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codeName="ThisWorkbook"/>
  <mc:AlternateContent xmlns:mc="http://schemas.openxmlformats.org/markup-compatibility/2006">
    <mc:Choice Requires="x15">
      <x15ac:absPath xmlns:x15ac="http://schemas.microsoft.com/office/spreadsheetml/2010/11/ac" url="E:\0-UPRT\1-UPRT.FR-SITE-WEB\tao-trousse-a-outils\"/>
    </mc:Choice>
  </mc:AlternateContent>
  <xr:revisionPtr revIDLastSave="0" documentId="13_ncr:1_{27171E4F-A29C-4E68-B771-F9BC105184B9}" xr6:coauthVersionLast="43" xr6:coauthVersionMax="43" xr10:uidLastSave="{00000000-0000-0000-0000-000000000000}"/>
  <bookViews>
    <workbookView xWindow="-120" yWindow="-120" windowWidth="29040" windowHeight="15840" tabRatio="844" xr2:uid="{00000000-000D-0000-FFFF-FFFF00000000}"/>
  </bookViews>
  <sheets>
    <sheet name="Nota" sheetId="66" r:id="rId1"/>
    <sheet name="Quelques définitions" sheetId="83" r:id="rId2"/>
    <sheet name="Exemple de critères " sheetId="64" r:id="rId3"/>
    <sheet name="Notations Exemples du Net" sheetId="43" r:id="rId4"/>
    <sheet name="Code des Marchés publics" sheetId="73" r:id="rId5"/>
    <sheet name="fonction RANG" sheetId="47" r:id="rId6"/>
    <sheet name="Enregistrement" sheetId="65" r:id="rId7"/>
    <sheet name="Exemple de Rapport général" sheetId="41" r:id="rId8"/>
    <sheet name="Exemple de Rapport" sheetId="78" r:id="rId9"/>
    <sheet name="Exemple d'aide à la décision" sheetId="79" r:id="rId10"/>
    <sheet name="Bordereau de prix" sheetId="80" r:id="rId11"/>
    <sheet name="Partenariat recherché" sheetId="81" r:id="rId12"/>
    <sheet name="Document à faxer" sheetId="82" r:id="rId13"/>
    <sheet name="N. conformités Fruits Légumes" sheetId="22" r:id="rId14"/>
    <sheet name="Non Conformité" sheetId="72" r:id="rId15"/>
    <sheet name="Référencement produit" sheetId="17" r:id="rId16"/>
    <sheet name="Nomenclature CPV" sheetId="45" r:id="rId17"/>
  </sheets>
  <definedNames>
    <definedName name="_xlnm._FilterDatabase" localSheetId="16" hidden="1">'Nomenclature CPV'!$K$7:$M$485</definedName>
    <definedName name="_xlnm._FilterDatabase" localSheetId="0" hidden="1">Nota!#REF!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 i="80" l="1"/>
  <c r="G6" i="80" s="1"/>
  <c r="G5" i="80" l="1"/>
  <c r="S2" i="82"/>
  <c r="T31" i="82" s="1"/>
  <c r="E4" i="82"/>
  <c r="T4" i="82"/>
  <c r="A5" i="82"/>
  <c r="A7" i="82"/>
  <c r="C8" i="82"/>
  <c r="A9" i="82"/>
  <c r="A10" i="82"/>
  <c r="A11" i="82"/>
  <c r="A12" i="82"/>
  <c r="A13" i="82"/>
  <c r="A14" i="82"/>
  <c r="A15" i="82"/>
  <c r="A16" i="82"/>
  <c r="A17" i="82"/>
  <c r="A18" i="82"/>
  <c r="A19" i="82"/>
  <c r="A20" i="82"/>
  <c r="A21" i="82"/>
  <c r="A22" i="82"/>
  <c r="A23" i="82"/>
  <c r="A24" i="82"/>
  <c r="A25" i="82"/>
  <c r="A26" i="82"/>
  <c r="A27" i="82"/>
  <c r="A28" i="82"/>
  <c r="A29" i="82"/>
  <c r="A30" i="82"/>
  <c r="A31" i="82"/>
  <c r="A32" i="82"/>
  <c r="A33" i="82"/>
  <c r="A34" i="82"/>
  <c r="A35" i="82"/>
  <c r="A36" i="82"/>
  <c r="A37" i="82"/>
  <c r="A38" i="82"/>
  <c r="A39" i="82"/>
  <c r="A40" i="82"/>
  <c r="A41" i="82"/>
  <c r="A42" i="82"/>
  <c r="A43" i="82"/>
  <c r="A44" i="82"/>
  <c r="A45" i="82"/>
  <c r="A46" i="82"/>
  <c r="A47" i="82"/>
  <c r="A48" i="82"/>
  <c r="A49" i="82"/>
  <c r="A50" i="82"/>
  <c r="A51" i="82"/>
  <c r="A52" i="82"/>
  <c r="A53" i="82"/>
  <c r="A54" i="82"/>
  <c r="A55" i="82"/>
  <c r="A56" i="82"/>
  <c r="A57" i="82"/>
  <c r="A58" i="82"/>
  <c r="A59" i="82"/>
  <c r="A60" i="82"/>
  <c r="A61" i="82"/>
  <c r="A62" i="82"/>
  <c r="A63" i="82"/>
  <c r="A64" i="82"/>
  <c r="A65" i="82"/>
  <c r="A66" i="82"/>
  <c r="A67" i="82"/>
  <c r="A68" i="82"/>
  <c r="A69" i="82"/>
  <c r="A70" i="82"/>
  <c r="A71" i="82"/>
  <c r="A72" i="82"/>
  <c r="T39" i="82" l="1"/>
  <c r="T65" i="82"/>
  <c r="B1" i="80" l="1"/>
  <c r="J109" i="78"/>
  <c r="E98" i="73" l="1"/>
  <c r="E96" i="73"/>
  <c r="M7" i="72" l="1"/>
  <c r="C2" i="72"/>
  <c r="I899" i="43" l="1"/>
  <c r="G899" i="43"/>
  <c r="E899" i="43"/>
  <c r="C899" i="43"/>
  <c r="C898" i="43"/>
  <c r="I891" i="43"/>
  <c r="G891" i="43"/>
  <c r="E891" i="43"/>
  <c r="C891" i="43"/>
  <c r="C890" i="43"/>
  <c r="I871" i="43"/>
  <c r="G871" i="43"/>
  <c r="E871" i="43"/>
  <c r="C871" i="43"/>
  <c r="C870" i="43"/>
  <c r="I863" i="43"/>
  <c r="G863" i="43"/>
  <c r="E863" i="43"/>
  <c r="C863" i="43"/>
  <c r="C862" i="43"/>
  <c r="C115" i="64" l="1"/>
  <c r="G116" i="64"/>
  <c r="I116" i="64"/>
  <c r="E116" i="64"/>
  <c r="C116" i="64"/>
  <c r="AB96" i="65" l="1"/>
  <c r="AB95" i="65"/>
  <c r="AB94" i="65"/>
  <c r="AB93" i="65"/>
  <c r="AB92" i="65"/>
  <c r="AB91" i="65"/>
  <c r="AB90" i="65"/>
  <c r="AB89" i="65"/>
  <c r="AB88" i="65"/>
  <c r="AB87" i="65"/>
  <c r="AB86" i="65"/>
  <c r="AB85" i="65"/>
  <c r="AB84" i="65"/>
  <c r="AB83" i="65"/>
  <c r="AB82" i="65"/>
  <c r="AB81" i="65"/>
  <c r="AB80" i="65"/>
  <c r="AB79" i="65"/>
  <c r="AB78" i="65"/>
  <c r="AB77" i="65"/>
  <c r="AB76" i="65"/>
  <c r="AB75" i="65"/>
  <c r="AB74" i="65"/>
  <c r="AB73" i="65"/>
  <c r="AB72" i="65"/>
  <c r="AB71" i="65"/>
  <c r="AB70" i="65"/>
  <c r="AB69" i="65"/>
  <c r="AB68" i="65"/>
  <c r="AB67" i="65"/>
  <c r="AB66" i="65"/>
  <c r="AB65" i="65"/>
  <c r="AB64" i="65"/>
  <c r="AB63" i="65"/>
  <c r="AB62" i="65"/>
  <c r="AB61" i="65"/>
  <c r="AB60" i="65"/>
  <c r="AB59" i="65"/>
  <c r="AB58" i="65"/>
  <c r="AB57" i="65"/>
  <c r="AB56" i="65"/>
  <c r="AB55" i="65"/>
  <c r="AB54" i="65"/>
  <c r="AB53" i="65"/>
  <c r="AB52" i="65"/>
  <c r="AB51" i="65"/>
  <c r="AB50" i="65"/>
  <c r="AB49" i="65"/>
  <c r="AB48" i="65"/>
  <c r="AB47" i="65"/>
  <c r="AB46" i="65"/>
  <c r="AB45" i="65"/>
  <c r="AB44" i="65"/>
  <c r="AB43" i="65"/>
  <c r="AB42" i="65"/>
  <c r="AB41" i="65"/>
  <c r="AB40" i="65"/>
  <c r="AB39" i="65"/>
  <c r="AB38" i="65"/>
  <c r="AB37" i="65"/>
  <c r="AB36" i="65"/>
  <c r="AB35" i="65"/>
  <c r="AB34" i="65"/>
  <c r="AB33" i="65"/>
  <c r="AB32" i="65"/>
  <c r="AB31" i="65"/>
  <c r="AB30" i="65"/>
  <c r="AB29" i="65"/>
  <c r="AB28" i="65"/>
  <c r="AB27" i="65"/>
  <c r="AB26" i="65"/>
  <c r="AB25" i="65"/>
  <c r="AB24" i="65"/>
  <c r="AB23" i="65"/>
  <c r="AB22" i="65"/>
  <c r="AB21" i="65"/>
  <c r="AB20" i="65"/>
  <c r="AB19" i="65"/>
  <c r="AB18" i="65"/>
  <c r="AB17" i="65"/>
  <c r="AB16" i="65"/>
  <c r="AB15" i="65"/>
  <c r="AB14" i="65"/>
  <c r="AB13" i="65"/>
  <c r="AB12" i="65"/>
  <c r="AB11" i="65"/>
  <c r="AB10" i="65"/>
  <c r="AB9" i="65"/>
  <c r="AB8" i="65"/>
  <c r="AB7" i="65"/>
  <c r="I108" i="64"/>
  <c r="G108" i="64"/>
  <c r="E108" i="64"/>
  <c r="C108" i="64"/>
  <c r="C107" i="64"/>
  <c r="I88" i="64"/>
  <c r="I84" i="64"/>
  <c r="I83" i="64"/>
  <c r="I69" i="64"/>
  <c r="I79" i="64" s="1"/>
  <c r="G299" i="43"/>
  <c r="G348" i="43"/>
  <c r="I76" i="64" l="1"/>
  <c r="I80" i="64"/>
  <c r="I73" i="64"/>
  <c r="I77" i="64"/>
  <c r="I81" i="64"/>
  <c r="I74" i="64"/>
  <c r="I78" i="64"/>
  <c r="I82" i="64"/>
  <c r="I75" i="64"/>
  <c r="I87" i="64" l="1"/>
  <c r="U1" i="17" l="1"/>
  <c r="U29" i="17"/>
  <c r="H569" i="43" l="1"/>
  <c r="I522" i="43"/>
  <c r="C501" i="43"/>
  <c r="J480" i="43"/>
  <c r="G303" i="43"/>
  <c r="B272" i="43"/>
  <c r="B273" i="43" s="1"/>
  <c r="G271" i="43" s="1"/>
  <c r="G272" i="43" s="1"/>
  <c r="E268" i="43"/>
  <c r="F268" i="43" s="1"/>
  <c r="I267" i="43"/>
  <c r="C266" i="43"/>
  <c r="C234" i="43"/>
  <c r="E234" i="43" s="1"/>
  <c r="D234" i="43" s="1"/>
  <c r="F237" i="43"/>
  <c r="E237" i="43" s="1"/>
  <c r="H241" i="43"/>
  <c r="G241" i="43" s="1"/>
  <c r="C244" i="43"/>
  <c r="J244" i="43" s="1"/>
  <c r="B253" i="43"/>
  <c r="E269" i="43" l="1"/>
  <c r="F244" i="43"/>
  <c r="D244" i="43"/>
  <c r="H244" i="43"/>
  <c r="G273" i="43"/>
  <c r="H273" i="43" s="1"/>
  <c r="H272" i="43"/>
  <c r="G268" i="43"/>
  <c r="F269" i="43"/>
  <c r="B251" i="43"/>
  <c r="B252" i="43" s="1"/>
  <c r="F241" i="43"/>
  <c r="D237" i="43"/>
  <c r="C237" i="43" s="1"/>
  <c r="I244" i="43"/>
  <c r="E244" i="43"/>
  <c r="G244" i="43"/>
  <c r="H268" i="43" l="1"/>
  <c r="G269" i="43"/>
  <c r="B250" i="43"/>
  <c r="E241" i="43"/>
  <c r="H269" i="43" l="1"/>
  <c r="I268" i="43"/>
  <c r="D241" i="43"/>
  <c r="B248" i="43" s="1"/>
  <c r="B249" i="43"/>
  <c r="I269" i="43" l="1"/>
  <c r="J268" i="43"/>
  <c r="J269" i="43" s="1"/>
  <c r="C241" i="43"/>
  <c r="B247" i="43" s="1"/>
  <c r="H781" i="43" l="1"/>
  <c r="F781" i="43"/>
  <c r="D781" i="43"/>
  <c r="B781" i="43"/>
  <c r="B780" i="43"/>
  <c r="H775" i="43"/>
  <c r="F775" i="43"/>
  <c r="D775" i="43"/>
  <c r="B775" i="43"/>
  <c r="B774" i="43"/>
  <c r="H755" i="43"/>
  <c r="E767" i="43" s="1"/>
  <c r="H753" i="43"/>
  <c r="E764" i="43" s="1"/>
  <c r="H752" i="43"/>
  <c r="E763" i="43" s="1"/>
  <c r="H751" i="43"/>
  <c r="E762" i="43" s="1"/>
  <c r="H750" i="43"/>
  <c r="E761" i="43" s="1"/>
  <c r="H749" i="43"/>
  <c r="E760" i="43" s="1"/>
  <c r="F761" i="43" l="1"/>
  <c r="F767" i="43"/>
  <c r="D761" i="43"/>
  <c r="D767" i="43"/>
  <c r="D763" i="43"/>
  <c r="F763" i="43"/>
  <c r="E769" i="43"/>
  <c r="F760" i="43"/>
  <c r="F762" i="43"/>
  <c r="F764" i="43"/>
  <c r="G760" i="43"/>
  <c r="G761" i="43"/>
  <c r="G762" i="43"/>
  <c r="G763" i="43"/>
  <c r="G764" i="43"/>
  <c r="G767" i="43"/>
  <c r="D760" i="43"/>
  <c r="D762" i="43"/>
  <c r="D764" i="43"/>
  <c r="D769" i="43" l="1"/>
  <c r="F769" i="43"/>
  <c r="G769" i="43"/>
  <c r="F770" i="43" l="1"/>
  <c r="E770" i="43"/>
  <c r="G770" i="43"/>
  <c r="D770" i="43"/>
  <c r="T6" i="47" l="1"/>
  <c r="E23" i="47"/>
  <c r="S6" i="47"/>
  <c r="O6" i="47" s="1"/>
  <c r="R6" i="47"/>
  <c r="A6" i="47"/>
  <c r="O5" i="47"/>
  <c r="L5" i="47"/>
  <c r="I5" i="47"/>
  <c r="A5" i="47"/>
  <c r="B364" i="43"/>
  <c r="G399" i="43"/>
  <c r="H365" i="43"/>
  <c r="F365" i="43"/>
  <c r="D365" i="43"/>
  <c r="B365" i="43"/>
  <c r="G345" i="43"/>
  <c r="G343" i="43"/>
  <c r="G342" i="43"/>
  <c r="G336" i="43"/>
  <c r="G335" i="43"/>
  <c r="G330" i="43"/>
  <c r="G329" i="43"/>
  <c r="G328" i="43"/>
  <c r="G319" i="43"/>
  <c r="G318" i="43"/>
  <c r="G317" i="43"/>
  <c r="G313" i="43"/>
  <c r="G312" i="43"/>
  <c r="G311" i="43"/>
  <c r="G310" i="43"/>
  <c r="G302" i="43"/>
  <c r="G301" i="43"/>
  <c r="G300" i="43"/>
  <c r="C85" i="43"/>
  <c r="E84" i="43"/>
  <c r="E83" i="43"/>
  <c r="E82" i="43"/>
  <c r="E81" i="43"/>
  <c r="L6" i="47" l="1"/>
  <c r="I6" i="47"/>
  <c r="B101" i="43"/>
  <c r="B106" i="43" s="1"/>
  <c r="N634" i="43"/>
  <c r="J643" i="43" s="1"/>
  <c r="N633" i="43"/>
  <c r="J642" i="43" s="1"/>
  <c r="N630" i="43"/>
  <c r="J641" i="43" s="1"/>
  <c r="N629" i="43"/>
  <c r="J640" i="43" s="1"/>
  <c r="N628" i="43"/>
  <c r="J639" i="43" s="1"/>
  <c r="N627" i="43"/>
  <c r="M631" i="43"/>
  <c r="L631" i="43"/>
  <c r="K631" i="43"/>
  <c r="K627" i="43" l="1"/>
  <c r="L627" i="43"/>
  <c r="M627" i="43"/>
  <c r="J627" i="43"/>
  <c r="J628" i="43" s="1"/>
  <c r="K633" i="43" l="1"/>
  <c r="K628" i="43"/>
  <c r="K629" i="43" s="1"/>
  <c r="K630" i="43" s="1"/>
  <c r="L628" i="43"/>
  <c r="L629" i="43" s="1"/>
  <c r="L630" i="43" s="1"/>
  <c r="L633" i="43"/>
  <c r="M633" i="43"/>
  <c r="M628" i="43"/>
  <c r="M629" i="43" s="1"/>
  <c r="M630" i="43" s="1"/>
  <c r="C222" i="43"/>
  <c r="H570" i="43"/>
  <c r="F570" i="43"/>
  <c r="D570" i="43"/>
  <c r="B570" i="43"/>
  <c r="E73" i="43"/>
  <c r="F448" i="43"/>
  <c r="F449" i="43"/>
  <c r="D449" i="43"/>
  <c r="B449" i="43"/>
  <c r="J481" i="43"/>
  <c r="H481" i="43"/>
  <c r="F481" i="43"/>
  <c r="D481" i="43"/>
  <c r="B481" i="43"/>
  <c r="I523" i="43"/>
  <c r="G523" i="43"/>
  <c r="E523" i="43"/>
  <c r="C523" i="43"/>
  <c r="K634" i="43" l="1"/>
  <c r="L634" i="43"/>
  <c r="M634" i="43"/>
  <c r="G502" i="43"/>
  <c r="I502" i="43"/>
  <c r="E502" i="43"/>
  <c r="C502" i="43"/>
  <c r="F20" i="47" l="1"/>
  <c r="F44" i="41" l="1"/>
  <c r="I44" i="41"/>
  <c r="AB122" i="41"/>
  <c r="AB123" i="41"/>
  <c r="AB124" i="41"/>
  <c r="AB125" i="41"/>
  <c r="AB126" i="41"/>
  <c r="AB127" i="41"/>
  <c r="AB128" i="41"/>
  <c r="AB129" i="41"/>
  <c r="AB130" i="41"/>
  <c r="AB131" i="41"/>
  <c r="AB132" i="41"/>
  <c r="AB133" i="41"/>
  <c r="AB134" i="41"/>
  <c r="AB135" i="41"/>
  <c r="AB136" i="41"/>
  <c r="AB137" i="41"/>
  <c r="AB138" i="41"/>
  <c r="AB139" i="41"/>
  <c r="AB140" i="41"/>
  <c r="AB141" i="41"/>
  <c r="AB142" i="41"/>
  <c r="AB143" i="41"/>
  <c r="AB144" i="41"/>
  <c r="AB145" i="41"/>
  <c r="AB146" i="41"/>
  <c r="AB147" i="41"/>
  <c r="AB148" i="41"/>
  <c r="AB149" i="41"/>
  <c r="AB150" i="41"/>
  <c r="AB151" i="41"/>
  <c r="AB152" i="41"/>
  <c r="AB153" i="41"/>
  <c r="AB154" i="41"/>
  <c r="AB155" i="41"/>
  <c r="AB156" i="41"/>
  <c r="AB157" i="41"/>
  <c r="AB158" i="41"/>
  <c r="AB159" i="41"/>
  <c r="AB160" i="41"/>
  <c r="AB161" i="41"/>
  <c r="AB162" i="41"/>
  <c r="AB163" i="41"/>
  <c r="AB164" i="41"/>
  <c r="AB165" i="41"/>
  <c r="AB166" i="41"/>
  <c r="AB167" i="41"/>
  <c r="AB168" i="41"/>
  <c r="AB169" i="41"/>
  <c r="AB170" i="41"/>
  <c r="AB171" i="41"/>
  <c r="AB172" i="41"/>
  <c r="AB173" i="41"/>
  <c r="AB174" i="41"/>
  <c r="AB175" i="41"/>
  <c r="AB176" i="41"/>
  <c r="AB177" i="41"/>
  <c r="AB178" i="41"/>
  <c r="AB179" i="41"/>
  <c r="AB180" i="41"/>
  <c r="AB181" i="41"/>
  <c r="AB182" i="41"/>
  <c r="AB183" i="41"/>
  <c r="AB184" i="41"/>
  <c r="AB185" i="41"/>
  <c r="AB186" i="41"/>
  <c r="AB187" i="41"/>
  <c r="AB188" i="41"/>
  <c r="AB189" i="41"/>
  <c r="AB190" i="41"/>
  <c r="AB191" i="41"/>
  <c r="AB192" i="41"/>
  <c r="AB193" i="41"/>
  <c r="AB194" i="41"/>
  <c r="AB195" i="41"/>
  <c r="AB196" i="41"/>
  <c r="AB197" i="41"/>
  <c r="AB198" i="41"/>
  <c r="AB199" i="41"/>
  <c r="AB200" i="41"/>
  <c r="AB201" i="41"/>
  <c r="AB202" i="41"/>
  <c r="AB203" i="41"/>
  <c r="AB204" i="41"/>
  <c r="AB205" i="41"/>
  <c r="AB206" i="41"/>
  <c r="AB207" i="41"/>
  <c r="AB208" i="41"/>
  <c r="AB209" i="41"/>
  <c r="AB210" i="41"/>
  <c r="AB211" i="41"/>
  <c r="AB242" i="41"/>
  <c r="AB243" i="41"/>
  <c r="AB244" i="41"/>
  <c r="AB245" i="41"/>
  <c r="AB246" i="41"/>
  <c r="AB247" i="41"/>
  <c r="AB248" i="41"/>
  <c r="AB249" i="41"/>
  <c r="AB250" i="41"/>
  <c r="AB251" i="41"/>
  <c r="AB252" i="41"/>
  <c r="AB253" i="41"/>
  <c r="AB254" i="41"/>
  <c r="AB255" i="41"/>
  <c r="AB256" i="41"/>
  <c r="AB257" i="41"/>
  <c r="AB258" i="41"/>
  <c r="AB259" i="41"/>
  <c r="AB260" i="41"/>
  <c r="AB261" i="41"/>
  <c r="AB262" i="41"/>
  <c r="AB263" i="41"/>
  <c r="AB264" i="41"/>
  <c r="AB265" i="41"/>
  <c r="AB266" i="41"/>
  <c r="AB267" i="41"/>
  <c r="AB268" i="41"/>
  <c r="AB269" i="41"/>
  <c r="AB270" i="41"/>
  <c r="AB271" i="41"/>
  <c r="AB272" i="41"/>
  <c r="AB273" i="41"/>
  <c r="AB274" i="41"/>
  <c r="AB275" i="41"/>
  <c r="AB276" i="41"/>
  <c r="Q279" i="41"/>
  <c r="Q304" i="41"/>
  <c r="T322" i="41"/>
  <c r="U322" i="41"/>
  <c r="T324" i="41"/>
  <c r="V324" i="41" s="1"/>
  <c r="J338" i="41" s="1"/>
  <c r="U324" i="41"/>
  <c r="T325" i="41"/>
  <c r="V325" i="41" s="1"/>
  <c r="K338" i="41" s="1"/>
  <c r="U325" i="41"/>
  <c r="W325" i="41" s="1"/>
  <c r="K339" i="41" s="1"/>
  <c r="T326" i="41"/>
  <c r="V326" i="41" s="1"/>
  <c r="L338" i="41" s="1"/>
  <c r="U326" i="41"/>
  <c r="T327" i="41"/>
  <c r="V327" i="41" s="1"/>
  <c r="M338" i="41" s="1"/>
  <c r="U327" i="41"/>
  <c r="W327" i="41" s="1"/>
  <c r="M339" i="41" s="1"/>
  <c r="T328" i="41"/>
  <c r="V328" i="41" s="1"/>
  <c r="N338" i="41" s="1"/>
  <c r="U328" i="41"/>
  <c r="T329" i="41"/>
  <c r="V329" i="41" s="1"/>
  <c r="Q338" i="41" s="1"/>
  <c r="U329" i="41"/>
  <c r="W329" i="41" s="1"/>
  <c r="Q339" i="41" s="1"/>
  <c r="T330" i="41"/>
  <c r="V330" i="41" s="1"/>
  <c r="R338" i="41" s="1"/>
  <c r="U330" i="41"/>
  <c r="W330" i="41" s="1"/>
  <c r="R339" i="41" s="1"/>
  <c r="T331" i="41"/>
  <c r="V331" i="41" s="1"/>
  <c r="S338" i="41" s="1"/>
  <c r="U331" i="41"/>
  <c r="W331" i="41" s="1"/>
  <c r="S339" i="41" s="1"/>
  <c r="T332" i="41"/>
  <c r="V332" i="41" s="1"/>
  <c r="T338" i="41" s="1"/>
  <c r="U332" i="41"/>
  <c r="T333" i="41"/>
  <c r="V333" i="41" s="1"/>
  <c r="U338" i="41" s="1"/>
  <c r="U333" i="41"/>
  <c r="T334" i="41"/>
  <c r="V334" i="41" s="1"/>
  <c r="AB338" i="41" s="1"/>
  <c r="U334" i="41"/>
  <c r="J337" i="41"/>
  <c r="K337" i="41"/>
  <c r="L337" i="41"/>
  <c r="M337" i="41"/>
  <c r="N337" i="41"/>
  <c r="Q337" i="41"/>
  <c r="R337" i="41"/>
  <c r="S337" i="41"/>
  <c r="T337" i="41"/>
  <c r="U337" i="41"/>
  <c r="V337" i="41"/>
  <c r="W337" i="41"/>
  <c r="X337" i="41"/>
  <c r="Y337" i="41"/>
  <c r="Z337" i="41"/>
  <c r="AB337" i="41"/>
  <c r="V338" i="41"/>
  <c r="W338" i="41"/>
  <c r="X338" i="41"/>
  <c r="Y338" i="41"/>
  <c r="Z338" i="41"/>
  <c r="V339" i="41"/>
  <c r="W339" i="41"/>
  <c r="X339" i="41"/>
  <c r="Y339" i="41"/>
  <c r="Z339" i="41"/>
  <c r="I348" i="41"/>
  <c r="K348" i="41"/>
  <c r="N348" i="41"/>
  <c r="Q348" i="41"/>
  <c r="T348" i="41"/>
  <c r="W348" i="41"/>
  <c r="Z348" i="41"/>
  <c r="I350" i="41"/>
  <c r="K350" i="41"/>
  <c r="N350" i="41"/>
  <c r="Q350" i="41"/>
  <c r="T350" i="41"/>
  <c r="W350" i="41"/>
  <c r="Z350" i="41"/>
  <c r="P357" i="41"/>
  <c r="A360" i="41"/>
  <c r="B361" i="41"/>
  <c r="B362" i="41" s="1"/>
  <c r="J377" i="41"/>
  <c r="O377" i="41"/>
  <c r="Q377" i="41"/>
  <c r="S377" i="41"/>
  <c r="AD377" i="41"/>
  <c r="F377" i="41" s="1"/>
  <c r="M377" i="41" s="1"/>
  <c r="J378" i="41"/>
  <c r="O378" i="41"/>
  <c r="Q378" i="41"/>
  <c r="S378" i="41"/>
  <c r="AD378" i="41"/>
  <c r="F378" i="41" s="1"/>
  <c r="M378" i="41" s="1"/>
  <c r="J379" i="41"/>
  <c r="O379" i="41"/>
  <c r="Q379" i="41"/>
  <c r="S379" i="41"/>
  <c r="AD379" i="41"/>
  <c r="F379" i="41" s="1"/>
  <c r="M379" i="41" s="1"/>
  <c r="J380" i="41"/>
  <c r="O380" i="41"/>
  <c r="Q380" i="41"/>
  <c r="S380" i="41"/>
  <c r="AD380" i="41"/>
  <c r="F380" i="41" s="1"/>
  <c r="M380" i="41" s="1"/>
  <c r="I409" i="41"/>
  <c r="Z411" i="41"/>
  <c r="Z412" i="41"/>
  <c r="Z413" i="41"/>
  <c r="Z414" i="41"/>
  <c r="Z415" i="41"/>
  <c r="Z416" i="41"/>
  <c r="Z417" i="41"/>
  <c r="Z418" i="41"/>
  <c r="Z419" i="41"/>
  <c r="Z420" i="41"/>
  <c r="I423" i="41"/>
  <c r="X334" i="41" l="1"/>
  <c r="X333" i="41"/>
  <c r="X332" i="41"/>
  <c r="W333" i="41"/>
  <c r="U339" i="41" s="1"/>
  <c r="X331" i="41"/>
  <c r="X328" i="41"/>
  <c r="X326" i="41"/>
  <c r="W334" i="41"/>
  <c r="AB339" i="41" s="1"/>
  <c r="W332" i="41"/>
  <c r="T339" i="41" s="1"/>
  <c r="X324" i="41"/>
  <c r="K380" i="41"/>
  <c r="I380" i="41" s="1"/>
  <c r="AM380" i="41" s="1"/>
  <c r="G380" i="41" s="1"/>
  <c r="K378" i="41"/>
  <c r="P347" i="41"/>
  <c r="X329" i="41"/>
  <c r="X327" i="41"/>
  <c r="W326" i="41"/>
  <c r="L339" i="41" s="1"/>
  <c r="X325" i="41"/>
  <c r="A361" i="41"/>
  <c r="J349" i="41"/>
  <c r="M347" i="41"/>
  <c r="W328" i="41"/>
  <c r="N339" i="41" s="1"/>
  <c r="W324" i="41"/>
  <c r="J339" i="41" s="1"/>
  <c r="S349" i="41"/>
  <c r="I378" i="41"/>
  <c r="B363" i="41"/>
  <c r="A362" i="41"/>
  <c r="AB349" i="41"/>
  <c r="P349" i="41"/>
  <c r="V347" i="41"/>
  <c r="J347" i="41"/>
  <c r="K377" i="41"/>
  <c r="I377" i="41" s="1"/>
  <c r="Y349" i="41"/>
  <c r="M349" i="41"/>
  <c r="S347" i="41"/>
  <c r="X330" i="41"/>
  <c r="V349" i="41"/>
  <c r="AB347" i="41"/>
  <c r="K379" i="41"/>
  <c r="I379" i="41" s="1"/>
  <c r="Y347" i="41"/>
  <c r="AM377" i="41" l="1"/>
  <c r="G377" i="41" s="1"/>
  <c r="A363" i="41"/>
  <c r="AM379" i="41"/>
  <c r="G379" i="41" s="1"/>
  <c r="AM378" i="41"/>
  <c r="G378" i="41" s="1"/>
  <c r="E380" i="41"/>
  <c r="D380" i="41"/>
  <c r="B364" i="41"/>
  <c r="B365" i="41" s="1"/>
  <c r="D377" i="41" l="1"/>
  <c r="E377" i="41"/>
  <c r="A365" i="41"/>
  <c r="A364" i="41"/>
  <c r="B366" i="41"/>
  <c r="B368" i="41" s="1"/>
  <c r="A368" i="41" s="1"/>
  <c r="D378" i="41"/>
  <c r="E378" i="41"/>
  <c r="D379" i="41"/>
  <c r="E379" i="41"/>
  <c r="C5" i="22"/>
  <c r="U67" i="17"/>
  <c r="R12" i="17"/>
  <c r="M7" i="17"/>
  <c r="C2" i="17"/>
  <c r="A366" i="41" l="1"/>
  <c r="C359" i="41" s="1"/>
  <c r="B369" i="41"/>
  <c r="A369" i="41" s="1"/>
  <c r="B357" i="41" l="1"/>
  <c r="C367" i="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Chef de production</author>
  </authors>
  <commentList>
    <comment ref="E17" authorId="0" shapeId="0" xr:uid="{00000000-0006-0000-0D00-000001000000}">
      <text>
        <r>
          <rPr>
            <b/>
            <sz val="16"/>
            <color indexed="53"/>
            <rFont val="Tahoma"/>
            <family val="2"/>
          </rPr>
          <t>Pour cocher:
saisissez un X Majuscule</t>
        </r>
        <r>
          <rPr>
            <sz val="8"/>
            <color indexed="81"/>
            <rFont val="Tahoma"/>
            <family val="2"/>
          </rPr>
          <t xml:space="preserve">
</t>
        </r>
      </text>
    </comment>
    <comment ref="L17" authorId="0" shapeId="0" xr:uid="{00000000-0006-0000-0D00-000002000000}">
      <text>
        <r>
          <rPr>
            <b/>
            <sz val="16"/>
            <color indexed="53"/>
            <rFont val="Tahoma"/>
            <family val="2"/>
          </rPr>
          <t>Pour cocher:
saisissez un X Majuscule</t>
        </r>
        <r>
          <rPr>
            <sz val="8"/>
            <color indexed="81"/>
            <rFont val="Tahoma"/>
            <family val="2"/>
          </rPr>
          <t xml:space="preserve">
</t>
        </r>
      </text>
    </comment>
    <comment ref="E18" authorId="0" shapeId="0" xr:uid="{00000000-0006-0000-0D00-000003000000}">
      <text>
        <r>
          <rPr>
            <b/>
            <sz val="16"/>
            <color indexed="53"/>
            <rFont val="Tahoma"/>
            <family val="2"/>
          </rPr>
          <t>Pour cocher:
saisissez un X Majuscule</t>
        </r>
        <r>
          <rPr>
            <sz val="8"/>
            <color indexed="81"/>
            <rFont val="Tahoma"/>
            <family val="2"/>
          </rPr>
          <t xml:space="preserve">
</t>
        </r>
      </text>
    </comment>
    <comment ref="L18" authorId="0" shapeId="0" xr:uid="{00000000-0006-0000-0D00-000004000000}">
      <text>
        <r>
          <rPr>
            <b/>
            <sz val="16"/>
            <color indexed="53"/>
            <rFont val="Tahoma"/>
            <family val="2"/>
          </rPr>
          <t>Pour cocher:
saisissez un X Majuscule</t>
        </r>
        <r>
          <rPr>
            <sz val="8"/>
            <color indexed="81"/>
            <rFont val="Tahoma"/>
            <family val="2"/>
          </rPr>
          <t xml:space="preserve">
</t>
        </r>
      </text>
    </comment>
    <comment ref="E19" authorId="0" shapeId="0" xr:uid="{00000000-0006-0000-0D00-000005000000}">
      <text>
        <r>
          <rPr>
            <b/>
            <sz val="16"/>
            <color indexed="53"/>
            <rFont val="Tahoma"/>
            <family val="2"/>
          </rPr>
          <t>Pour cocher:
saisissez un X Majuscule</t>
        </r>
        <r>
          <rPr>
            <sz val="8"/>
            <color indexed="81"/>
            <rFont val="Tahoma"/>
            <family val="2"/>
          </rPr>
          <t xml:space="preserve">
</t>
        </r>
      </text>
    </comment>
    <comment ref="L19" authorId="0" shapeId="0" xr:uid="{00000000-0006-0000-0D00-000006000000}">
      <text>
        <r>
          <rPr>
            <b/>
            <sz val="16"/>
            <color indexed="53"/>
            <rFont val="Tahoma"/>
            <family val="2"/>
          </rPr>
          <t>Pour cocher:
saisissez un X Majuscule</t>
        </r>
        <r>
          <rPr>
            <sz val="8"/>
            <color indexed="81"/>
            <rFont val="Tahoma"/>
            <family val="2"/>
          </rPr>
          <t xml:space="preserve">
</t>
        </r>
      </text>
    </comment>
    <comment ref="E20" authorId="0" shapeId="0" xr:uid="{00000000-0006-0000-0D00-000007000000}">
      <text>
        <r>
          <rPr>
            <b/>
            <sz val="16"/>
            <color indexed="53"/>
            <rFont val="Tahoma"/>
            <family val="2"/>
          </rPr>
          <t>Pour cocher:
saisissez un X Majuscule</t>
        </r>
        <r>
          <rPr>
            <sz val="8"/>
            <color indexed="81"/>
            <rFont val="Tahoma"/>
            <family val="2"/>
          </rPr>
          <t xml:space="preserve">
</t>
        </r>
      </text>
    </comment>
    <comment ref="L20" authorId="0" shapeId="0" xr:uid="{00000000-0006-0000-0D00-000008000000}">
      <text>
        <r>
          <rPr>
            <b/>
            <sz val="16"/>
            <color indexed="53"/>
            <rFont val="Tahoma"/>
            <family val="2"/>
          </rPr>
          <t>Pour cocher:
saisissez un X Majuscule</t>
        </r>
        <r>
          <rPr>
            <sz val="8"/>
            <color indexed="81"/>
            <rFont val="Tahoma"/>
            <family val="2"/>
          </rPr>
          <t xml:space="preserve">
</t>
        </r>
      </text>
    </comment>
    <comment ref="E21" authorId="0" shapeId="0" xr:uid="{00000000-0006-0000-0D00-000009000000}">
      <text>
        <r>
          <rPr>
            <b/>
            <sz val="16"/>
            <color indexed="53"/>
            <rFont val="Tahoma"/>
            <family val="2"/>
          </rPr>
          <t>Pour cocher:
saisissez un X Majuscule</t>
        </r>
        <r>
          <rPr>
            <sz val="8"/>
            <color indexed="81"/>
            <rFont val="Tahoma"/>
            <family val="2"/>
          </rPr>
          <t xml:space="preserve">
</t>
        </r>
      </text>
    </comment>
    <comment ref="L21" authorId="0" shapeId="0" xr:uid="{00000000-0006-0000-0D00-00000A000000}">
      <text>
        <r>
          <rPr>
            <b/>
            <sz val="16"/>
            <color indexed="53"/>
            <rFont val="Tahoma"/>
            <family val="2"/>
          </rPr>
          <t>Pour cocher:
saisissez un X Majuscule</t>
        </r>
        <r>
          <rPr>
            <sz val="8"/>
            <color indexed="81"/>
            <rFont val="Tahoma"/>
            <family val="2"/>
          </rPr>
          <t xml:space="preserve">
</t>
        </r>
      </text>
    </comment>
    <comment ref="E22" authorId="0" shapeId="0" xr:uid="{00000000-0006-0000-0D00-00000B000000}">
      <text>
        <r>
          <rPr>
            <b/>
            <sz val="16"/>
            <color indexed="53"/>
            <rFont val="Tahoma"/>
            <family val="2"/>
          </rPr>
          <t>Pour cocher:
saisissez un X Majuscule</t>
        </r>
        <r>
          <rPr>
            <sz val="8"/>
            <color indexed="81"/>
            <rFont val="Tahoma"/>
            <family val="2"/>
          </rPr>
          <t xml:space="preserve">
</t>
        </r>
      </text>
    </comment>
    <comment ref="L22" authorId="0" shapeId="0" xr:uid="{00000000-0006-0000-0D00-00000C000000}">
      <text>
        <r>
          <rPr>
            <b/>
            <sz val="16"/>
            <color indexed="53"/>
            <rFont val="Tahoma"/>
            <family val="2"/>
          </rPr>
          <t>Pour cocher:
saisissez un X Majuscule</t>
        </r>
        <r>
          <rPr>
            <sz val="8"/>
            <color indexed="81"/>
            <rFont val="Tahoma"/>
            <family val="2"/>
          </rPr>
          <t xml:space="preserve">
</t>
        </r>
      </text>
    </comment>
    <comment ref="E23" authorId="0" shapeId="0" xr:uid="{00000000-0006-0000-0D00-00000D000000}">
      <text>
        <r>
          <rPr>
            <b/>
            <sz val="16"/>
            <color indexed="53"/>
            <rFont val="Tahoma"/>
            <family val="2"/>
          </rPr>
          <t>Pour cocher:
saisissez un X Majuscule</t>
        </r>
        <r>
          <rPr>
            <sz val="8"/>
            <color indexed="81"/>
            <rFont val="Tahoma"/>
            <family val="2"/>
          </rPr>
          <t xml:space="preserve">
</t>
        </r>
      </text>
    </comment>
    <comment ref="L23" authorId="0" shapeId="0" xr:uid="{00000000-0006-0000-0D00-00000E000000}">
      <text>
        <r>
          <rPr>
            <b/>
            <sz val="16"/>
            <color indexed="53"/>
            <rFont val="Tahoma"/>
            <family val="2"/>
          </rPr>
          <t>Pour cocher:
saisissez un X Majuscule</t>
        </r>
        <r>
          <rPr>
            <sz val="8"/>
            <color indexed="81"/>
            <rFont val="Tahoma"/>
            <family val="2"/>
          </rPr>
          <t xml:space="preserve">
</t>
        </r>
      </text>
    </comment>
    <comment ref="E24" authorId="0" shapeId="0" xr:uid="{00000000-0006-0000-0D00-00000F000000}">
      <text>
        <r>
          <rPr>
            <b/>
            <sz val="16"/>
            <color indexed="53"/>
            <rFont val="Tahoma"/>
            <family val="2"/>
          </rPr>
          <t>Pour cocher:
saisissez un X Majuscule</t>
        </r>
        <r>
          <rPr>
            <sz val="8"/>
            <color indexed="81"/>
            <rFont val="Tahoma"/>
            <family val="2"/>
          </rPr>
          <t xml:space="preserve">
</t>
        </r>
      </text>
    </comment>
    <comment ref="L24" authorId="0" shapeId="0" xr:uid="{00000000-0006-0000-0D00-000010000000}">
      <text>
        <r>
          <rPr>
            <b/>
            <sz val="16"/>
            <color indexed="53"/>
            <rFont val="Tahoma"/>
            <family val="2"/>
          </rPr>
          <t>Pour cocher:
saisissez un X Majuscule</t>
        </r>
        <r>
          <rPr>
            <sz val="8"/>
            <color indexed="81"/>
            <rFont val="Tahoma"/>
            <family val="2"/>
          </rPr>
          <t xml:space="preserve">
</t>
        </r>
      </text>
    </comment>
    <comment ref="E25" authorId="0" shapeId="0" xr:uid="{00000000-0006-0000-0D00-000011000000}">
      <text>
        <r>
          <rPr>
            <b/>
            <sz val="16"/>
            <color indexed="53"/>
            <rFont val="Tahoma"/>
            <family val="2"/>
          </rPr>
          <t>Pour cocher:
saisissez un X Majuscule</t>
        </r>
        <r>
          <rPr>
            <sz val="8"/>
            <color indexed="81"/>
            <rFont val="Tahoma"/>
            <family val="2"/>
          </rPr>
          <t xml:space="preserve">
</t>
        </r>
      </text>
    </comment>
    <comment ref="L25" authorId="0" shapeId="0" xr:uid="{00000000-0006-0000-0D00-000012000000}">
      <text>
        <r>
          <rPr>
            <b/>
            <sz val="16"/>
            <color indexed="53"/>
            <rFont val="Tahoma"/>
            <family val="2"/>
          </rPr>
          <t>Pour cocher:
saisissez un X Majuscule</t>
        </r>
        <r>
          <rPr>
            <sz val="8"/>
            <color indexed="81"/>
            <rFont val="Tahoma"/>
            <family val="2"/>
          </rPr>
          <t xml:space="preserve">
</t>
        </r>
      </text>
    </comment>
  </commentList>
</comments>
</file>

<file path=xl/sharedStrings.xml><?xml version="1.0" encoding="utf-8"?>
<sst xmlns="http://schemas.openxmlformats.org/spreadsheetml/2006/main" count="6782" uniqueCount="2910">
  <si>
    <t>Critères</t>
  </si>
  <si>
    <t>Total</t>
  </si>
  <si>
    <t>LOGISTIQUE</t>
  </si>
  <si>
    <t>la valeur la plus basse* est recherchée sur chaque ligne de produit</t>
  </si>
  <si>
    <t>EXEMPLE</t>
  </si>
  <si>
    <t>A</t>
  </si>
  <si>
    <t>B</t>
  </si>
  <si>
    <t>C</t>
  </si>
  <si>
    <t>D</t>
  </si>
  <si>
    <t>Prix MINI</t>
  </si>
  <si>
    <t>Prix HT</t>
  </si>
  <si>
    <t>Pondération</t>
  </si>
  <si>
    <t>Points Maxi</t>
  </si>
  <si>
    <t>DURABLE</t>
  </si>
  <si>
    <t>0</t>
  </si>
  <si>
    <t>Les délais requis pour passer les commandes,</t>
  </si>
  <si>
    <t>Le nombre de jours de livraison proposés,</t>
  </si>
  <si>
    <t>1 par défaut = 15 points</t>
  </si>
  <si>
    <t>Engagemernt qualité : attestation jointe = 1</t>
  </si>
  <si>
    <t>par défaut 0.50 ( notion récente ; les soumissonnaires ont peut-être engagé des actions mais ne sont peut être pas encore habitués à le faire savoir)</t>
  </si>
  <si>
    <t>Satisfaisant</t>
  </si>
  <si>
    <t>Acceptable</t>
  </si>
  <si>
    <t xml:space="preserve">Non retenu </t>
  </si>
  <si>
    <t>valeur analysée</t>
  </si>
  <si>
    <t>X</t>
  </si>
  <si>
    <t>Résultat</t>
  </si>
  <si>
    <t>Exemples</t>
  </si>
  <si>
    <t>Liens</t>
  </si>
  <si>
    <t>❶</t>
  </si>
  <si>
    <t>❷</t>
  </si>
  <si>
    <t>❸</t>
  </si>
  <si>
    <t>❹</t>
  </si>
  <si>
    <t>Avant de saisir quoi que ce soit dans une cellule cliquez dessus pour vérifier qu'il n'y ait pas de formule</t>
  </si>
  <si>
    <t>oui</t>
  </si>
  <si>
    <t>Rang</t>
  </si>
  <si>
    <t>Référence :</t>
  </si>
  <si>
    <t>Code (et/ou couleur)</t>
  </si>
  <si>
    <t>Classeur</t>
  </si>
  <si>
    <t>Code Document</t>
  </si>
  <si>
    <t>Version du document</t>
  </si>
  <si>
    <t>Année/Mois /Version</t>
  </si>
  <si>
    <t>Circuit :</t>
  </si>
  <si>
    <t>Page :</t>
  </si>
  <si>
    <t>Dernière révision:</t>
  </si>
  <si>
    <t xml:space="preserve">RÉFÉRENCEMENT DE PRODUITS </t>
  </si>
  <si>
    <t>FICHE DE TEST PLAT ET/OU PRODUIT</t>
  </si>
  <si>
    <t>N° de lot et Famille :</t>
  </si>
  <si>
    <t>4B</t>
  </si>
  <si>
    <t>PRODUITS RÉFRIGÉRÉS COMPOSITES  (1007)</t>
  </si>
  <si>
    <t>Produit</t>
  </si>
  <si>
    <t>harengs doux fumés filets nature</t>
  </si>
  <si>
    <t>Distributeur :</t>
  </si>
  <si>
    <t>Fabricant:</t>
  </si>
  <si>
    <t>Ce produit est testé par :</t>
  </si>
  <si>
    <t>DÉTAIL PRODUIT</t>
  </si>
  <si>
    <t>Unité ou calibre</t>
  </si>
  <si>
    <t>Commande minimum:</t>
  </si>
  <si>
    <t>Livraison: Commandes A pour:</t>
  </si>
  <si>
    <t>Contrôle poids chaque livraison:</t>
  </si>
  <si>
    <t>E</t>
  </si>
  <si>
    <t>OUI (Poids Brut)</t>
  </si>
  <si>
    <t>Conditionnement</t>
  </si>
  <si>
    <t>Code Produit fournisseur:</t>
  </si>
  <si>
    <t>D.L.U.O ou D. L.C.</t>
  </si>
  <si>
    <t>NON (Poids Fixe)</t>
  </si>
  <si>
    <t>PRÉSENTATION ET UTILISATION</t>
  </si>
  <si>
    <t>OBSERVATIONS</t>
  </si>
  <si>
    <t>Individuel</t>
  </si>
  <si>
    <t>Brut à préparer</t>
  </si>
  <si>
    <t>Cru</t>
  </si>
  <si>
    <t>Appertisé</t>
  </si>
  <si>
    <t>Cuisson directe</t>
  </si>
  <si>
    <t>Multi portions</t>
  </si>
  <si>
    <t>Prêt à assembler</t>
  </si>
  <si>
    <t>Pré-cuit</t>
  </si>
  <si>
    <t>Frais</t>
  </si>
  <si>
    <t>Après décongélation</t>
  </si>
  <si>
    <t>Bloc</t>
  </si>
  <si>
    <t>Prêt à servir</t>
  </si>
  <si>
    <t>Cuit</t>
  </si>
  <si>
    <t>S./Vide</t>
  </si>
  <si>
    <t>Cuisson four</t>
  </si>
  <si>
    <t>Autre :</t>
  </si>
  <si>
    <t>Surgelé</t>
  </si>
  <si>
    <t>Cuisson sauteuse /marmite</t>
  </si>
  <si>
    <t>FAMILLE DE CLIENTÈLE ET GRAMMAGES</t>
  </si>
  <si>
    <t>SCOLAIRES</t>
  </si>
  <si>
    <t>ADULTES</t>
  </si>
  <si>
    <t>MENUS</t>
  </si>
  <si>
    <t>Maternelles</t>
  </si>
  <si>
    <t>Sédentaires</t>
  </si>
  <si>
    <t>Quotidients</t>
  </si>
  <si>
    <t>Primaires</t>
  </si>
  <si>
    <t xml:space="preserve">Travailleurs de force </t>
  </si>
  <si>
    <t>A Thèmes</t>
  </si>
  <si>
    <t>Adolescents</t>
  </si>
  <si>
    <t>Personnes agées</t>
  </si>
  <si>
    <t>Améliorés</t>
  </si>
  <si>
    <t>Régimes</t>
  </si>
  <si>
    <t>Sans Porc</t>
  </si>
  <si>
    <t>ÉVALUATION DU PRODUIT</t>
  </si>
  <si>
    <t>mesurée sur une échelle de 1 à 3 : mettre un X dans la case. Éviter les notes"à cheval" (pas de note à virgule)</t>
  </si>
  <si>
    <t>MOINS LA NOTE EST ÉLEVÉE PLUS "POSITIVE" EST L'APPRÉCIATION</t>
  </si>
  <si>
    <t>Pour préserver au mieux la qualité organoleptique du produit, il est recommandé de le tester dans un local frais (oxydation à température élevée)</t>
  </si>
  <si>
    <t>OBSERVATIONS : VISUEL ET GUSTATIF</t>
  </si>
  <si>
    <t>VISUEL</t>
  </si>
  <si>
    <t>au total le visuel est :</t>
  </si>
  <si>
    <t>.</t>
  </si>
  <si>
    <t xml:space="preserve"> GUSTATIF</t>
  </si>
  <si>
    <t>au total le gustatif est :</t>
  </si>
  <si>
    <t>Plaisant</t>
  </si>
  <si>
    <t>Déplaisant</t>
  </si>
  <si>
    <t>Couleur attendue</t>
  </si>
  <si>
    <t>Décoloré</t>
  </si>
  <si>
    <t>Prononcé</t>
  </si>
  <si>
    <t>Fade</t>
  </si>
  <si>
    <t>Vif</t>
  </si>
  <si>
    <t>Terne</t>
  </si>
  <si>
    <t>Naturel</t>
  </si>
  <si>
    <t>Jus abondant</t>
  </si>
  <si>
    <t>Jus absent</t>
  </si>
  <si>
    <t>Neutre</t>
  </si>
  <si>
    <t>Chimique</t>
  </si>
  <si>
    <t>Jus clair/fluide</t>
  </si>
  <si>
    <t>Jus opaque/épais</t>
  </si>
  <si>
    <t>Oxydé/Vieux</t>
  </si>
  <si>
    <t>TEXTURE</t>
  </si>
  <si>
    <t>au total la texture est :</t>
  </si>
  <si>
    <t>ODEUR</t>
  </si>
  <si>
    <t>au total l'odeur est :</t>
  </si>
  <si>
    <t>OBSERVATIONS : TEXTURE ET ODEUR</t>
  </si>
  <si>
    <t>Satisfaisante</t>
  </si>
  <si>
    <t>Insatisfaisante</t>
  </si>
  <si>
    <t>Plaisante</t>
  </si>
  <si>
    <t>Déplaisante</t>
  </si>
  <si>
    <t>Mx individualisés</t>
  </si>
  <si>
    <t>Compact-collé</t>
  </si>
  <si>
    <t>Forte</t>
  </si>
  <si>
    <t>Faible</t>
  </si>
  <si>
    <t>Morceaux intègres</t>
  </si>
  <si>
    <t>Mx friables-cassés</t>
  </si>
  <si>
    <t>Naturelle</t>
  </si>
  <si>
    <t>Artificielle</t>
  </si>
  <si>
    <t>Ferme en bouche</t>
  </si>
  <si>
    <t>Pateux-collant en bouche</t>
  </si>
  <si>
    <t>Fraiche</t>
  </si>
  <si>
    <t>Oxydée-vieille</t>
  </si>
  <si>
    <t>Conseils de préparation - Recettes - Suggestions</t>
  </si>
  <si>
    <t>NON CONFORMITÉS : ORIGINES ET NATURES DES PROBLÈMES RÉCURANTS</t>
  </si>
  <si>
    <t>Les conditions de livraison</t>
  </si>
  <si>
    <t xml:space="preserve">le produit ne correspondant pas </t>
  </si>
  <si>
    <t>CONTROLES</t>
  </si>
  <si>
    <t>Propreté du véhicule</t>
  </si>
  <si>
    <t>A la demande (calibrage, variété)</t>
  </si>
  <si>
    <t>FACTURE</t>
  </si>
  <si>
    <t>Température du véhicule</t>
  </si>
  <si>
    <t>Au marché négocié</t>
  </si>
  <si>
    <t>Prix Achat Facture</t>
  </si>
  <si>
    <t>Propreté des contenants</t>
  </si>
  <si>
    <t>Au cahier des charges</t>
  </si>
  <si>
    <t>Prix Achat Tarif ou Marché</t>
  </si>
  <si>
    <t>N° de lot</t>
  </si>
  <si>
    <t>Température du produit</t>
  </si>
  <si>
    <t>Au conditionnement prévu ou demandé</t>
  </si>
  <si>
    <t>Horaire de livraison non respecté</t>
  </si>
  <si>
    <t>Aux échantillons</t>
  </si>
  <si>
    <t>QUANTITATIF</t>
  </si>
  <si>
    <t>Date de livraison non respectée</t>
  </si>
  <si>
    <t>A la qualité prévue ou souhaitée pour nos clients</t>
  </si>
  <si>
    <t>Poids ou quantité facturé</t>
  </si>
  <si>
    <t>Marchandise déposée à même le sol</t>
  </si>
  <si>
    <t>Quantités commandées non respectées</t>
  </si>
  <si>
    <t>Poids ou quantité contrôlé</t>
  </si>
  <si>
    <t>L'emballage et/ou le conditionnement détérioré</t>
  </si>
  <si>
    <t>Ce produit n'a pas été commandé</t>
  </si>
  <si>
    <t>Etiquetage non conforme (estampille de salubrité, DLC, N° de lot, autres, …</t>
  </si>
  <si>
    <t>Ce produit est hors marché</t>
  </si>
  <si>
    <t>RÉFÉRENCEMENT</t>
  </si>
  <si>
    <t>Acceptation</t>
  </si>
  <si>
    <t>Acceptation avec réserve</t>
  </si>
  <si>
    <t>Refus partiel ou total</t>
  </si>
  <si>
    <t>Ce produit vient en remplacement de :</t>
  </si>
  <si>
    <t>N° de Lot:</t>
  </si>
  <si>
    <t>ou en complément de :</t>
  </si>
  <si>
    <t>Page et N° de ligne :</t>
  </si>
  <si>
    <t xml:space="preserve">CUISINE CENTRALE  de </t>
  </si>
  <si>
    <t>0 rue du…….</t>
  </si>
  <si>
    <t>BP 00000</t>
  </si>
  <si>
    <t>10000 ………….. CEDEX</t>
  </si>
  <si>
    <t xml:space="preserve">TEL : 00.00.00.00.00 - FAX : 00.00.00.00.00 </t>
  </si>
  <si>
    <t xml:space="preserve">Mail : </t>
  </si>
  <si>
    <t>Impression paysage 40 % selon imprimante</t>
  </si>
  <si>
    <t>RAPPORT DE PRÉSENTATION</t>
  </si>
  <si>
    <t>MARCHÉ DE DENRÉES ALIMENTAIRES 2000 / 2000</t>
  </si>
  <si>
    <t>Consultation en vue de la passation d'un marché de :</t>
  </si>
  <si>
    <t>DENRÉES ALIMENTAIRES 2000 / 2000</t>
  </si>
  <si>
    <t>Direction chargée du suivi de l'opération :</t>
  </si>
  <si>
    <t>Directeur de la Cuisine Centrale</t>
  </si>
  <si>
    <t>Division / Service :</t>
  </si>
  <si>
    <t>CCC</t>
  </si>
  <si>
    <t>Objet :</t>
  </si>
  <si>
    <t xml:space="preserve">Le présent marché a pour objet la fourniture de produits alimentaires au Syndicat Mixte de la Cuisine Centrale de …. pour l'année 2000, renouvelable pour l'année 2000 et du 01/01/2000 au 24/07/2000 - </t>
  </si>
  <si>
    <t xml:space="preserve"> C'est un marché à bons de commande selon l'article 33 et 77 du code des marchés public.</t>
  </si>
  <si>
    <t>Les définitions et les spécifications des lots figurent au cahier des clauses administratives particulières (C.C.A.P.)</t>
  </si>
  <si>
    <t>Chaque article du lot est indépendant des autres articles du même lot. Un même lot peut être attribué à plusieurs fournisseurs.</t>
  </si>
  <si>
    <t>PARAGRAPHE N° 1</t>
  </si>
  <si>
    <t>DÉCOMPOSITION EN LOTS</t>
  </si>
  <si>
    <t>Nb de Lignes</t>
  </si>
  <si>
    <t>Montant Mini</t>
  </si>
  <si>
    <t>Montant Maxi</t>
  </si>
  <si>
    <t>Lot 1 - Produits laitiers (1012)</t>
  </si>
  <si>
    <t>Lot 5C - Boissons (1011)</t>
  </si>
  <si>
    <t>Lot 2A - Charcuteries (1007)</t>
  </si>
  <si>
    <t>Lot 6 - Produits surgelés (1001)</t>
  </si>
  <si>
    <t>Lot 2B - Jambon (1007)</t>
  </si>
  <si>
    <t>Lot 7 - Produits BIO (10..?)</t>
  </si>
  <si>
    <t>Non connu</t>
  </si>
  <si>
    <t>Lot 3 - Volailles fraîches (1007)</t>
  </si>
  <si>
    <t>Lot 8A - Légumes et autres denrées sous vide ou sous atmosphère contrôlée (1009)</t>
  </si>
  <si>
    <t>Lot 4A - Viandes fraîches (1007)</t>
  </si>
  <si>
    <t>Lot 8B - Légumes et fruits frais (1010)</t>
  </si>
  <si>
    <t>Lot 4B - Viandes cuites sous vide (1007)</t>
  </si>
  <si>
    <t>Lot 9 - Produits diététiques (1015)</t>
  </si>
  <si>
    <t>Lot 4B - Viandes réfrigérées composites</t>
  </si>
  <si>
    <t>Lot 10A - Pain et viennoiseries (1013)</t>
  </si>
  <si>
    <t>Lot 4B - Viandes et poissons moulinés</t>
  </si>
  <si>
    <t>Lot 10B - Patisseries (1013)</t>
  </si>
  <si>
    <t>Lot 5A - Épicerie diverse (1014)</t>
  </si>
  <si>
    <t>Lot 11 - Œufs et ovo produits frais (1012)</t>
  </si>
  <si>
    <t>Lot 5B - Sauces (1014)</t>
  </si>
  <si>
    <t>PROCEDURE</t>
  </si>
  <si>
    <t>Estimation des prestations (€ HT) :</t>
  </si>
  <si>
    <t>Imputation budgétaire:</t>
  </si>
  <si>
    <t>Chapitre 011</t>
  </si>
  <si>
    <t xml:space="preserve">Mode de dévolution </t>
  </si>
  <si>
    <t>Délibération autorisant la signature :</t>
  </si>
  <si>
    <t>Séance du 24 janvier 2008  -  14H à la CCR</t>
  </si>
  <si>
    <t>Appel d'offres ouvert</t>
  </si>
  <si>
    <t>Accord Cadre, Marché subséquent</t>
  </si>
  <si>
    <t>Appel d'offres restreint</t>
  </si>
  <si>
    <t>Concours</t>
  </si>
  <si>
    <t>Procédure adaptée</t>
  </si>
  <si>
    <t>Système d'acquisition dynamique</t>
  </si>
  <si>
    <t>Dialogue Compétitif</t>
  </si>
  <si>
    <t>Conception réalisation</t>
  </si>
  <si>
    <t>Marché de définition</t>
  </si>
  <si>
    <t xml:space="preserve">Pour les marchés autre que travaux --&gt; code nomenclature : </t>
  </si>
  <si>
    <t xml:space="preserve">Forme du marché : </t>
  </si>
  <si>
    <t>Ordinaire</t>
  </si>
  <si>
    <t>à commandes</t>
  </si>
  <si>
    <t>à tranches</t>
  </si>
  <si>
    <t>autre</t>
  </si>
  <si>
    <t>Procédure de consultation :</t>
  </si>
  <si>
    <t>La procédure de consultation utilisée est une application des articles 26-27-33-35-52-53-55-57-58-59-61-77-79-80 du Code des Marchés publics : marché sur appel d'offres ouvert.</t>
  </si>
  <si>
    <t>La remise du dossier se fera sur demande écrite ou par voie électronique auprès de la Cuisine Centrale de…….. (art.56 du CMP)</t>
  </si>
  <si>
    <t>L'administration se réserve le droit d'écarter, sous réserve de l'appréciation des Tribunaux, les soumissions des fournisseurs avec lesquels elle aurait eu des difficultés antérieures ou qui ne lui paraîtraient pas présenter les garanties désirables.</t>
  </si>
  <si>
    <t>PARAGRAPHE N° 2</t>
  </si>
  <si>
    <t>MODALITES DE CONSULTATION</t>
  </si>
  <si>
    <t xml:space="preserve">PUBLICITE </t>
  </si>
  <si>
    <t>Date d'envoi :</t>
  </si>
  <si>
    <t>support(s) de publication :</t>
  </si>
  <si>
    <t>Sud Ouest</t>
  </si>
  <si>
    <t>BOAMP</t>
  </si>
  <si>
    <t>Moniteur</t>
  </si>
  <si>
    <t>JOUE</t>
  </si>
  <si>
    <t xml:space="preserve">DATE LIMITE DE REMISE DES OFFRES : </t>
  </si>
  <si>
    <t>à 16 heures</t>
  </si>
  <si>
    <t xml:space="preserve">DATE D'OUVERTURE DES PLIS : </t>
  </si>
  <si>
    <t>1° enveloppe</t>
  </si>
  <si>
    <t>2° enveloppe</t>
  </si>
  <si>
    <t>PARAGRAPHE N° 3</t>
  </si>
  <si>
    <t>Ont répondu pour ce marché, dans l'ordre chronologique de dépôt des offres :</t>
  </si>
  <si>
    <t>date de réception</t>
  </si>
  <si>
    <t>Ordre d'arrivée des réponse</t>
  </si>
  <si>
    <t>Entreprises</t>
  </si>
  <si>
    <t>Heures</t>
  </si>
  <si>
    <t>Mode de réception</t>
  </si>
  <si>
    <t>Classement Base de données toujours CROISSANT</t>
  </si>
  <si>
    <t>LISTE ALPHA DES FOURNISSEURS  2000-2000 ayant répondu</t>
  </si>
  <si>
    <t>Classement ALPHA</t>
  </si>
  <si>
    <t>N° Lot</t>
  </si>
  <si>
    <t>Total Lots</t>
  </si>
  <si>
    <t>2A</t>
  </si>
  <si>
    <t>2B</t>
  </si>
  <si>
    <t>4A</t>
  </si>
  <si>
    <t>5A</t>
  </si>
  <si>
    <t>5B</t>
  </si>
  <si>
    <t>5C</t>
  </si>
  <si>
    <t>8A</t>
  </si>
  <si>
    <t>8B</t>
  </si>
  <si>
    <t>10A</t>
  </si>
  <si>
    <t>10B</t>
  </si>
  <si>
    <t>chrono</t>
  </si>
  <si>
    <t>LRAR</t>
  </si>
  <si>
    <t>G</t>
  </si>
  <si>
    <t>dépôt</t>
  </si>
  <si>
    <t>N</t>
  </si>
  <si>
    <t>P</t>
  </si>
  <si>
    <t>K</t>
  </si>
  <si>
    <t>M</t>
  </si>
  <si>
    <t>S</t>
  </si>
  <si>
    <t>F</t>
  </si>
  <si>
    <t>L</t>
  </si>
  <si>
    <t>T</t>
  </si>
  <si>
    <t>I</t>
  </si>
  <si>
    <t>La colonne pour fiche de Notation doit toujours être numérotée de 1 à 90</t>
  </si>
  <si>
    <t>PARAGRAPHE N° 4</t>
  </si>
  <si>
    <t>SONT RETENUES LES 35 SOCIÉTÉS SUIVANTES :</t>
  </si>
  <si>
    <t>Compte tenu de l'analyse des offres suivant les critères ci-dessus énoncés, je vous propose de retenir l' (les)entreprise(s)  ci-après mentionnée(s), son  (leurs) offre(s) s'étant révélée(s) économiquement la (les) plus avantageuse(s).</t>
  </si>
  <si>
    <t xml:space="preserve">Nb de lignes </t>
  </si>
  <si>
    <t>lot 1</t>
  </si>
  <si>
    <t>lot 4A</t>
  </si>
  <si>
    <t>lot 6</t>
  </si>
  <si>
    <t>lot 8A</t>
  </si>
  <si>
    <t>Lignes</t>
  </si>
  <si>
    <t>lot 4B</t>
  </si>
  <si>
    <t>lot 8B</t>
  </si>
  <si>
    <t>lot 2A</t>
  </si>
  <si>
    <t>lot 7</t>
  </si>
  <si>
    <t>RETENUES POUR LE LAITIER</t>
  </si>
  <si>
    <t>lot 5A</t>
  </si>
  <si>
    <t>lot 9</t>
  </si>
  <si>
    <t>Retenus pour les œufs</t>
  </si>
  <si>
    <t>lot 2B</t>
  </si>
  <si>
    <t>Consultables au cas par cas</t>
  </si>
  <si>
    <t>lot 10A</t>
  </si>
  <si>
    <t>lot 5B</t>
  </si>
  <si>
    <t>lot 3</t>
  </si>
  <si>
    <t>lot 10B</t>
  </si>
  <si>
    <t>lot 5C</t>
  </si>
  <si>
    <t>lot 11</t>
  </si>
  <si>
    <t>LISTE ALPHA DES FOURNISSEURS  2000-2000 retenus</t>
  </si>
  <si>
    <t xml:space="preserve">fait à …….. le </t>
  </si>
  <si>
    <t>La gestionnaire du dossier</t>
  </si>
  <si>
    <t>Bon pour accord,</t>
  </si>
  <si>
    <t>Le Président</t>
  </si>
  <si>
    <t>PARAGRAPHE N° 5</t>
  </si>
  <si>
    <t>DECISION DU POUVOIR ADJUDICATEUR</t>
  </si>
  <si>
    <t>Au regard des critères posés dans le cadre de la consultation et des éléments d'analyse, il convient de :</t>
  </si>
  <si>
    <t xml:space="preserve">    </t>
  </si>
  <si>
    <t>retenir les proposition des sociétés retenues au paragraphe N° 4 , leurs offres s'étant révélées comme économiquement les plus avantageuses</t>
  </si>
  <si>
    <t xml:space="preserve">fait à ……., le </t>
  </si>
  <si>
    <t>le Président</t>
  </si>
  <si>
    <t>Commentaire :</t>
  </si>
  <si>
    <t>QUALITÉ : nous considérons que les produits proposés sont en général de qualité acceptable donc 1 par défaut et 2 ou 3 pour certains selon tests ou notoriété ou comparaison de fiches techniques</t>
  </si>
  <si>
    <t>Informations fictives pour exemple</t>
  </si>
  <si>
    <t>COMMENT SONT ATTRIBUÉS LES CRITÈRES DE PONDÉRATION : LOGISTIQUE ET DURABLE</t>
  </si>
  <si>
    <t>Coller ICI colonne A la liste des fournisseurs pour ce lot (voir feuille "Fournisseurs par lot)</t>
  </si>
  <si>
    <t>Lot 6 - Modèle</t>
  </si>
  <si>
    <t>Logistique</t>
  </si>
  <si>
    <t xml:space="preserve">Durable </t>
  </si>
  <si>
    <t>Critère"qualtitatif"</t>
  </si>
  <si>
    <t>Estimation des prestations (€ HT) : Mini - Maxi</t>
  </si>
  <si>
    <t>Engagement durable conformité document joint  = 1 - non = 0.5</t>
  </si>
  <si>
    <t>AIDE A LA DÉCISION</t>
  </si>
  <si>
    <t>coeff de pondération</t>
  </si>
  <si>
    <t>note attibuée X coeff de pondération</t>
  </si>
  <si>
    <t>Liste Alpha des fournisseurs (colonne en liaison avec tous les tableaux)</t>
  </si>
  <si>
    <t>Classement</t>
  </si>
  <si>
    <t>Logistique 1 par défaut</t>
  </si>
  <si>
    <t>Éléments non exsaustifs qui peuvent entrer dans la réflexion pour les différentes appréciations</t>
  </si>
  <si>
    <t>note Maxi =</t>
  </si>
  <si>
    <t>note maxi</t>
  </si>
  <si>
    <t>valeur la plus basse(coeff divisé par 4)</t>
  </si>
  <si>
    <t>ou coeff de pondération X par 0.25-0.50-0.75 ou 1.00</t>
  </si>
  <si>
    <t>notes attribuées</t>
  </si>
  <si>
    <t>Société AAA</t>
  </si>
  <si>
    <t xml:space="preserve">Notations =(0.25-0.50-0.75 ou 1.00) </t>
  </si>
  <si>
    <t>Société BBB</t>
  </si>
  <si>
    <t>Société CCC</t>
  </si>
  <si>
    <t>Société DDD</t>
  </si>
  <si>
    <t>Société EEE</t>
  </si>
  <si>
    <t>Société FFF</t>
  </si>
  <si>
    <t>Société GGG</t>
  </si>
  <si>
    <t>Société HHH</t>
  </si>
  <si>
    <t>liaisons  ne rien saisir</t>
  </si>
  <si>
    <t>Nom des fournisseurs et critères de pondération attribués - report automatique sur les lignes produits</t>
  </si>
  <si>
    <t>Fournisseurs</t>
  </si>
  <si>
    <t>Points logistique</t>
  </si>
  <si>
    <t>Points durable</t>
  </si>
  <si>
    <t>Hauteur de lignes = 2 entre les deux traits gris</t>
  </si>
  <si>
    <t xml:space="preserve">COMMENT SONT ANALYSÉES LES OFFRES DE PRIX </t>
  </si>
  <si>
    <t>POUR CHAQUE SOUMISSIONNAIRE ET CHAQUE LIGNE DE PRODUIT lecture et comparaison des prix en ligne</t>
  </si>
  <si>
    <t>TABLEAU N°1</t>
  </si>
  <si>
    <t>Prix</t>
  </si>
  <si>
    <t>Produit X</t>
  </si>
  <si>
    <t>Produit Y</t>
  </si>
  <si>
    <t>Hauteur de lignes = 2 entre la fin du tableau et le trait gris</t>
  </si>
  <si>
    <t>CUISINE CENTRALE DE……….   Catalogue des Denrées Années 2000 - 2000</t>
  </si>
  <si>
    <t>TOTAL PRODUITS</t>
  </si>
  <si>
    <t>Lignes N°1</t>
  </si>
  <si>
    <t>Lignes N° 2</t>
  </si>
  <si>
    <t>Ligne 3</t>
  </si>
  <si>
    <t>DANS CE LOT</t>
  </si>
  <si>
    <t>Prix HT/ Kg ou Pièce</t>
  </si>
  <si>
    <t>Marque - Fabricant ou Origine</t>
  </si>
  <si>
    <t>Critère PRIX</t>
  </si>
  <si>
    <t>Total produits</t>
  </si>
  <si>
    <t>ŒUFS</t>
  </si>
  <si>
    <t>W</t>
  </si>
  <si>
    <t>Y</t>
  </si>
  <si>
    <t>Z</t>
  </si>
  <si>
    <t>œufs au plat</t>
  </si>
  <si>
    <t>ABCD</t>
  </si>
  <si>
    <t>OVOTEAM</t>
  </si>
  <si>
    <t>œufs entiers liquides pasteurisés</t>
  </si>
  <si>
    <t>1 L</t>
  </si>
  <si>
    <t>INOVO</t>
  </si>
  <si>
    <t>œufs jaunes liquides pasteurisés</t>
  </si>
  <si>
    <t>œuf poché</t>
  </si>
  <si>
    <t>omelette aux champignons</t>
  </si>
  <si>
    <t>90 gr</t>
  </si>
  <si>
    <t>omelette nature</t>
  </si>
  <si>
    <t>135 gr</t>
  </si>
  <si>
    <t>omelette pommes de terre</t>
  </si>
  <si>
    <t>ŒUFS DURS CAL.60/70 ÉCOQUILLÉS NON SAUMURÉS SOUS VIDE. INDIQUER LE NOMBRE PAR CONDITIONNEMENT ET LE PRIX A L'ŒUF</t>
  </si>
  <si>
    <t xml:space="preserve">conditionnés en alvéoles </t>
  </si>
  <si>
    <t xml:space="preserve">conditionnés en poches "vrac" </t>
  </si>
  <si>
    <t>COMMENT SONT RÉPARTIES LES  PONDÉRATIONS pour chaque produit et chaque soumissionnaire</t>
  </si>
  <si>
    <t>H</t>
  </si>
  <si>
    <t>J</t>
  </si>
  <si>
    <t>O</t>
  </si>
  <si>
    <t>Tableau correspondant à UN soumissionnaire. Chaque soumissonnaire à un tableau identique</t>
  </si>
  <si>
    <t>ANALYSE AUTOMATIQUE DES CRITÈRES</t>
  </si>
  <si>
    <t>INFORMATIONS A SAISIR</t>
  </si>
  <si>
    <t>Points capitalisés par les soumissionnaires</t>
  </si>
  <si>
    <t>Rang pondéré</t>
  </si>
  <si>
    <t>Total Points sur 100</t>
  </si>
  <si>
    <t>CHOIX sans pondération</t>
  </si>
  <si>
    <t>Rang prix non pondéré</t>
  </si>
  <si>
    <t>PRIX</t>
  </si>
  <si>
    <t xml:space="preserve">  QUALITÉ   3 = 35</t>
  </si>
  <si>
    <t>LOGISTIQUE 1 = 15</t>
  </si>
  <si>
    <t xml:space="preserve">   DURABLE    1 = 15</t>
  </si>
  <si>
    <t>CHOIX technique</t>
  </si>
  <si>
    <t>QUALITÉ</t>
  </si>
  <si>
    <t>Points Mini</t>
  </si>
  <si>
    <t>la pondération se fait sur chaque ligne de produit</t>
  </si>
  <si>
    <t>a la ligne</t>
  </si>
  <si>
    <t>CHOIX  1-2-3</t>
  </si>
  <si>
    <t>3-2-1-0</t>
  </si>
  <si>
    <t>Produit W</t>
  </si>
  <si>
    <t>DANONE</t>
  </si>
  <si>
    <t>LACTEL</t>
  </si>
  <si>
    <t>EURIAL</t>
  </si>
  <si>
    <t>Produit Z</t>
  </si>
  <si>
    <t>Total points</t>
  </si>
  <si>
    <t>Colonnes :</t>
  </si>
  <si>
    <t>A et B</t>
  </si>
  <si>
    <t>Points mini et maxi relevés pour l'ensemble des soumissionnaires sur chaque ligne produit</t>
  </si>
  <si>
    <t>Prix mini relevé parmis les offres valeur la plus basse</t>
  </si>
  <si>
    <t>Rang pondéré du soumissionnaire en fonction de son total de point colonne E</t>
  </si>
  <si>
    <t>Total de points obtenus colonnes H - prix + I - qualité +  J - logistique +  K - durable</t>
  </si>
  <si>
    <t xml:space="preserve">Choix sans pondération :exemple :  pour le produit W le soumissionnaire était 5° au rang pondéré colonne D et 2° meilleur prix colonne G </t>
  </si>
  <si>
    <t xml:space="preserve">mais il a un excellent produit noté 3 colonne Q et malgrès cela sont produit risque de ne pas être retenu. </t>
  </si>
  <si>
    <t xml:space="preserve">C'est pourquoi colonne P nous proposons à la commission un choix différent en le classant 1° - 2° ou 3° colonne H. </t>
  </si>
  <si>
    <t xml:space="preserve"> La commission est libre de sa décision; elle peut refuser ce choix technique</t>
  </si>
  <si>
    <t>Ne rien saisir sur le document pondération toutes les saisies se font sur le document Comparaison des prix et les liaisons sont automatiques</t>
  </si>
  <si>
    <t>Rang prix non pondéré du moins disant au plus cher en comparant les offres des soumissionnaires pour chaque ligne de produit (sert de repère)</t>
  </si>
  <si>
    <t>Points obtenus pour le prix proposé colonne L  (critère quANTItatif)</t>
  </si>
  <si>
    <t>Points obtenus pour la qualité en fonction de la notation colonne O  (QUALITÉ critère quALItatif)</t>
  </si>
  <si>
    <t>Logistique ; note Maxi = 15 ramenée à 1 point. Cette note peut être modulée par quart de point. Valeur la plus basse = 3.75 (15 / 4)</t>
  </si>
  <si>
    <t>Développement durable  : documents fournis par le soumissionnaire = 1 (15) ou par défaut 0.50 ( notion récente ; les somissonnaires ont peut-être engagé des actions mais ne sont peut être pas encore habitués à le faire savoir)</t>
  </si>
  <si>
    <t>L - M</t>
  </si>
  <si>
    <t>Prix et Marque proposés par le soumissionnaire pour le produit correspondant</t>
  </si>
  <si>
    <t xml:space="preserve">Après test goût des échantillons ou notoriété du produit ou comparaison technique; proposition de retenir ce produit . </t>
  </si>
  <si>
    <t>Qualité nutritionnele ou physico-chimique ou gustative ou de notoriété :  3 étant la meilleure note. Affectation des points colonne I</t>
  </si>
  <si>
    <t>Toutes les offres sont comparées avec la même méthode en tenant compte des points capitalisés par chaque soumissionnaire puisque chaque article du lot est indépendant des autres articles du même lot. Un même lot peut être attribué à plusieurs fournisseurs.</t>
  </si>
  <si>
    <t>GLUCIDES</t>
  </si>
  <si>
    <t>LIPIDES</t>
  </si>
  <si>
    <t>CALCIUM</t>
  </si>
  <si>
    <t>SODIUM</t>
  </si>
  <si>
    <t>COMMENT SONT "CLASSÉES" LES RÉPONSES</t>
  </si>
  <si>
    <t>Nb CANDIDATS</t>
  </si>
  <si>
    <t>Nombre de lignes répondues</t>
  </si>
  <si>
    <t>1° prix pondérés</t>
  </si>
  <si>
    <t>2° prix pondérés</t>
  </si>
  <si>
    <t>3° prix pondérés</t>
  </si>
  <si>
    <t>4° prix pondérés</t>
  </si>
  <si>
    <t>5° prix pondérés</t>
  </si>
  <si>
    <t>Nombre de lignes supérieures au 5° Prix</t>
  </si>
  <si>
    <t>total lignes du lot</t>
  </si>
  <si>
    <t>Proposé</t>
  </si>
  <si>
    <t xml:space="preserve">TABLEAU à lecture horizontale : Nombre de lignes répondues par chaque soumissionnaire dans chaque tranche de prix pour la totalité de ce lot. </t>
  </si>
  <si>
    <t>Nbr de lignes CHOIX technique</t>
  </si>
  <si>
    <t>"Rang" prix de 1 à 3</t>
  </si>
  <si>
    <t>"Rang" Prix de 1 à 5</t>
  </si>
  <si>
    <t>Durable</t>
  </si>
  <si>
    <t xml:space="preserve">Logistique + Durable </t>
  </si>
  <si>
    <t>PROPOSITION TECHNIQUE</t>
  </si>
  <si>
    <t>Points</t>
  </si>
  <si>
    <t>soumise à la commission</t>
  </si>
  <si>
    <t>TABLEAU à lecture verticale : Addition des lignes du tableau précédent et "Rang du soumissionnaire" par rapport à ses concurrents</t>
  </si>
  <si>
    <t>Ce lot pourrait être attribué à  :</t>
  </si>
  <si>
    <t>fournisseurs</t>
  </si>
  <si>
    <t>Report des lignes sur les meilleurs prix des meilleurs produits des fournisseurs pressentis.</t>
  </si>
  <si>
    <t>Produit :</t>
  </si>
  <si>
    <t>Base de données N° de Lignes</t>
  </si>
  <si>
    <t>ICI</t>
  </si>
  <si>
    <t>Canette cuisse confite sans adjonction de sel</t>
  </si>
  <si>
    <t>160-180 gr</t>
  </si>
  <si>
    <t>PAGE N° :</t>
  </si>
  <si>
    <t>N° de lot :</t>
  </si>
  <si>
    <t>N° de lignes</t>
  </si>
  <si>
    <t>Quelques fonctions réutilisables dans vos documents</t>
  </si>
  <si>
    <t>MAX(AG50:AN50)</t>
  </si>
  <si>
    <t>NB.SI(I7:I46;"1")</t>
  </si>
  <si>
    <t>NB.SI(L7:L46;"2")</t>
  </si>
  <si>
    <t>NB.SI(L7:L46;"3")</t>
  </si>
  <si>
    <t>NB.SI(L7:L46;"&gt;3")</t>
  </si>
  <si>
    <t>NB.SI(K7:K46;"&gt;0")</t>
  </si>
  <si>
    <t>SI(J50=0;0;RANG(J50;AS50:AZ50;0))</t>
  </si>
  <si>
    <t>SI(J51=0;0;RANG(J51;AS51:AZ51;0))</t>
  </si>
  <si>
    <t>SI(J52=0;0;RANG(J52;AS52:AZ52;0))</t>
  </si>
  <si>
    <t>SI(J53=0;0;RANG(J53;AG53:AN53;0))</t>
  </si>
  <si>
    <t>SI(J54=0;0;RANG(J54;AG54:AN54;0))</t>
  </si>
  <si>
    <t>SI(ESTVIDE(H46);50;H46)</t>
  </si>
  <si>
    <t>LIGNE()</t>
  </si>
  <si>
    <t>NON CONFORMITÉS</t>
  </si>
  <si>
    <t>Nomenclature</t>
  </si>
  <si>
    <t>N° de ligne Produits</t>
  </si>
  <si>
    <t>FRUITS ET LEGUMES FRAIS Catégorie I étiquette verte voir étiquette rouge (extra) selon produits</t>
  </si>
  <si>
    <t>10.10M</t>
  </si>
  <si>
    <t>FRUITS ET LÉGUMES PRÉPARÉS RÉFRIGÉRÉS</t>
  </si>
  <si>
    <t>10.09M</t>
  </si>
  <si>
    <t>RELEVÉ DES NON CONFORMITÉS A RÉCEPTION . Ne renseigner que la non-conformité correspondante.A retourner au fournisseur avec photocopie du bon de livraison au verso.</t>
  </si>
  <si>
    <t>Date de réception:</t>
  </si>
  <si>
    <t>Nom :</t>
  </si>
  <si>
    <t>N° Bon de livraison</t>
  </si>
  <si>
    <t>Fournisseur</t>
  </si>
  <si>
    <t>SATISFAISANT</t>
  </si>
  <si>
    <t>NON SATISFAISANT</t>
  </si>
  <si>
    <t>MARCHANDISE</t>
  </si>
  <si>
    <t>Intégrité de l'étiquetage et propreté des emballages</t>
  </si>
  <si>
    <t>Emballages bois et carton réutilisés INTERDIT</t>
  </si>
  <si>
    <t>Qualité visuelle</t>
  </si>
  <si>
    <t>Qualité gustative</t>
  </si>
  <si>
    <t>Maturation</t>
  </si>
  <si>
    <t>Calibres (tolérance 5/10%)</t>
  </si>
  <si>
    <t>D.L.C.</t>
  </si>
  <si>
    <t xml:space="preserve">VÉHICULE </t>
  </si>
  <si>
    <t>Température de la caisse produits frais</t>
  </si>
  <si>
    <t>Température de la caisse produits 4° / 5° gamme</t>
  </si>
  <si>
    <t>Propreté</t>
  </si>
  <si>
    <t>CONDITIONS CLIMATIQUES DU JOUR</t>
  </si>
  <si>
    <t>Température extérieure</t>
  </si>
  <si>
    <t>Orageux</t>
  </si>
  <si>
    <t>Gel</t>
  </si>
  <si>
    <t>DÉCISION</t>
  </si>
  <si>
    <t>Refus total</t>
  </si>
  <si>
    <t>Refus partiel (quantités)</t>
  </si>
  <si>
    <t>Avoir (quantité ou Montant négocié</t>
  </si>
  <si>
    <t>OBSERVATIONS:</t>
  </si>
  <si>
    <t>COMMENT FONCTIONNE LA FORMULE RANG</t>
  </si>
  <si>
    <t>Pour plus d’informations sur les nouvelles fonctions, voir Fonction MOYENNE.RANG et Fonction EQUATION.RANG.</t>
  </si>
  <si>
    <t xml:space="preserve">producteur ou marque à préciser  </t>
  </si>
  <si>
    <t>POUR AUDITER LES FORMULES</t>
  </si>
  <si>
    <t>pour localiser la cellule correspondante cliquez sur l'onglet FORMULES</t>
  </si>
  <si>
    <t>puis sur la fonction Repérer les antécédants &gt;</t>
  </si>
  <si>
    <t>double cliquez sur la pointe de la flèche, cela vous enverra directement à l'emplacement de saisie</t>
  </si>
  <si>
    <t>Pour supprimer l'affichage des zéro sur la fiche cliquez sur : FICHIER &gt; Option &gt; Options avancées &gt;</t>
  </si>
  <si>
    <t xml:space="preserve"> décocher Afficher un zéro dans les cellules qui ont une valeur nulle</t>
  </si>
  <si>
    <t>Lien</t>
  </si>
  <si>
    <t>=</t>
  </si>
  <si>
    <t>/</t>
  </si>
  <si>
    <t>coeff.pondération</t>
  </si>
  <si>
    <t>Comment pondérer les critères pour sélectionner les fournisseurs?</t>
  </si>
  <si>
    <t>Critères de choix des offres - Critères d'attribution</t>
  </si>
  <si>
    <t>Les critères d'attribution  dans les restaurants collectifs de Midi-Pyrénées (diapo N°18)</t>
  </si>
  <si>
    <t xml:space="preserve">de porter systématiquement et pour chaque critère, la meilleure note à la note de 10, les notes suivantes étant, selon une règle de 3, </t>
  </si>
  <si>
    <t>portées elles aussi à une valeur par référence à la meilleure note. Ainsi le poids relatif de chaque critère est conservé.</t>
  </si>
  <si>
    <t xml:space="preserve"> conforme à la jurisprudence, permet de conserver le poids relatif des critères : il suffit, après que chaque offre a été notée individuellement, </t>
  </si>
  <si>
    <t>Une solution très simple page 86</t>
  </si>
  <si>
    <t>Note sur 10 = (prix le plus bas/prix de l’offre examinée) x 10.</t>
  </si>
  <si>
    <t>Conseils aux acheteurs</t>
  </si>
  <si>
    <t>Exemple de montmorot.educagri.fr</t>
  </si>
  <si>
    <t>DAJ  Le prix dans les marchés publics : Guide et recommandation</t>
  </si>
  <si>
    <t xml:space="preserve">L’acheteur dispose de tous les prix et il affecte la note maximale de 10 au prix le plus bas, puis une note déterminée par la formule suivante : </t>
  </si>
  <si>
    <t>10 X (montant de l’offre la plus basse /montant de l’offre analysée), le résultat étant multiplié par le poids du critère (ici 40 %).</t>
  </si>
  <si>
    <t>Prenons une consultation simple, avec 2 critères et des pondérations des plus classiques : la valeur technique pour 60 % de la note finale,</t>
  </si>
  <si>
    <t>le prix pour 40 % de la note finale</t>
  </si>
  <si>
    <t>RESSOURCE DOCUMENTAIRE</t>
  </si>
  <si>
    <t>❸ coefficient de pondération</t>
  </si>
  <si>
    <t xml:space="preserve">Largeurs de colonnes conseillé : 14 - Hauteur de lignes conseillé : 18 </t>
  </si>
  <si>
    <t>❹  Pondération =</t>
  </si>
  <si>
    <t>Points MAXI</t>
  </si>
  <si>
    <t>critère QUAL. qualitatif</t>
  </si>
  <si>
    <t>TOTAL de critères retenus pour ce marché</t>
  </si>
  <si>
    <t>Ⓐ Prix</t>
  </si>
  <si>
    <t xml:space="preserve">Ⓑ QUALITÉ </t>
  </si>
  <si>
    <t>Ⓒ Logistique</t>
  </si>
  <si>
    <t>Ⓓ DURABLE</t>
  </si>
  <si>
    <t>note la plus basse</t>
  </si>
  <si>
    <t>Le guide pratique d'attribution des marchés Claude POMERO - COTREF 2014</t>
  </si>
  <si>
    <t>LIENS</t>
  </si>
  <si>
    <t>Exemples de critères et de pondération</t>
  </si>
  <si>
    <t>grille de points</t>
  </si>
  <si>
    <t>pondération</t>
  </si>
  <si>
    <t>Hiérarchisation</t>
  </si>
  <si>
    <t>Attention j'ai utilisé la formule RANG  SI(E133=0;"";RANG(E133;E133:E140;0)) parce qu'elle est simple et pratique</t>
  </si>
  <si>
    <t>(Si vous deviez trier la liste, le rang d’un nombre serait sa position).</t>
  </si>
  <si>
    <r>
      <rPr>
        <b/>
        <sz val="14"/>
        <color rgb="FF363636"/>
        <rFont val="Calibri"/>
        <family val="2"/>
        <scheme val="minor"/>
      </rPr>
      <t>Description </t>
    </r>
    <r>
      <rPr>
        <sz val="14"/>
        <color rgb="FF363636"/>
        <rFont val="Calibri"/>
        <family val="2"/>
        <scheme val="minor"/>
      </rPr>
      <t xml:space="preserve">:Renvoie le rang d’un nombre dans une liste d’arguments. Le rang d’un nombre est donné par sa taille comparée aux autres valeurs de la liste. </t>
    </r>
  </si>
  <si>
    <t xml:space="preserve"> et dont les noms reflètent mieux leur rôle. </t>
  </si>
  <si>
    <t xml:space="preserve">Bien que cette fonction soit toujours disponible à des fins de compatibilité descendante, </t>
  </si>
  <si>
    <t>nous vous conseillons d’utiliser les nouvelles fonctions dès maintenant,</t>
  </si>
  <si>
    <t xml:space="preserve"> car cette fonction risque de ne plus être disponible dans les versions ultérieures d’Excel…</t>
  </si>
  <si>
    <t>.Nous verrons bien peut-être plus disponible mais peut-être toujours compatible</t>
  </si>
  <si>
    <r>
      <rPr>
        <b/>
        <sz val="14"/>
        <color rgb="FF363636"/>
        <rFont val="Calibri"/>
        <family val="2"/>
        <scheme val="minor"/>
      </rPr>
      <t>Important :</t>
    </r>
    <r>
      <rPr>
        <sz val="14"/>
        <color rgb="FF363636"/>
        <rFont val="Calibri"/>
        <family val="2"/>
        <scheme val="minor"/>
      </rPr>
      <t> Cette fonction a été remplacée par une ou plusieurs nouvelles fonctions proposant une meilleure précision</t>
    </r>
  </si>
  <si>
    <r>
      <t xml:space="preserve">Les prix des lignes de produits sont "classées" selon cette méthode. (Excel fonction "RANG") - </t>
    </r>
    <r>
      <rPr>
        <i/>
        <sz val="22"/>
        <rFont val="Calibri"/>
        <family val="2"/>
        <scheme val="minor"/>
      </rPr>
      <t>Exemple avec 7 soumissionnaires</t>
    </r>
  </si>
  <si>
    <r>
      <t xml:space="preserve">LES VALEURS NE PEUVENT ETRE COMPARÉES QUE SI L'ON SAISI AUTANT DE CRITÈRES POUR CHACUN - </t>
    </r>
    <r>
      <rPr>
        <b/>
        <sz val="12"/>
        <rFont val="Calibri"/>
        <family val="2"/>
        <scheme val="minor"/>
      </rPr>
      <t>donc choisissez peu de critères de comparaison</t>
    </r>
  </si>
  <si>
    <t>EXEMPLE maxi :</t>
  </si>
  <si>
    <t>note Maxi &gt;</t>
  </si>
  <si>
    <t>Minimum</t>
  </si>
  <si>
    <t>A quoi sert la cellule ICI ? À sélectionner le document en cliquant dessus et en vous déportant vers la droite</t>
  </si>
  <si>
    <t>critère QUANT. quantitatif</t>
  </si>
  <si>
    <t>votre COEFF.</t>
  </si>
  <si>
    <t xml:space="preserve">si une procédure contradictoire avec le candidat concerné a été déclenchée au préalable. </t>
  </si>
  <si>
    <t xml:space="preserve">exigences du cahier des charges. </t>
  </si>
  <si>
    <t>Le pouvoir adjudicateur doit donc raisonner au cas par cas, en prenant en compte les exigences du cahier</t>
  </si>
  <si>
    <t>des charges et les caractéristiques des offres remises.</t>
  </si>
  <si>
    <t>http://www.boamp.fr/Espace-acheteurs/Bien-acheter-avec-le-BOAMP/L-offre-anormalement-basse</t>
  </si>
  <si>
    <t>Le Moniteur : comment gérer les offres anormalement basses et les entreprises en procédure collective</t>
  </si>
  <si>
    <t>http://www.courrierdesmaires.fr/34597/marches-publics-comment-traiter-les-offres-anormalement-basses/</t>
  </si>
  <si>
    <t>http://www.fbtp46.com/Files/pub/Fede_D46/DEP_PRESSE_4591/dfc37deebe9d4ba798c62d84152aa665/PJ/OAB%20annexes%20Charte%2046.pdf</t>
  </si>
  <si>
    <t>Avec :</t>
  </si>
  <si>
    <t>No : le montant total HT du bordereau de simulation  du candidat ayant fait la proposition de prix la plus basse.</t>
  </si>
  <si>
    <t>Ni : le montant total HT du bordereau de simulation des prix unitaires du candidat à noter.</t>
  </si>
  <si>
    <t>&lt; ou = 24 H</t>
  </si>
  <si>
    <t>&gt; 24 et &lt; ou =48 H</t>
  </si>
  <si>
    <t>&gt; 48 et &lt; ou = 96 H</t>
  </si>
  <si>
    <t>&gt; 4 et &lt; ou = 6 jours</t>
  </si>
  <si>
    <t>&gt; 10 et &lt; ou = 15 jours</t>
  </si>
  <si>
    <t>&gt; 15 et &lt; ou = 21 jours</t>
  </si>
  <si>
    <t>DOC]marches publics de travaux - achats-limousin</t>
  </si>
  <si>
    <t>https://www.achats-limousin.com/xmarches/downloadp.do?idType=21&amp;idDossier...</t>
  </si>
  <si>
    <t>De notre côté on calcul la différence entre le prix le plus bas (Pb) et le prix proposé (Pp): </t>
  </si>
  <si>
    <t>Pp - Pb = Df</t>
  </si>
  <si>
    <t>On en calcul la part :</t>
  </si>
  <si>
    <t>Df / Pb * 100 = Pt</t>
  </si>
  <si>
    <t>Et on déduit ce pourcentage à la note max qui est la note du prix le plus  bas (pour l'exemple un prix pondéré à 40%):</t>
  </si>
  <si>
    <t>40 - ( 40 * Pt / 100) = Note</t>
  </si>
  <si>
    <t>Avec des chiffres:</t>
  </si>
  <si>
    <t>Pb = 200 Pp = 235 et on garde la pondération à 40</t>
  </si>
  <si>
    <t>Df = 235 -200 = 35</t>
  </si>
  <si>
    <t>Pt = 35 / 200 *100 = 17,50 %</t>
  </si>
  <si>
    <t>40 - (40 * 17,50 /100) = 40 - 7 = 33</t>
  </si>
  <si>
    <t>Notre candidat étudié aura donc 33 points sur 40 pour le prix</t>
  </si>
  <si>
    <t>Bonsoir,</t>
  </si>
  <si>
    <t>je voulais savoir ce que vous pensiez de la formule de prix suivante :</t>
  </si>
  <si>
    <t>(pris le plus bas / prix proposé) X pondération</t>
  </si>
  <si>
    <t>cette formule classique avantage trop le prix le plus bas, à mon avis, ( car c'est une hyperbole )</t>
  </si>
  <si>
    <t>Voir différents posts à ce sujet avec formules et commentaires </t>
  </si>
  <si>
    <t>ainsi que  : revue contrats publics N°97 mars 2010  dont pages 51 à 53 </t>
  </si>
  <si>
    <t>ceci dit ce n'est pas la plus mauvaise ....mais je préfère celle vue avec Ororo ....</t>
  </si>
  <si>
    <t>soit note pondérée  = poids*note brute = poids * (1-(Pp - Pb)/Pb) mais poids exprimé en points et non en %</t>
  </si>
  <si>
    <t>on peut également avec des poids en % : </t>
  </si>
  <si>
    <t>note = note max * note[0-1] = note max * (1-(Pp - Pb)/Pb)</t>
  </si>
  <si>
    <t>note pondérée = note * poids</t>
  </si>
  <si>
    <t>est elle arrivée dans les délais ? oui/non</t>
  </si>
  <si>
    <t>est elle remise par un candidat ayant accès à la commande publique ? oui/non</t>
  </si>
  <si>
    <t>est elle remise par un candidat ayant des capacités (techniques financiéres et professionnelles) suffissantes ? oui/non</t>
  </si>
  <si>
    <t>est elle appropriée ? oui/non</t>
  </si>
  <si>
    <t>est elle régulière ? oui/non</t>
  </si>
  <si>
    <t>est elle acceptable ? oui/non</t>
  </si>
  <si>
    <t>est elle anormalement basse ? oui/non</t>
  </si>
  <si>
    <t>est elle la moins chère ? oui/non </t>
  </si>
  <si>
    <t>un seul non et out ....</t>
  </si>
  <si>
    <t>Cette formule décale et raccourci l'échelle de notation mais aboutit au même résultat :</t>
  </si>
  <si>
    <t>Petite liste de formules simples :</t>
  </si>
  <si>
    <t>(Prix - Prix min) / (7% * Prix min)</t>
  </si>
  <si>
    <t>(Prix anti-idéal – Prix) / (Prix anti-idéal - Prix idéal)</t>
  </si>
  <si>
    <t>(Prix Max – Prix ) / (Prix Max – Prix min)</t>
  </si>
  <si>
    <t>(Prix plafond – Prix) / Prix plafond</t>
  </si>
  <si>
    <t>Prix min / Prix</t>
  </si>
  <si>
    <t>(Prix min / Prix)^k</t>
  </si>
  <si>
    <t>(1 + (estimation – Prix)/(Prix * Pourcentage)</t>
  </si>
  <si>
    <t>1 / (1 + Prix/Prix moyen )</t>
  </si>
  <si>
    <t>[(Prix Max - prix)/(Prix Max - Prix Min)]^facteur</t>
  </si>
  <si>
    <t>3/2 - Prix / Prix moyen</t>
  </si>
  <si>
    <t>(2 * Prix mini acceptable – prix)/ prix mini acceptable</t>
  </si>
  <si>
    <t>Je trouve assez facile de comprendre cet exemple  :</t>
  </si>
  <si>
    <t>l'offre médiane aura 10/20</t>
  </si>
  <si>
    <t>l'offre à -10% sous l'offre médiane aura 15/20</t>
  </si>
  <si>
    <t>l'offre à -20% sous l'offre médiane aura 18/20</t>
  </si>
  <si>
    <t>l'offre à -30% sous l'offre médiane aura 19/20</t>
  </si>
  <si>
    <t>http://agorapublix.com/forum3/index.php?action=printpage;topic=18926.0</t>
  </si>
  <si>
    <t>Logiciels/Matrices utiles pour tous</t>
  </si>
  <si>
    <t>Comprendre et répondre à un appel d'offres/ marché public</t>
  </si>
  <si>
    <t>Outils gratuits d'aide à la décision multicritères (MCDA) pour les étudiants en recherche</t>
  </si>
  <si>
    <t xml:space="preserve">    1. Valeur technique ( pondération : 60 )</t>
  </si>
  <si>
    <t xml:space="preserve">    2. Prix des prestations ( pondération : 40 )</t>
  </si>
  <si>
    <t>La valeur technique sera analysée  sur la base des  éléments suivants :</t>
  </si>
  <si>
    <t>Les notes pondérées pourront avoir jusqu’à deux décimales.</t>
  </si>
  <si>
    <t>LiNat - Marché Public Simplifié</t>
  </si>
  <si>
    <t>https://mps.apientreprise.fr/.../RC_MPS_Ville_de_Poitiers_march_s_de_travaux_.docx</t>
  </si>
  <si>
    <t>http://www.apasp.com/media/files/pdf/GUIDES_ACHATS/2016/Guide_Alimentaire_Web.pdf</t>
  </si>
  <si>
    <t>page 56</t>
  </si>
  <si>
    <t>GUIDE PRATIQUE MARCHÉ PUBLIC DE FOURNITURE DE DENRÉES ALIMENTAIRES éditions CGI</t>
  </si>
  <si>
    <t>Critère de qualité</t>
  </si>
  <si>
    <t>Critères d'attribution</t>
  </si>
  <si>
    <t>Description des prestations : Produits épicerie - Boissons sans alcool</t>
  </si>
  <si>
    <t xml:space="preserve">     1. Qualité des produits / Pondération : 40</t>
  </si>
  <si>
    <t xml:space="preserve">     2. Réactivité / Pondération : 20</t>
  </si>
  <si>
    <t xml:space="preserve">     3. Environnement / Pondération : 10</t>
  </si>
  <si>
    <t xml:space="preserve">     4. Diversité / Pondération : 10</t>
  </si>
  <si>
    <t>Lot nº : 1</t>
  </si>
  <si>
    <t>Code CPV principal : 15894300</t>
  </si>
  <si>
    <t>Code NUTS : FRK26</t>
  </si>
  <si>
    <t>Produits alimentaires, boissons, tabac et produits connexes</t>
  </si>
  <si>
    <t>Nomenclature CPV applicable à compter du 15 septembre 2008</t>
  </si>
  <si>
    <t>15000000-8</t>
  </si>
  <si>
    <t>Produits alimentaires, boissons, tabac et produits connexes.</t>
  </si>
  <si>
    <t>15100000-9</t>
  </si>
  <si>
    <t>Produits de l'élevage, viande et produits à base de viande.</t>
  </si>
  <si>
    <t>15110000-2</t>
  </si>
  <si>
    <t>Viande.</t>
  </si>
  <si>
    <t>15111000-9</t>
  </si>
  <si>
    <t>Viande bovine.</t>
  </si>
  <si>
    <t>15111100-0</t>
  </si>
  <si>
    <t>Viande de bœuf.</t>
  </si>
  <si>
    <t>15111200-1</t>
  </si>
  <si>
    <t>Viande de veau.</t>
  </si>
  <si>
    <t>15112000-6</t>
  </si>
  <si>
    <t>Volaille.</t>
  </si>
  <si>
    <t>15112100-7</t>
  </si>
  <si>
    <t>Volaille fraîche.</t>
  </si>
  <si>
    <t>15112110-0</t>
  </si>
  <si>
    <t>Oies.</t>
  </si>
  <si>
    <t>15112120-3</t>
  </si>
  <si>
    <t>Dindes.</t>
  </si>
  <si>
    <t>15112130-6</t>
  </si>
  <si>
    <t>Poulets.</t>
  </si>
  <si>
    <t>15112140-9</t>
  </si>
  <si>
    <t>Canards.</t>
  </si>
  <si>
    <t>15112300-9</t>
  </si>
  <si>
    <t>Foies de volaille.</t>
  </si>
  <si>
    <t>15112310-2</t>
  </si>
  <si>
    <t>Foie gras.</t>
  </si>
  <si>
    <t>15113000-3</t>
  </si>
  <si>
    <t>Viande de porc.</t>
  </si>
  <si>
    <t>15114000-0</t>
  </si>
  <si>
    <t>Abats.</t>
  </si>
  <si>
    <t>15115000-7</t>
  </si>
  <si>
    <t>Viande d'agneau et de mouton.</t>
  </si>
  <si>
    <t>15115100-8</t>
  </si>
  <si>
    <t>Viande d'agneau.</t>
  </si>
  <si>
    <t>15115200-9</t>
  </si>
  <si>
    <t>Viande de mouton.</t>
  </si>
  <si>
    <t>15117000-1</t>
  </si>
  <si>
    <t>Viande de chèvre.</t>
  </si>
  <si>
    <t>15118000-8</t>
  </si>
  <si>
    <t>Viande de cheval, d'âne, de mule ou de bardot.</t>
  </si>
  <si>
    <t>15118100-9</t>
  </si>
  <si>
    <t>Viande de cheval.</t>
  </si>
  <si>
    <t>15118900-7</t>
  </si>
  <si>
    <t>Viande d'âne, de mule ou de bardot.</t>
  </si>
  <si>
    <t>15119000-5</t>
  </si>
  <si>
    <t>Viandes diverses.</t>
  </si>
  <si>
    <t>15119100-6</t>
  </si>
  <si>
    <t>Viande de lapin.</t>
  </si>
  <si>
    <t>15119200-7</t>
  </si>
  <si>
    <t>Viande de lièvre.</t>
  </si>
  <si>
    <t>15119300-8</t>
  </si>
  <si>
    <t>Gibier.</t>
  </si>
  <si>
    <t>15119400-9</t>
  </si>
  <si>
    <t>Cuisses de grenouilles.</t>
  </si>
  <si>
    <t>15119500-0</t>
  </si>
  <si>
    <t>Pigeons.</t>
  </si>
  <si>
    <t>15119600-1</t>
  </si>
  <si>
    <t>Chair de poisson.</t>
  </si>
  <si>
    <t>15130000-8</t>
  </si>
  <si>
    <t>Produits à base de viande.</t>
  </si>
  <si>
    <t>15131000-5</t>
  </si>
  <si>
    <t>Conserves et préparations à base de viande.</t>
  </si>
  <si>
    <t>15131100-6</t>
  </si>
  <si>
    <t>Produits à base de chair à saucisse.</t>
  </si>
  <si>
    <t>15131110-9</t>
  </si>
  <si>
    <t>Chair à saucisse.</t>
  </si>
  <si>
    <t>15131120-2</t>
  </si>
  <si>
    <t>Charcuterie.</t>
  </si>
  <si>
    <t>15131130-5</t>
  </si>
  <si>
    <t>Saucisses.</t>
  </si>
  <si>
    <t>15131134-3</t>
  </si>
  <si>
    <t>Boudin noir et autres saucisses à base de sang.</t>
  </si>
  <si>
    <t>15131135-0</t>
  </si>
  <si>
    <t>Saucisses de volaille.</t>
  </si>
  <si>
    <t>15131200-7</t>
  </si>
  <si>
    <t>Viande séchée, salée, fumée ou assaisonnée.</t>
  </si>
  <si>
    <t>15131210-0</t>
  </si>
  <si>
    <t>Jambon fumé.</t>
  </si>
  <si>
    <t>15131220-3</t>
  </si>
  <si>
    <t>Lard.</t>
  </si>
  <si>
    <t>15131230-6</t>
  </si>
  <si>
    <t>Salami.</t>
  </si>
  <si>
    <t>15131300-8</t>
  </si>
  <si>
    <t>Préparations à base de foie.</t>
  </si>
  <si>
    <t>15131310-1</t>
  </si>
  <si>
    <t>Pâté.</t>
  </si>
  <si>
    <t>15131320-4</t>
  </si>
  <si>
    <t>Préparations à base de foie d'oie ou de canard.</t>
  </si>
  <si>
    <t>15131400-9</t>
  </si>
  <si>
    <t>Produits à base de porc.</t>
  </si>
  <si>
    <t>15131410-2</t>
  </si>
  <si>
    <t>Jambon.</t>
  </si>
  <si>
    <t>15131420-5</t>
  </si>
  <si>
    <t>Boulettes de viande.</t>
  </si>
  <si>
    <t>15131490-6</t>
  </si>
  <si>
    <t>Plats préparés de porc.</t>
  </si>
  <si>
    <t>15131500-0</t>
  </si>
  <si>
    <t>Produits à base de volaille.</t>
  </si>
  <si>
    <t>15131600-1</t>
  </si>
  <si>
    <t>Produits à base de bœuf et de veau.</t>
  </si>
  <si>
    <t>15131610-4</t>
  </si>
  <si>
    <t>Boulettes de bœuf.</t>
  </si>
  <si>
    <t>15131620-7</t>
  </si>
  <si>
    <t>Viande de bœuf hachée.</t>
  </si>
  <si>
    <t>15131640-3</t>
  </si>
  <si>
    <t>Steaks hachés de bœuf.</t>
  </si>
  <si>
    <t>15131700-2</t>
  </si>
  <si>
    <t>Préparations à base de viande.</t>
  </si>
  <si>
    <t>15200000-0</t>
  </si>
  <si>
    <t>Poisson préparé et conserves de poisson.</t>
  </si>
  <si>
    <t>15210000-3</t>
  </si>
  <si>
    <t>Filets de poisson, foie et œufs ou laitance de poisson.</t>
  </si>
  <si>
    <t>15211000-0</t>
  </si>
  <si>
    <t>Filets de poisson.</t>
  </si>
  <si>
    <t>15211100-1</t>
  </si>
  <si>
    <t>Filets de poisson frais.</t>
  </si>
  <si>
    <t>15212000-7</t>
  </si>
  <si>
    <t>Œufs ou laitance de poisson.</t>
  </si>
  <si>
    <t>15213000-4</t>
  </si>
  <si>
    <t>Foie de poisson.</t>
  </si>
  <si>
    <t>15220000-6</t>
  </si>
  <si>
    <t>Poisson, filets de poisson et autre chair de poisson congelés.</t>
  </si>
  <si>
    <t>15221000-3</t>
  </si>
  <si>
    <t>Poisson congelé.</t>
  </si>
  <si>
    <t>15229000-9</t>
  </si>
  <si>
    <t>Produits congelés à base de poisson.</t>
  </si>
  <si>
    <t>15230000-9</t>
  </si>
  <si>
    <t>Poisson séché ou salé; poisson en saumure; poisson fumé.</t>
  </si>
  <si>
    <t>15231000-6</t>
  </si>
  <si>
    <t>Poisson séché.</t>
  </si>
  <si>
    <t>15232000-3</t>
  </si>
  <si>
    <t>Poisson salé.</t>
  </si>
  <si>
    <t>15233000-0</t>
  </si>
  <si>
    <t>Poisson en saumure.</t>
  </si>
  <si>
    <t>15234000-7</t>
  </si>
  <si>
    <t>Poisson fumé.</t>
  </si>
  <si>
    <t>15235000-4</t>
  </si>
  <si>
    <t>Conserves de poisson.</t>
  </si>
  <si>
    <t>15240000-2</t>
  </si>
  <si>
    <t>Poisson en conserve ou en boîte et autres poissons préparés ou en conserve.</t>
  </si>
  <si>
    <t>15241000-9</t>
  </si>
  <si>
    <t>Poisson pané ou autrement enrobé, en conserve ou en boîte.</t>
  </si>
  <si>
    <t>15241100-0</t>
  </si>
  <si>
    <t>Saumon en conserve.</t>
  </si>
  <si>
    <t>15241200-1</t>
  </si>
  <si>
    <t>Hareng préparé ou en conserve.</t>
  </si>
  <si>
    <t>15241300-2</t>
  </si>
  <si>
    <t>Sardines.</t>
  </si>
  <si>
    <t>15241400-3</t>
  </si>
  <si>
    <t>Thon en conserve.</t>
  </si>
  <si>
    <t>15241500-4</t>
  </si>
  <si>
    <t>Maquereaux.</t>
  </si>
  <si>
    <t>15241600-5</t>
  </si>
  <si>
    <t>Anchois.</t>
  </si>
  <si>
    <t>15241700-6</t>
  </si>
  <si>
    <t>Bâtonnets de poisson.</t>
  </si>
  <si>
    <t>15241800-7</t>
  </si>
  <si>
    <t>Préparations à base de poisson pané ou autrement enrobé.</t>
  </si>
  <si>
    <t>15242000-6</t>
  </si>
  <si>
    <t>Plats préparés de poisson.</t>
  </si>
  <si>
    <t>15243000-3</t>
  </si>
  <si>
    <t>Préparations à base de poisson.</t>
  </si>
  <si>
    <t>15244000-0</t>
  </si>
  <si>
    <t>Caviar et œufs de poissons.</t>
  </si>
  <si>
    <t>15244100-1</t>
  </si>
  <si>
    <t>Caviar.</t>
  </si>
  <si>
    <t>15244200-2</t>
  </si>
  <si>
    <t>Œufs de poissons.</t>
  </si>
  <si>
    <t>15250000-5</t>
  </si>
  <si>
    <t>Fruits de mer.</t>
  </si>
  <si>
    <t>15251000-2</t>
  </si>
  <si>
    <t>Crustacés congelés.</t>
  </si>
  <si>
    <t>15252000-9</t>
  </si>
  <si>
    <t>Crustacés préparés ou en conserve.</t>
  </si>
  <si>
    <t>15253000-6</t>
  </si>
  <si>
    <t>Produits à base de mollusques.</t>
  </si>
  <si>
    <t>15300000-1</t>
  </si>
  <si>
    <t>Fruits, légumes et produits connexes.</t>
  </si>
  <si>
    <t>15310000-4</t>
  </si>
  <si>
    <t>Pommes de terre et produits à base de pomme de terre.</t>
  </si>
  <si>
    <t>15311000-1</t>
  </si>
  <si>
    <t>Pommes de terre congelées.</t>
  </si>
  <si>
    <t>15311100-2</t>
  </si>
  <si>
    <t>Chips et pommes frites.</t>
  </si>
  <si>
    <t>15311200-3</t>
  </si>
  <si>
    <t>Pommes de terre coupées en dés, en tranches et autres pommes de terre congelées.</t>
  </si>
  <si>
    <t>15312000-8</t>
  </si>
  <si>
    <t>Produits à base de pommes de terre.</t>
  </si>
  <si>
    <t>15312100-9</t>
  </si>
  <si>
    <t>Purée de pommes de terre instantanée.</t>
  </si>
  <si>
    <t>15312200-0</t>
  </si>
  <si>
    <t>Pommes de terre préfrites.</t>
  </si>
  <si>
    <t>15312300-1</t>
  </si>
  <si>
    <t>Pommes chips.</t>
  </si>
  <si>
    <t>15312310-4</t>
  </si>
  <si>
    <t>Pommes chips aromatisées.</t>
  </si>
  <si>
    <t>15312400-2</t>
  </si>
  <si>
    <t>Produits apéritifs à base de pommes de terre.</t>
  </si>
  <si>
    <t>15312500-3</t>
  </si>
  <si>
    <t>Croquettes de pommes de terre.</t>
  </si>
  <si>
    <t>15313000-5</t>
  </si>
  <si>
    <t>Pommes de terre transformées.</t>
  </si>
  <si>
    <t>15320000-7</t>
  </si>
  <si>
    <t>Jus de fruits et de légumes.</t>
  </si>
  <si>
    <t>15321000-4</t>
  </si>
  <si>
    <t>Jus de fruits.</t>
  </si>
  <si>
    <t>15321100-5</t>
  </si>
  <si>
    <t>Jus d'orange.</t>
  </si>
  <si>
    <t>15321200-6</t>
  </si>
  <si>
    <t>Jus de pamplemousse.</t>
  </si>
  <si>
    <t>15321300-7</t>
  </si>
  <si>
    <t>Jus de citron.</t>
  </si>
  <si>
    <t>15321400-8</t>
  </si>
  <si>
    <t>Jus d'ananas.</t>
  </si>
  <si>
    <t>15321500-9</t>
  </si>
  <si>
    <t>Jus de raisin.</t>
  </si>
  <si>
    <t>15321600-0</t>
  </si>
  <si>
    <t>Jus de pomme.</t>
  </si>
  <si>
    <t>15321700-1</t>
  </si>
  <si>
    <t>Mélanges de jus non concentrés.</t>
  </si>
  <si>
    <t>15321800-2</t>
  </si>
  <si>
    <t>Jus concentrés.</t>
  </si>
  <si>
    <t>15322000-1</t>
  </si>
  <si>
    <t>Jus de légumes.</t>
  </si>
  <si>
    <t>15322100-2</t>
  </si>
  <si>
    <t>Jus de tomate.</t>
  </si>
  <si>
    <t>15330000-0</t>
  </si>
  <si>
    <t>Fruits et légumes transformés.</t>
  </si>
  <si>
    <t>15331000-7</t>
  </si>
  <si>
    <t>Légumes transformés.</t>
  </si>
  <si>
    <t>15331100-8</t>
  </si>
  <si>
    <t>Légumes frais ou congelés.</t>
  </si>
  <si>
    <t>15331110-1</t>
  </si>
  <si>
    <t>Légumes-racines transformés.</t>
  </si>
  <si>
    <t>15331120-4</t>
  </si>
  <si>
    <t>Légumes-tubercules transformés.</t>
  </si>
  <si>
    <t>15331130-7</t>
  </si>
  <si>
    <t>Haricots, pois, poivrons, tomates et autres légumes.</t>
  </si>
  <si>
    <t>15331131-4</t>
  </si>
  <si>
    <t>Haricots transformés.</t>
  </si>
  <si>
    <t>15331132-1</t>
  </si>
  <si>
    <t>Pois transformés.</t>
  </si>
  <si>
    <t>15331133-8</t>
  </si>
  <si>
    <t>Pois cassés.</t>
  </si>
  <si>
    <t>15331134-5</t>
  </si>
  <si>
    <t>Tomates transformées.</t>
  </si>
  <si>
    <t>15331135-2</t>
  </si>
  <si>
    <t>Champignons transformés.</t>
  </si>
  <si>
    <t>15331136-9</t>
  </si>
  <si>
    <t>Poivrons transformés.</t>
  </si>
  <si>
    <t>15331137-6</t>
  </si>
  <si>
    <t>Germes de soja.</t>
  </si>
  <si>
    <t>15331138-3</t>
  </si>
  <si>
    <t>Truffes.</t>
  </si>
  <si>
    <t>15331140-0</t>
  </si>
  <si>
    <t>Légumes à feuilles et choux.</t>
  </si>
  <si>
    <t>15331142-4</t>
  </si>
  <si>
    <t>Choux transformés.</t>
  </si>
  <si>
    <t>15331150-3</t>
  </si>
  <si>
    <t>Légumes à cosse transformés.</t>
  </si>
  <si>
    <t>15331170-9</t>
  </si>
  <si>
    <t>Légumes congelés.</t>
  </si>
  <si>
    <t>15331400-1</t>
  </si>
  <si>
    <t>Légumes en conserve et/ou en boîte.</t>
  </si>
  <si>
    <t>15331410-4</t>
  </si>
  <si>
    <t>Haricots à la sauce tomate.</t>
  </si>
  <si>
    <t>15331411-1</t>
  </si>
  <si>
    <t>Haricots blancs à la sauce tomate.</t>
  </si>
  <si>
    <t>15331420-7</t>
  </si>
  <si>
    <t>Tomates en conserve.</t>
  </si>
  <si>
    <t>15331423-8</t>
  </si>
  <si>
    <t>Tomates en boîte.</t>
  </si>
  <si>
    <t>15331425-2</t>
  </si>
  <si>
    <t>Purée de tomates.</t>
  </si>
  <si>
    <t>15331427-6</t>
  </si>
  <si>
    <t>Concentré de tomates.</t>
  </si>
  <si>
    <t>15331428-3</t>
  </si>
  <si>
    <t>Sauce tomate.</t>
  </si>
  <si>
    <t>15331430-0</t>
  </si>
  <si>
    <t>Champignons en boîte.</t>
  </si>
  <si>
    <t>15331450-6</t>
  </si>
  <si>
    <t>Olives transformées.</t>
  </si>
  <si>
    <t>15331460-9</t>
  </si>
  <si>
    <t>Légumes en boîte.</t>
  </si>
  <si>
    <t>15331461-6</t>
  </si>
  <si>
    <t>Choucroute en boîte.</t>
  </si>
  <si>
    <t>15331462-3</t>
  </si>
  <si>
    <t>Pois en boîte.</t>
  </si>
  <si>
    <t>15331463-0</t>
  </si>
  <si>
    <t>Haricots écossés en boîte.</t>
  </si>
  <si>
    <t>15331464-7</t>
  </si>
  <si>
    <t>Haricots entiers en boîte.</t>
  </si>
  <si>
    <t>15331465-4</t>
  </si>
  <si>
    <t>Asperges en boîte.</t>
  </si>
  <si>
    <t>15331466-1</t>
  </si>
  <si>
    <t>Olives en boîte.</t>
  </si>
  <si>
    <t>15331470-2</t>
  </si>
  <si>
    <t>Maïs doux.</t>
  </si>
  <si>
    <t>15331480-5</t>
  </si>
  <si>
    <t>Légumes ayant subi un traitement de conservation temporaire.</t>
  </si>
  <si>
    <t>15331500-2</t>
  </si>
  <si>
    <t>Légumes conservés dans le vinaigre.</t>
  </si>
  <si>
    <t>15332000-4</t>
  </si>
  <si>
    <t>Fruits et fruits à coque transformés.</t>
  </si>
  <si>
    <t>15332100-5</t>
  </si>
  <si>
    <t>Fruits transformés.</t>
  </si>
  <si>
    <t>15332140-7</t>
  </si>
  <si>
    <t>Pommes transformées.</t>
  </si>
  <si>
    <t>15332150-0</t>
  </si>
  <si>
    <t>Poires transformées.</t>
  </si>
  <si>
    <t>15332160-3</t>
  </si>
  <si>
    <t>Bananes transformées.</t>
  </si>
  <si>
    <t>15332170-6</t>
  </si>
  <si>
    <t>Rhubarbe.</t>
  </si>
  <si>
    <t>15332180-9</t>
  </si>
  <si>
    <t>Melons.</t>
  </si>
  <si>
    <t>15332200-6</t>
  </si>
  <si>
    <t>Confitures et marmelades; gelées de fruits; purées et pâtes de fruits ou de fruits à coque.</t>
  </si>
  <si>
    <t>15332230-5</t>
  </si>
  <si>
    <t>Marmelades.</t>
  </si>
  <si>
    <t>15332231-2</t>
  </si>
  <si>
    <t>Marmelade d'oranges.</t>
  </si>
  <si>
    <t>15332232-9</t>
  </si>
  <si>
    <t>Marmelade de citrons.</t>
  </si>
  <si>
    <t>15332240-8</t>
  </si>
  <si>
    <t>Gelées de fruits.</t>
  </si>
  <si>
    <t>15332250-1</t>
  </si>
  <si>
    <t>Pâtes de fruits.</t>
  </si>
  <si>
    <t>15332260-4</t>
  </si>
  <si>
    <t>Pâtes de fruits à coque.</t>
  </si>
  <si>
    <t>15332261-1</t>
  </si>
  <si>
    <t>Beurre d'arachide.</t>
  </si>
  <si>
    <t>15332270-7</t>
  </si>
  <si>
    <t>Purées de fruits.</t>
  </si>
  <si>
    <t>15332290-3</t>
  </si>
  <si>
    <t>Confitures.</t>
  </si>
  <si>
    <t>15332291-0</t>
  </si>
  <si>
    <t>Confiture d'abricots.</t>
  </si>
  <si>
    <t>15332292-7</t>
  </si>
  <si>
    <t>Confiture de mûres.</t>
  </si>
  <si>
    <t>15332293-4</t>
  </si>
  <si>
    <t>Confiture de cassis.</t>
  </si>
  <si>
    <t>15332294-1</t>
  </si>
  <si>
    <t>Confiture de cerises.</t>
  </si>
  <si>
    <t>15332295-8</t>
  </si>
  <si>
    <t>Confiture de framboises.</t>
  </si>
  <si>
    <t>15332296-5</t>
  </si>
  <si>
    <t>Confiture de fraises.</t>
  </si>
  <si>
    <t>15332300-7</t>
  </si>
  <si>
    <t>Fruits à coque transformés.</t>
  </si>
  <si>
    <t>15332310-0</t>
  </si>
  <si>
    <t>Fruits à coque grillés ou salés.</t>
  </si>
  <si>
    <t>15332400-8</t>
  </si>
  <si>
    <t>Conserves de fruits.</t>
  </si>
  <si>
    <t>15332410-1</t>
  </si>
  <si>
    <t>Fruits secs.</t>
  </si>
  <si>
    <t>15332411-8</t>
  </si>
  <si>
    <t>Raisins secs de Corinthe transformés.</t>
  </si>
  <si>
    <t>15332412-5</t>
  </si>
  <si>
    <t>Raisins transformés.</t>
  </si>
  <si>
    <t>15332419-4</t>
  </si>
  <si>
    <t>Sultanines.</t>
  </si>
  <si>
    <t>15333000-1</t>
  </si>
  <si>
    <t>Sous-produits végétaux.</t>
  </si>
  <si>
    <t>15400000-2</t>
  </si>
  <si>
    <t>Huiles et graisses animales ou végétales.</t>
  </si>
  <si>
    <t>15410000-5</t>
  </si>
  <si>
    <t>Huiles et graisses animales ou végétales brutes.</t>
  </si>
  <si>
    <t>15411000-2</t>
  </si>
  <si>
    <t>Huiles animales ou végétales.</t>
  </si>
  <si>
    <t>15411100-3</t>
  </si>
  <si>
    <t>Huiles végétales.</t>
  </si>
  <si>
    <t>15411110-6</t>
  </si>
  <si>
    <t>Huile d'olive.</t>
  </si>
  <si>
    <t>15411120-9</t>
  </si>
  <si>
    <t>Huile de sésame.</t>
  </si>
  <si>
    <t>15411130-2</t>
  </si>
  <si>
    <t>Huile d'arachide.</t>
  </si>
  <si>
    <t>15411140-5</t>
  </si>
  <si>
    <t>Huile de coco.</t>
  </si>
  <si>
    <t>15411200-4</t>
  </si>
  <si>
    <t>Huile de cuisson.</t>
  </si>
  <si>
    <t>15411210-7</t>
  </si>
  <si>
    <t>Huile de friture.</t>
  </si>
  <si>
    <t>15412000-9</t>
  </si>
  <si>
    <t>Graisses.</t>
  </si>
  <si>
    <t>15412100-0</t>
  </si>
  <si>
    <t>Graisses animales.</t>
  </si>
  <si>
    <t>15412200-1</t>
  </si>
  <si>
    <t>Graisses végétales.</t>
  </si>
  <si>
    <t>15413000-6</t>
  </si>
  <si>
    <t>Résidus solides de graisses ou huiles végétales.</t>
  </si>
  <si>
    <t>15413100-7</t>
  </si>
  <si>
    <t>Tourteaux.</t>
  </si>
  <si>
    <t>15420000-8</t>
  </si>
  <si>
    <t>Huiles et graisses raffinées.</t>
  </si>
  <si>
    <t>15421000-5</t>
  </si>
  <si>
    <t>Huiles raffinées.</t>
  </si>
  <si>
    <t>15422000-2</t>
  </si>
  <si>
    <t>Graisses raffinées.</t>
  </si>
  <si>
    <t>15423000-9</t>
  </si>
  <si>
    <t>Graisses ou huiles hydrogénées ou estérifiées.</t>
  </si>
  <si>
    <t>15424000-6</t>
  </si>
  <si>
    <t>Cires végétales.</t>
  </si>
  <si>
    <t>15430000-1</t>
  </si>
  <si>
    <t>Graisses comestibles.</t>
  </si>
  <si>
    <t>15431000-8</t>
  </si>
  <si>
    <t>Margarine et préparations similaires.</t>
  </si>
  <si>
    <t>15431100-9</t>
  </si>
  <si>
    <t>Margarine.</t>
  </si>
  <si>
    <t>15431110-2</t>
  </si>
  <si>
    <t>Margarine liquide.</t>
  </si>
  <si>
    <t>15431200-0</t>
  </si>
  <si>
    <t>Pâtes à tartiner allégées ou à faible teneur en matières grasses.</t>
  </si>
  <si>
    <t>15500000-3</t>
  </si>
  <si>
    <t>Produits laitiers.</t>
  </si>
  <si>
    <t>15510000-6</t>
  </si>
  <si>
    <t>Lait et crème fraîche.</t>
  </si>
  <si>
    <t>15511000-3</t>
  </si>
  <si>
    <t>Lait.</t>
  </si>
  <si>
    <t>15511100-4</t>
  </si>
  <si>
    <t>Lait pasteurisé.</t>
  </si>
  <si>
    <t>15511200-5</t>
  </si>
  <si>
    <t>Lait stérilisé.</t>
  </si>
  <si>
    <t>15511210-8</t>
  </si>
  <si>
    <t>Lait UHT.</t>
  </si>
  <si>
    <t>15511300-6</t>
  </si>
  <si>
    <t>Lait écrémé.</t>
  </si>
  <si>
    <t>15511400-7</t>
  </si>
  <si>
    <t>Lait demi-écrémé.</t>
  </si>
  <si>
    <t>15511500-8</t>
  </si>
  <si>
    <t>Lait entier.</t>
  </si>
  <si>
    <t>15511600-9</t>
  </si>
  <si>
    <t>Lait condensé.</t>
  </si>
  <si>
    <t>15511700-0</t>
  </si>
  <si>
    <t>Lait en poudre.</t>
  </si>
  <si>
    <t>15512000-0</t>
  </si>
  <si>
    <t>Crème fraîche.</t>
  </si>
  <si>
    <t>15512100-1</t>
  </si>
  <si>
    <t>Crème fraîche liquide.</t>
  </si>
  <si>
    <t>15512200-2</t>
  </si>
  <si>
    <t>Crème fraîche épaisse.</t>
  </si>
  <si>
    <t>15512300-3</t>
  </si>
  <si>
    <t>Crème épaisse.</t>
  </si>
  <si>
    <t>15512900-9</t>
  </si>
  <si>
    <t>Crème fraîche à fouetter.</t>
  </si>
  <si>
    <t>15530000-2</t>
  </si>
  <si>
    <t>Beurre.</t>
  </si>
  <si>
    <t>15540000-5</t>
  </si>
  <si>
    <t>Fromages.</t>
  </si>
  <si>
    <t>15541000-2</t>
  </si>
  <si>
    <t>Fromage de table.</t>
  </si>
  <si>
    <t>15542000-9</t>
  </si>
  <si>
    <t>Fromage frais.</t>
  </si>
  <si>
    <t>15542100-0</t>
  </si>
  <si>
    <t>Cottage cheese.</t>
  </si>
  <si>
    <t>15542200-1</t>
  </si>
  <si>
    <t>Fromage à pâte molle.</t>
  </si>
  <si>
    <t>15542300-2</t>
  </si>
  <si>
    <t>Feta.</t>
  </si>
  <si>
    <t>15543000-6</t>
  </si>
  <si>
    <t>Fromage râpé, en poudre, bleu et autre fromage.</t>
  </si>
  <si>
    <t>15543100-7</t>
  </si>
  <si>
    <t>Fromage à pâte bleue.</t>
  </si>
  <si>
    <t>15543200-8</t>
  </si>
  <si>
    <t>Cheddar.</t>
  </si>
  <si>
    <t>15543300-9</t>
  </si>
  <si>
    <t>Fromage râpé.</t>
  </si>
  <si>
    <t>15543400-0</t>
  </si>
  <si>
    <t>Parmesan.</t>
  </si>
  <si>
    <t>15544000-3</t>
  </si>
  <si>
    <t>Fromage à pâte dure.</t>
  </si>
  <si>
    <t>15545000-0</t>
  </si>
  <si>
    <t>Fromage à tartiner.</t>
  </si>
  <si>
    <t>15550000-8</t>
  </si>
  <si>
    <t>Produits laitiers divers.</t>
  </si>
  <si>
    <t>15551000-5</t>
  </si>
  <si>
    <t>Yaourt et autres produits laitiers fermentés.</t>
  </si>
  <si>
    <t>15551300-8</t>
  </si>
  <si>
    <t>Yaourt.</t>
  </si>
  <si>
    <t>15551310-1</t>
  </si>
  <si>
    <t>Yaourt nature.</t>
  </si>
  <si>
    <t>15551320-4</t>
  </si>
  <si>
    <t>Yaourt aromatisé.</t>
  </si>
  <si>
    <t>15551500-0</t>
  </si>
  <si>
    <t>Babeurre.</t>
  </si>
  <si>
    <t>15552000-2</t>
  </si>
  <si>
    <t>Caséine.</t>
  </si>
  <si>
    <t>15553000-9</t>
  </si>
  <si>
    <t>Lactose ou sirop de lactose.</t>
  </si>
  <si>
    <t>15554000-6</t>
  </si>
  <si>
    <t>Petit-lait.</t>
  </si>
  <si>
    <t>15555000-3</t>
  </si>
  <si>
    <t>Crème glacée et produits similaires.</t>
  </si>
  <si>
    <t>15555100-4</t>
  </si>
  <si>
    <t>Crème glacée.</t>
  </si>
  <si>
    <t>15555200-5</t>
  </si>
  <si>
    <t>Sorbet.</t>
  </si>
  <si>
    <t>15600000-4</t>
  </si>
  <si>
    <t>Produits de la minoterie, amidon et produits amylacés.</t>
  </si>
  <si>
    <t>15610000-7</t>
  </si>
  <si>
    <t>Produits de la minoterie.</t>
  </si>
  <si>
    <t>15611000-4</t>
  </si>
  <si>
    <t>Riz décortiqué.</t>
  </si>
  <si>
    <t>15612000-1</t>
  </si>
  <si>
    <t>Farine de céréales ou farine végétale et produits connexes.</t>
  </si>
  <si>
    <t>15612100-2</t>
  </si>
  <si>
    <t>Farine de blé.</t>
  </si>
  <si>
    <t>15612110-5</t>
  </si>
  <si>
    <t>Farine complète.</t>
  </si>
  <si>
    <t>15612120-8</t>
  </si>
  <si>
    <t>Farine de boulangerie.</t>
  </si>
  <si>
    <t>15612130-1</t>
  </si>
  <si>
    <t>Farine sans levure.</t>
  </si>
  <si>
    <t>15612150-7</t>
  </si>
  <si>
    <t>Farine de pâtisserie.</t>
  </si>
  <si>
    <t>15612190-9</t>
  </si>
  <si>
    <t>Farine fermentante.</t>
  </si>
  <si>
    <t>15612200-3</t>
  </si>
  <si>
    <t>Farine de céréales.</t>
  </si>
  <si>
    <t>15612210-6</t>
  </si>
  <si>
    <t>Farine de maïs.</t>
  </si>
  <si>
    <t>15612220-9</t>
  </si>
  <si>
    <t>Farine de riz.</t>
  </si>
  <si>
    <t>15612300-4</t>
  </si>
  <si>
    <t>Farines végétales.</t>
  </si>
  <si>
    <t>15612400-5</t>
  </si>
  <si>
    <t>Mélanges utilisés pour la préparation de produits de boulangerie.</t>
  </si>
  <si>
    <t>15612410-8</t>
  </si>
  <si>
    <t>Préparations pour gâteaux.</t>
  </si>
  <si>
    <t>15612420-1</t>
  </si>
  <si>
    <t>Préparations à cuire au four.</t>
  </si>
  <si>
    <t>15612500-6</t>
  </si>
  <si>
    <t>Produits de boulangerie.</t>
  </si>
  <si>
    <t>15613000-8</t>
  </si>
  <si>
    <t>Produits à base de grains de céréales.</t>
  </si>
  <si>
    <t>15613100-9</t>
  </si>
  <si>
    <t>Gruaux.</t>
  </si>
  <si>
    <t>15613300-1</t>
  </si>
  <si>
    <t>Produits céréaliers.</t>
  </si>
  <si>
    <t>15613310-4</t>
  </si>
  <si>
    <t>Céréales pour petit déjeuner.</t>
  </si>
  <si>
    <t>15613311-1</t>
  </si>
  <si>
    <t>Flocons de maïs.</t>
  </si>
  <si>
    <t>15613313-5</t>
  </si>
  <si>
    <t>Muesli ou équivalent.</t>
  </si>
  <si>
    <t>15613319-7</t>
  </si>
  <si>
    <t>Blé soufflé.</t>
  </si>
  <si>
    <t>15613380-5</t>
  </si>
  <si>
    <t>Flocons d'avoine.</t>
  </si>
  <si>
    <t>15614000-5</t>
  </si>
  <si>
    <t>Riz transformé.</t>
  </si>
  <si>
    <t>15614100-6</t>
  </si>
  <si>
    <t>Riz à grains longs.</t>
  </si>
  <si>
    <t>15614200-7</t>
  </si>
  <si>
    <t>Riz usiné.</t>
  </si>
  <si>
    <t>15614300-8</t>
  </si>
  <si>
    <t>Brisures de riz.</t>
  </si>
  <si>
    <t>15615000-2</t>
  </si>
  <si>
    <t>Son.</t>
  </si>
  <si>
    <t>15620000-0</t>
  </si>
  <si>
    <t>Amidons et produits amylacés.</t>
  </si>
  <si>
    <t>15621000-7</t>
  </si>
  <si>
    <t>Huile de maïs.</t>
  </si>
  <si>
    <t>15622000-4</t>
  </si>
  <si>
    <t>Glucose et produits à base de glucose, fructose et produits à base de fructose.</t>
  </si>
  <si>
    <t>15622100-5</t>
  </si>
  <si>
    <t>Glucose et produits à base de glucose.</t>
  </si>
  <si>
    <t>15622110-8</t>
  </si>
  <si>
    <t>Glucose.</t>
  </si>
  <si>
    <t>15622120-1</t>
  </si>
  <si>
    <t>Sirop de glucose.</t>
  </si>
  <si>
    <t>15622300-7</t>
  </si>
  <si>
    <t>Fructose et produits à base de fructose.</t>
  </si>
  <si>
    <t>15622310-0</t>
  </si>
  <si>
    <t>Fructose.</t>
  </si>
  <si>
    <t>15622320-3</t>
  </si>
  <si>
    <t>Préparations à base de fructose.</t>
  </si>
  <si>
    <t>15622321-0</t>
  </si>
  <si>
    <t>Solutions de fructose.</t>
  </si>
  <si>
    <t>15622322-7</t>
  </si>
  <si>
    <t>Sirop de fructose.</t>
  </si>
  <si>
    <t>15623000-1</t>
  </si>
  <si>
    <t>Amidons et fécules.</t>
  </si>
  <si>
    <t>15624000-8</t>
  </si>
  <si>
    <t>Tapioca.</t>
  </si>
  <si>
    <t>15625000-5</t>
  </si>
  <si>
    <t>Semoule.</t>
  </si>
  <si>
    <t>15626000-2</t>
  </si>
  <si>
    <t>Poudre pour pudding.</t>
  </si>
  <si>
    <t>15700000-5</t>
  </si>
  <si>
    <t>Aliments pour animaux.</t>
  </si>
  <si>
    <t>15710000-8</t>
  </si>
  <si>
    <t>Aliments prêts à l'emploi pour animaux d'élevage et autres animaux.</t>
  </si>
  <si>
    <t>15711000-5</t>
  </si>
  <si>
    <t>Nourriture pour poissons.</t>
  </si>
  <si>
    <t>15712000-2</t>
  </si>
  <si>
    <t>Fourrage sec.</t>
  </si>
  <si>
    <t>15713000-9</t>
  </si>
  <si>
    <t>Aliments pour animaux de compagnie.</t>
  </si>
  <si>
    <t>15800000-6</t>
  </si>
  <si>
    <t>Produits alimentaires divers.</t>
  </si>
  <si>
    <t>15810000-9</t>
  </si>
  <si>
    <t>Produits de panification, pâtisserie fraîche et gâteaux.</t>
  </si>
  <si>
    <t>15811000-6</t>
  </si>
  <si>
    <t>Produits de panification.</t>
  </si>
  <si>
    <t>15811100-7</t>
  </si>
  <si>
    <t>Pain.</t>
  </si>
  <si>
    <t>15811200-8</t>
  </si>
  <si>
    <t>Petits pains.</t>
  </si>
  <si>
    <t>15811300-9</t>
  </si>
  <si>
    <t>Croissants.</t>
  </si>
  <si>
    <t>15811400-0</t>
  </si>
  <si>
    <t>Petites crêpes épaisses.</t>
  </si>
  <si>
    <t>15811500-1</t>
  </si>
  <si>
    <t>Produits de panification préparés.</t>
  </si>
  <si>
    <t>15811510-4</t>
  </si>
  <si>
    <t>Sandwichs.</t>
  </si>
  <si>
    <t>15811511-1</t>
  </si>
  <si>
    <t>Sandwichs préparés.</t>
  </si>
  <si>
    <t>15812000-3</t>
  </si>
  <si>
    <t>Pâtisserie et gâteaux.</t>
  </si>
  <si>
    <t>15812100-4</t>
  </si>
  <si>
    <t>Pâtisserie.</t>
  </si>
  <si>
    <t>15812120-0</t>
  </si>
  <si>
    <t>Tourtes.</t>
  </si>
  <si>
    <t>15812121-7</t>
  </si>
  <si>
    <t>Tourtes salées.</t>
  </si>
  <si>
    <t>15812122-4</t>
  </si>
  <si>
    <t>Tourtes sucrées.</t>
  </si>
  <si>
    <t>15812200-5</t>
  </si>
  <si>
    <t>Gâteaux.</t>
  </si>
  <si>
    <t>15813000-0</t>
  </si>
  <si>
    <t>Aliments pour petit déjeuner.</t>
  </si>
  <si>
    <t>15820000-2</t>
  </si>
  <si>
    <t>Biscottes et biscuits; pâtisserie et gâteaux de conservation.</t>
  </si>
  <si>
    <t>15821000-9</t>
  </si>
  <si>
    <t>Produits de panification grillés et pâtisserie.</t>
  </si>
  <si>
    <t>15821100-0</t>
  </si>
  <si>
    <t>Produits de panification grillés.</t>
  </si>
  <si>
    <t>15821110-3</t>
  </si>
  <si>
    <t>Pain grillé.</t>
  </si>
  <si>
    <t>15821130-9</t>
  </si>
  <si>
    <t>Pain croustillant dit Knaeckebrot.</t>
  </si>
  <si>
    <t>15821150-5</t>
  </si>
  <si>
    <t>Biscottes.</t>
  </si>
  <si>
    <t>15821200-1</t>
  </si>
  <si>
    <t>Biscuits sucrés.</t>
  </si>
  <si>
    <t>15830000-5</t>
  </si>
  <si>
    <t>Sucre et produits connexes.</t>
  </si>
  <si>
    <t>15831000-2</t>
  </si>
  <si>
    <t>Sucre.</t>
  </si>
  <si>
    <t>15831200-4</t>
  </si>
  <si>
    <t>Sucre blanc.</t>
  </si>
  <si>
    <t>15831300-5</t>
  </si>
  <si>
    <t>Sucre d'érable et sirop d'érable.</t>
  </si>
  <si>
    <t>15831400-6</t>
  </si>
  <si>
    <t>Mélasse.</t>
  </si>
  <si>
    <t>15831500-7</t>
  </si>
  <si>
    <t>Sirops de sucre.</t>
  </si>
  <si>
    <t>15831600-8</t>
  </si>
  <si>
    <t>Miel.</t>
  </si>
  <si>
    <t>15832000-9</t>
  </si>
  <si>
    <t>Déchets provenant de la fabrication du sucre.</t>
  </si>
  <si>
    <t>15833000-6</t>
  </si>
  <si>
    <t>Produits à base de sucre.</t>
  </si>
  <si>
    <t>15833100-7</t>
  </si>
  <si>
    <t>Desserts.</t>
  </si>
  <si>
    <t>15833110-0</t>
  </si>
  <si>
    <t>Fonds de tartes.</t>
  </si>
  <si>
    <t>15840000-8</t>
  </si>
  <si>
    <t>Cacao; chocolat et sucreries.</t>
  </si>
  <si>
    <t>15841000-5</t>
  </si>
  <si>
    <t>Cacao.</t>
  </si>
  <si>
    <t>15841100-6</t>
  </si>
  <si>
    <t>Pâte de cacao.</t>
  </si>
  <si>
    <t>15841200-7</t>
  </si>
  <si>
    <t>Beurre, graisse ou huile de cacao.</t>
  </si>
  <si>
    <t>15841300-8</t>
  </si>
  <si>
    <t>Poudre de cacao non sucrée.</t>
  </si>
  <si>
    <t>15841400-9</t>
  </si>
  <si>
    <t>Poudre de cacao sucrée.</t>
  </si>
  <si>
    <t>15842000-2</t>
  </si>
  <si>
    <t>Chocolat et sucreries.</t>
  </si>
  <si>
    <t>15842100-3</t>
  </si>
  <si>
    <t>Chocolat.</t>
  </si>
  <si>
    <t>15842200-4</t>
  </si>
  <si>
    <t>Produits à base de chocolat.</t>
  </si>
  <si>
    <t>15842210-7</t>
  </si>
  <si>
    <t>Boisson chocolatée.</t>
  </si>
  <si>
    <t>15842220-0</t>
  </si>
  <si>
    <t>Barres de chocolat.</t>
  </si>
  <si>
    <t>15842300-5</t>
  </si>
  <si>
    <t>Confiserie.</t>
  </si>
  <si>
    <t>15842310-8</t>
  </si>
  <si>
    <t>Bonbons.</t>
  </si>
  <si>
    <t>15842320-1</t>
  </si>
  <si>
    <t>Nougat.</t>
  </si>
  <si>
    <t>15842400-6</t>
  </si>
  <si>
    <t>Fruits, fruits à coque ou écorces de fruits confits au sucre.</t>
  </si>
  <si>
    <t>15850000-1</t>
  </si>
  <si>
    <t>Pâtes alimentaires.</t>
  </si>
  <si>
    <t>15851000-8</t>
  </si>
  <si>
    <t>Produits farinacés.</t>
  </si>
  <si>
    <t>15851100-9</t>
  </si>
  <si>
    <t>Pâtes alimentaires non cuites.</t>
  </si>
  <si>
    <t>15851200-0</t>
  </si>
  <si>
    <t>Pâtes alimentaires préparées et couscous.</t>
  </si>
  <si>
    <t>15851210-3</t>
  </si>
  <si>
    <t>Pâtes alimentaires préparées.</t>
  </si>
  <si>
    <t>15851220-6</t>
  </si>
  <si>
    <t>Pâtes alimentaires farcies.</t>
  </si>
  <si>
    <t>15851230-9</t>
  </si>
  <si>
    <t>Lasagnes.</t>
  </si>
  <si>
    <t>15851250-5</t>
  </si>
  <si>
    <t>Couscous.</t>
  </si>
  <si>
    <t>15851290-7</t>
  </si>
  <si>
    <t>Pâtes alimentaires en conserve.</t>
  </si>
  <si>
    <t>15860000-4</t>
  </si>
  <si>
    <t>Café, thé et produits connexes.</t>
  </si>
  <si>
    <t>15861000-1</t>
  </si>
  <si>
    <t>Café.</t>
  </si>
  <si>
    <t>15861100-2</t>
  </si>
  <si>
    <t>Café torréfié.</t>
  </si>
  <si>
    <t>15861200-3</t>
  </si>
  <si>
    <t>Café décaféiné.</t>
  </si>
  <si>
    <t>15862000-8</t>
  </si>
  <si>
    <t>Succédanés de café.</t>
  </si>
  <si>
    <t>15863000-5</t>
  </si>
  <si>
    <t>Thé.</t>
  </si>
  <si>
    <t>15863100-6</t>
  </si>
  <si>
    <t>Thé vert.</t>
  </si>
  <si>
    <t>15863200-7</t>
  </si>
  <si>
    <t>Thé noir.</t>
  </si>
  <si>
    <t>15864000-2</t>
  </si>
  <si>
    <t>Préparations de thé ou de maté.</t>
  </si>
  <si>
    <t>15864100-3</t>
  </si>
  <si>
    <t>Thé en sachets.</t>
  </si>
  <si>
    <t>15865000-9</t>
  </si>
  <si>
    <t>Infusions.</t>
  </si>
  <si>
    <t>15870000-7</t>
  </si>
  <si>
    <t>Condiments et assaisonnements.</t>
  </si>
  <si>
    <t>15871000-4</t>
  </si>
  <si>
    <t>Vinaigre; sauces; condiments composés; farine et poudre de moutarde; moutarde préparée.</t>
  </si>
  <si>
    <t>15871100-5</t>
  </si>
  <si>
    <t>Vinaigre et succédanés de vinaigre.</t>
  </si>
  <si>
    <t>15871110-8</t>
  </si>
  <si>
    <t>Vinaigre ou équivalent.</t>
  </si>
  <si>
    <t>15871200-6</t>
  </si>
  <si>
    <t>Sauces, condiments et assaisonnements composés.</t>
  </si>
  <si>
    <t>15871210-9</t>
  </si>
  <si>
    <t>Sauce soja.</t>
  </si>
  <si>
    <t>15871230-5</t>
  </si>
  <si>
    <t>Ketchup.</t>
  </si>
  <si>
    <t>15871250-1</t>
  </si>
  <si>
    <t>Moutarde.</t>
  </si>
  <si>
    <t>15871260-4</t>
  </si>
  <si>
    <t>Sauces.</t>
  </si>
  <si>
    <t>15871270-7</t>
  </si>
  <si>
    <t>Condiments composés.</t>
  </si>
  <si>
    <t>15871273-8</t>
  </si>
  <si>
    <t>Mayonnaise.</t>
  </si>
  <si>
    <t>15871274-5</t>
  </si>
  <si>
    <t>Pâtes à tartiner pour sandwichs.</t>
  </si>
  <si>
    <t>15871279-0</t>
  </si>
  <si>
    <t>Chutney.</t>
  </si>
  <si>
    <t>15872000-1</t>
  </si>
  <si>
    <t>Herbes et épices.</t>
  </si>
  <si>
    <t>15872100-2</t>
  </si>
  <si>
    <t>Poivre.</t>
  </si>
  <si>
    <t>15872200-3</t>
  </si>
  <si>
    <t>Épices.</t>
  </si>
  <si>
    <t>15872300-4</t>
  </si>
  <si>
    <t>Herbes.</t>
  </si>
  <si>
    <t>15872400-5</t>
  </si>
  <si>
    <t>Sel.</t>
  </si>
  <si>
    <t>15872500-6</t>
  </si>
  <si>
    <t>Gingembre.</t>
  </si>
  <si>
    <t>15880000-0</t>
  </si>
  <si>
    <t>Produits nutritionnels spéciaux.</t>
  </si>
  <si>
    <t>15881000-7</t>
  </si>
  <si>
    <t>Préparations alimentaires homogénéisées.</t>
  </si>
  <si>
    <t>15882000-4</t>
  </si>
  <si>
    <t>Produits diététiques.</t>
  </si>
  <si>
    <t>15884000-8</t>
  </si>
  <si>
    <t>Aliments pour nourrissons.</t>
  </si>
  <si>
    <t>15890000-3</t>
  </si>
  <si>
    <t>Produits alimentaires et produits secs divers.</t>
  </si>
  <si>
    <t>15891000-0</t>
  </si>
  <si>
    <t>Soupes et bouillons.</t>
  </si>
  <si>
    <t>15891100-1</t>
  </si>
  <si>
    <t>Soupes à base de viande.</t>
  </si>
  <si>
    <t>15891200-2</t>
  </si>
  <si>
    <t>Soupes à base de poisson.</t>
  </si>
  <si>
    <t>15891300-3</t>
  </si>
  <si>
    <t>Soupes composées.</t>
  </si>
  <si>
    <t>15891400-4</t>
  </si>
  <si>
    <t>Soupes.</t>
  </si>
  <si>
    <t>15891410-7</t>
  </si>
  <si>
    <t>Soupes instantanées.</t>
  </si>
  <si>
    <t>15891500-5</t>
  </si>
  <si>
    <t>Bouillons.</t>
  </si>
  <si>
    <t>15891600-6</t>
  </si>
  <si>
    <t>Fonds.</t>
  </si>
  <si>
    <t>15891610-9</t>
  </si>
  <si>
    <t>Bouillons instantanés.</t>
  </si>
  <si>
    <t>15891900-9</t>
  </si>
  <si>
    <t>Soupes de légumes.</t>
  </si>
  <si>
    <t>15892000-7</t>
  </si>
  <si>
    <t>Sucs et extraits d'origine végétale, matières peptiques et épaississants.</t>
  </si>
  <si>
    <t>15892100-8</t>
  </si>
  <si>
    <t>Sucs d'origine végétale.</t>
  </si>
  <si>
    <t>15892200-9</t>
  </si>
  <si>
    <t>Extraits d'origine végétale.</t>
  </si>
  <si>
    <t>15892400-1</t>
  </si>
  <si>
    <t>Épaississants.</t>
  </si>
  <si>
    <t>15893000-4</t>
  </si>
  <si>
    <t>Denrées sèches.</t>
  </si>
  <si>
    <t>15893100-5</t>
  </si>
  <si>
    <t>Préparations alimentaires.</t>
  </si>
  <si>
    <t>15893200-6</t>
  </si>
  <si>
    <t>Préparations pour desserts.</t>
  </si>
  <si>
    <t>15893300-7</t>
  </si>
  <si>
    <t>Préparations pour sauces.</t>
  </si>
  <si>
    <t>15894000-1</t>
  </si>
  <si>
    <t>Produits alimentaires transformés.</t>
  </si>
  <si>
    <t>15894100-2</t>
  </si>
  <si>
    <t>Repas végétariens.</t>
  </si>
  <si>
    <t>15894200-3</t>
  </si>
  <si>
    <t>Repas préparés.</t>
  </si>
  <si>
    <t>15894210-6</t>
  </si>
  <si>
    <t>Repas pour écoles.</t>
  </si>
  <si>
    <t>15894220-9</t>
  </si>
  <si>
    <t>Repas pour hôpitaux.</t>
  </si>
  <si>
    <t>15894230-2</t>
  </si>
  <si>
    <t>Farine de poisson.</t>
  </si>
  <si>
    <t>15894300-4</t>
  </si>
  <si>
    <t>Plats préparés.</t>
  </si>
  <si>
    <t>15894400-5</t>
  </si>
  <si>
    <t>Casse-croûte.</t>
  </si>
  <si>
    <t>15894500-6</t>
  </si>
  <si>
    <t>Produits pour distributeurs automatiques.</t>
  </si>
  <si>
    <t>15894600-7</t>
  </si>
  <si>
    <t>Garnitures pour sandwichs.</t>
  </si>
  <si>
    <t>15894700-8</t>
  </si>
  <si>
    <t>Épicerie fine.</t>
  </si>
  <si>
    <t>15895000-8</t>
  </si>
  <si>
    <t>Aliments pour restauration rapide.</t>
  </si>
  <si>
    <t>15895100-9</t>
  </si>
  <si>
    <t>Hamburgers.</t>
  </si>
  <si>
    <t>15896000-5</t>
  </si>
  <si>
    <t>Produits surgelés.</t>
  </si>
  <si>
    <t>15897000-2</t>
  </si>
  <si>
    <t>Aliments en conserve et rations de campagne.</t>
  </si>
  <si>
    <t>15897100-3</t>
  </si>
  <si>
    <t>Rations de campagne.</t>
  </si>
  <si>
    <t>15897200-4</t>
  </si>
  <si>
    <t>Aliments en conserve.</t>
  </si>
  <si>
    <t>15897300-5</t>
  </si>
  <si>
    <t>Colis alimentaires.</t>
  </si>
  <si>
    <t>15898000-9</t>
  </si>
  <si>
    <t>Levure.</t>
  </si>
  <si>
    <t>15899000-6</t>
  </si>
  <si>
    <t>Levure chimique.</t>
  </si>
  <si>
    <t>15900000-7</t>
  </si>
  <si>
    <t>Boissons, tabac et produits connexes.</t>
  </si>
  <si>
    <t>15910000-0</t>
  </si>
  <si>
    <t>Boissons alcoolisées distillées.</t>
  </si>
  <si>
    <t>15911000-7</t>
  </si>
  <si>
    <t>Boissons spiritueuses.</t>
  </si>
  <si>
    <t>15911100-8</t>
  </si>
  <si>
    <t>Spiritueux.</t>
  </si>
  <si>
    <t>15911200-9</t>
  </si>
  <si>
    <t>Liqueurs.</t>
  </si>
  <si>
    <t>15930000-6</t>
  </si>
  <si>
    <t>Vins.</t>
  </si>
  <si>
    <t>15931000-3</t>
  </si>
  <si>
    <t>Vins non aromatisés.</t>
  </si>
  <si>
    <t>15931100-4</t>
  </si>
  <si>
    <t>Vin mousseux.</t>
  </si>
  <si>
    <t>15931200-5</t>
  </si>
  <si>
    <t>Vin de table.</t>
  </si>
  <si>
    <t>15931300-6</t>
  </si>
  <si>
    <t>Porto.</t>
  </si>
  <si>
    <t>15931400-7</t>
  </si>
  <si>
    <t>Madère.</t>
  </si>
  <si>
    <t>15931500-8</t>
  </si>
  <si>
    <t>Moût de raisin.</t>
  </si>
  <si>
    <t>15931600-9</t>
  </si>
  <si>
    <t>Sherry.</t>
  </si>
  <si>
    <t>15932000-0</t>
  </si>
  <si>
    <t>Lie de vin.</t>
  </si>
  <si>
    <t>15940000-9</t>
  </si>
  <si>
    <t>Cidre et autres vins à base de fruits.</t>
  </si>
  <si>
    <t>15941000-6</t>
  </si>
  <si>
    <t>Cidre.</t>
  </si>
  <si>
    <t>15942000-3</t>
  </si>
  <si>
    <t>Vins à base de fruits.</t>
  </si>
  <si>
    <t>15950000-2</t>
  </si>
  <si>
    <t>Boissons fermentées non distillées.</t>
  </si>
  <si>
    <t>15951000-9</t>
  </si>
  <si>
    <t>Vermouth.</t>
  </si>
  <si>
    <t>15960000-5</t>
  </si>
  <si>
    <t>Bière de malt.</t>
  </si>
  <si>
    <t>15961000-2</t>
  </si>
  <si>
    <t>Bière.</t>
  </si>
  <si>
    <t>15961100-3</t>
  </si>
  <si>
    <t>Bière blonde.</t>
  </si>
  <si>
    <t>15962000-9</t>
  </si>
  <si>
    <t>Drèches de brasserie ou de distillerie.</t>
  </si>
  <si>
    <t>15980000-1</t>
  </si>
  <si>
    <t>Boissons sans alcool.</t>
  </si>
  <si>
    <t>15981000-8</t>
  </si>
  <si>
    <t>Eau minérale.</t>
  </si>
  <si>
    <t>15981100-9</t>
  </si>
  <si>
    <t>Eau minérale plate.</t>
  </si>
  <si>
    <t>15981200-0</t>
  </si>
  <si>
    <t>Eau minérale gazeuse.</t>
  </si>
  <si>
    <t>15981300-1</t>
  </si>
  <si>
    <t>Eau à l'état solide.</t>
  </si>
  <si>
    <t>15981310-4</t>
  </si>
  <si>
    <t>Glace.</t>
  </si>
  <si>
    <t>15981320-7</t>
  </si>
  <si>
    <t>Neige.</t>
  </si>
  <si>
    <t>15981400-2</t>
  </si>
  <si>
    <t>Eaux minérales aromatisées.</t>
  </si>
  <si>
    <t>15982000-5</t>
  </si>
  <si>
    <t>Boissons non alcoolisées.</t>
  </si>
  <si>
    <t>15982100-6</t>
  </si>
  <si>
    <t>Sirops de fruits.</t>
  </si>
  <si>
    <t>15982200-7</t>
  </si>
  <si>
    <t>Lait chocolaté.</t>
  </si>
  <si>
    <t>15990000-4</t>
  </si>
  <si>
    <t>Tabac, produits à base de tabac et articles connexes.</t>
  </si>
  <si>
    <t>15991000-1</t>
  </si>
  <si>
    <t>Produits à base de tabac.</t>
  </si>
  <si>
    <t>15991100-2</t>
  </si>
  <si>
    <t>Cigares.</t>
  </si>
  <si>
    <t>15991200-3</t>
  </si>
  <si>
    <t>Cigarillos.</t>
  </si>
  <si>
    <t>15991300-4</t>
  </si>
  <si>
    <t>Cigarettes.</t>
  </si>
  <si>
    <t>15992000-8</t>
  </si>
  <si>
    <t>Tabac.</t>
  </si>
  <si>
    <t>15992100-9</t>
  </si>
  <si>
    <t>Tabac manufacturé.</t>
  </si>
  <si>
    <t>15993000-5</t>
  </si>
  <si>
    <t>Articles de bureau de tabac.</t>
  </si>
  <si>
    <t>15994000-2</t>
  </si>
  <si>
    <t>Papier à cigarettes et papier-filtre.</t>
  </si>
  <si>
    <t>15994100-3</t>
  </si>
  <si>
    <t>Papier à cigarettes.</t>
  </si>
  <si>
    <t>15994200-4</t>
  </si>
  <si>
    <t>Papier-filtre</t>
  </si>
  <si>
    <t>http://www.marches-publics.net/cpv/15-produits-alimentaires-boissons-tabac-produits-connexes.htm</t>
  </si>
  <si>
    <t>Section H : Autres attributs pour aliments, boissons et plats (Vocabulaire supplémentaire)</t>
  </si>
  <si>
    <t>http://www.marches-publics.net/cpv/H-attributs-aliments-boissons-plats.htm</t>
  </si>
  <si>
    <t>Section H : Autres attributs pour aliments, boissons et plats</t>
  </si>
  <si>
    <t>Groupe A : Attributs pour aliments, boissons et plats</t>
  </si>
  <si>
    <t>HA01-8</t>
  </si>
  <si>
    <t>Cuit et réfrigéré</t>
  </si>
  <si>
    <t>HA02-1</t>
  </si>
  <si>
    <t>Cuit et surgelé</t>
  </si>
  <si>
    <t>HA03-4</t>
  </si>
  <si>
    <t>Kascher</t>
  </si>
  <si>
    <t>HA04-7</t>
  </si>
  <si>
    <t>Sans porc</t>
  </si>
  <si>
    <t>HA05-0</t>
  </si>
  <si>
    <t>Sans alcool</t>
  </si>
  <si>
    <t>HA06-3</t>
  </si>
  <si>
    <t>Plat pour diabétique</t>
  </si>
  <si>
    <t>HA07-6</t>
  </si>
  <si>
    <t>Plat sans gluten</t>
  </si>
  <si>
    <t>HA08-9</t>
  </si>
  <si>
    <t>Plat riche en fibres</t>
  </si>
  <si>
    <t>HA09-2</t>
  </si>
  <si>
    <t>Plat basses calories</t>
  </si>
  <si>
    <t>HA10-5</t>
  </si>
  <si>
    <t>Plat pauvre en cholestérol/matières grasses</t>
  </si>
  <si>
    <t>HA11-8</t>
  </si>
  <si>
    <t>Plat pauvre en protéines</t>
  </si>
  <si>
    <t>HA12-1</t>
  </si>
  <si>
    <t>Plat pauvre en purine</t>
  </si>
  <si>
    <t>HA13-4</t>
  </si>
  <si>
    <t>Plat pauvre en sodium</t>
  </si>
  <si>
    <t>HA14-7</t>
  </si>
  <si>
    <t>Plat sans lactose</t>
  </si>
  <si>
    <t>HA15-0</t>
  </si>
  <si>
    <t>Plat pour personnes allergiques aux arachides</t>
  </si>
  <si>
    <t>HA16-3</t>
  </si>
  <si>
    <t>Plat végétarien</t>
  </si>
  <si>
    <t>HA17-6</t>
  </si>
  <si>
    <t>Plat lacto-ovo-végétarien </t>
  </si>
  <si>
    <t>HA18-9</t>
  </si>
  <si>
    <t>Plat religieux</t>
  </si>
  <si>
    <t>HA19-2</t>
  </si>
  <si>
    <t>Hallal</t>
  </si>
  <si>
    <t>HA20-5</t>
  </si>
  <si>
    <t>Carcasses</t>
  </si>
  <si>
    <t>HA21-8</t>
  </si>
  <si>
    <t>Partiellement frit    </t>
  </si>
  <si>
    <t>HA22-1</t>
  </si>
  <si>
    <t>Au sirop</t>
  </si>
  <si>
    <t>HA23-4</t>
  </si>
  <si>
    <t>A la sauce tomate</t>
  </si>
  <si>
    <t>HA24-7</t>
  </si>
  <si>
    <t>Au jus naturel</t>
  </si>
  <si>
    <t>HA25-0</t>
  </si>
  <si>
    <t>Non salé</t>
  </si>
  <si>
    <t>HA26-3</t>
  </si>
  <si>
    <t>Salé</t>
  </si>
  <si>
    <t>HA27-6</t>
  </si>
  <si>
    <t>HA28-9</t>
  </si>
  <si>
    <t>Cuit au four</t>
  </si>
  <si>
    <t>HA29-2</t>
  </si>
  <si>
    <t>Frit</t>
  </si>
  <si>
    <t>HA30-5</t>
  </si>
  <si>
    <t>A la vapeur</t>
  </si>
  <si>
    <t>HA31-8</t>
  </si>
  <si>
    <t>Préparation liquide</t>
  </si>
  <si>
    <t>Produits alimentaires divers</t>
  </si>
  <si>
    <t>* ATTENTION : Nomenclature 2003 qui n'est plus applicable * Voir la publication au JOUE du 15 mars 2008 du règlement no 213/2008 relatif au vocabulaire commun pour les marchés publics (CPV)</t>
  </si>
  <si>
    <t>15851110-2</t>
  </si>
  <si>
    <t>Macaronis.</t>
  </si>
  <si>
    <t>15851120-5</t>
  </si>
  <si>
    <t>Nouilles.</t>
  </si>
  <si>
    <t>15851190-6</t>
  </si>
  <si>
    <t>Spaghettis.</t>
  </si>
  <si>
    <t>15861300-4</t>
  </si>
  <si>
    <t>Café non décaféiné.</t>
  </si>
  <si>
    <t>Vinaigre.</t>
  </si>
  <si>
    <t>15871120-1</t>
  </si>
  <si>
    <t>Succédanés de vinaigre.</t>
  </si>
  <si>
    <t>Produits alimentaires n.c.a. et produits secs divers.</t>
  </si>
  <si>
    <t>Nomenclature CPV applicable à compter du 15 septembre 2008</t>
  </si>
  <si>
    <t>(Règlement (CE) no 213/2008 de la commission du 28 novembre 2007)</t>
  </si>
  <si>
    <t>Papier-filtre.</t>
  </si>
  <si>
    <t>Niveaux d'appréciation de l'offre Noté sur 20</t>
  </si>
  <si>
    <t>Très bonne  de 18 à 20</t>
  </si>
  <si>
    <t>Bonne de 15 à 17</t>
  </si>
  <si>
    <t>Adéquat de 12 à 14</t>
  </si>
  <si>
    <t>Passable de 9 à 11</t>
  </si>
  <si>
    <t>Insuffisante de 2 à 8</t>
  </si>
  <si>
    <t>Inappropriée, irrégulière ou inacceptable 1</t>
  </si>
  <si>
    <t>Niveaux d'appréciation de l'offre Noté sur 10</t>
  </si>
  <si>
    <t>médiocre : le candidat ne répond pas aux attentes 1</t>
  </si>
  <si>
    <t>convenable : le candidat remplit toutes les exigences qualitatives et quantitatives 4</t>
  </si>
  <si>
    <t>eront considérées comme anormalement hautes et seront donc neutralisées pour le calcul de la moyenne M2,</t>
  </si>
  <si>
    <t xml:space="preserve"> à partir de laquelle les offres anormalement basses seront détectées. Ainsi, les offres de prix qui se …</t>
  </si>
  <si>
    <t xml:space="preserve">&gt; 6 et &lt; ou =10 jours </t>
  </si>
  <si>
    <t xml:space="preserve">&gt; 21 jours </t>
  </si>
  <si>
    <t>❹   Xi =</t>
  </si>
  <si>
    <t>Xi : le nombre de points attribués aux i sociétés ayant présenté leur candidature.</t>
  </si>
  <si>
    <t xml:space="preserve"> Le nombre de points attribués au montant total du bordereau de simulation le plus bas est de 30 points.</t>
  </si>
  <si>
    <t>Xi</t>
  </si>
  <si>
    <t xml:space="preserve">Dans l’hypothèse où le candidat proposerait sur un article un délai compris entre deux délais </t>
  </si>
  <si>
    <t>(par exemple de 24h à 36h), le délai retenu pour la notation sera le délai le plus long.</t>
  </si>
  <si>
    <t xml:space="preserve">Le cas échéant, en cas de contradiction entre les délais indiqués sur le bordereau de simulation des prix </t>
  </si>
  <si>
    <t>Le critère « Délais» sera évalué selon l’échelle des notes suivante </t>
  </si>
  <si>
    <t>sur la moyenne des délais indiquée par article sur  le bordereau des prix unitaires :</t>
  </si>
  <si>
    <t>et ceux figurants au bordereau des prix unitaires, les délais mentionnés au bordereau des prix unitaires</t>
  </si>
  <si>
    <t xml:space="preserve"> primeront pour effectuer l’analyse des offres. </t>
  </si>
  <si>
    <t>Le critère « Ressources techniques et humaines</t>
  </si>
  <si>
    <t xml:space="preserve">L’offre la mieux classée sera donc retenue à titre provisoire en attendant </t>
  </si>
  <si>
    <t xml:space="preserve">que le ou les candidats produisent les certificats et attestations </t>
  </si>
  <si>
    <t xml:space="preserve">des articles 46-I et 46-II du Code des marchés publics. </t>
  </si>
  <si>
    <t xml:space="preserve">Le délai imparti par le pouvoir adjudicateur pour remettre ces documents </t>
  </si>
  <si>
    <t>ne pourra être supérieur à 10 jours</t>
  </si>
  <si>
    <t>mises en œuvre pour les livraisons » sera évalué selon l’échelle des notes suivante :</t>
  </si>
  <si>
    <t xml:space="preserve">Le critère « Prix » </t>
  </si>
  <si>
    <t>sera jugé par application de la formule suivante :  Xi = 30 x N0/Ni</t>
  </si>
  <si>
    <t>le plus bas</t>
  </si>
  <si>
    <t>Nb points attribués</t>
  </si>
  <si>
    <t>No</t>
  </si>
  <si>
    <t>Proposition</t>
  </si>
  <si>
    <t>la + basse</t>
  </si>
  <si>
    <t>Ni</t>
  </si>
  <si>
    <t>du candidat à noter</t>
  </si>
  <si>
    <t>❶ nombre de points attribués le + bas</t>
  </si>
  <si>
    <t>total HT</t>
  </si>
  <si>
    <t>❸ Ni-montant total HT du bordereau du candidat</t>
  </si>
  <si>
    <t>❷ N0 -proposition de prix la plus basse.</t>
  </si>
  <si>
    <t>critère QUAL. Qualitatif</t>
  </si>
  <si>
    <t>Grille de points</t>
  </si>
  <si>
    <t>DÉLAIS</t>
  </si>
  <si>
    <t>Glossaire marchés publics Agnes-Bricard</t>
  </si>
  <si>
    <t>http://www.agnes-bricard.com/presentation-agnes-bricard/</t>
  </si>
  <si>
    <t>http://www.marchespublicspme.com/avant-la-reponse/lexique-des-termes-de-marches-publics/</t>
  </si>
  <si>
    <t>LEXIQUE DES MARCHÉS PUBLICS</t>
  </si>
  <si>
    <t>vocabulaire CPV</t>
  </si>
  <si>
    <t>Le Creuzot guide du candidat</t>
  </si>
  <si>
    <t>Un candidat est un opérateur qui demande à participer à une procédure de passation d'un marché public.</t>
  </si>
  <si>
    <t>Un soumissionnaire est un opérateur qui présente une offre</t>
  </si>
  <si>
    <t>Guide de procédure internes achats/Marchés publics CCI</t>
  </si>
  <si>
    <t xml:space="preserve">Cindy FOURNIER – Responsable Achats/Marchés Publics –janvier 2015 </t>
  </si>
  <si>
    <t>documents</t>
  </si>
  <si>
    <t>vidéos</t>
  </si>
  <si>
    <t>Guides  des Marchés publics sur Google</t>
  </si>
  <si>
    <t>PDF]REGLEMENT DE LA CONSULTATION (R.C.) MARCHE N ... - Maximilien</t>
  </si>
  <si>
    <t>https://marches.maximilien.fr/index.php?page=entreprise...reference...e9l</t>
  </si>
  <si>
    <t xml:space="preserve">prix le plus bas </t>
  </si>
  <si>
    <t>prix proposé</t>
  </si>
  <si>
    <t xml:space="preserve">ou encore plus simple mais peut être moins clair : 2 - Pp/Pb </t>
  </si>
  <si>
    <t>https://docs.google.com/spreadsheet/ccc?key=0AvFQVhyAMFmTcGxVNC1TYzJDTTBfSHQtSDFLdUF4Wmc&amp;hl=en_US)</t>
  </si>
  <si>
    <t>non</t>
  </si>
  <si>
    <t>CDC pas respecté = offre irrégulière  </t>
  </si>
  <si>
    <t>CDC respecté = note maximum</t>
  </si>
  <si>
    <t>Note maximum ?</t>
  </si>
  <si>
    <t>Exemple</t>
  </si>
  <si>
    <t>Note</t>
  </si>
  <si>
    <t xml:space="preserve">prix moyen </t>
  </si>
  <si>
    <t>+</t>
  </si>
  <si>
    <t>prix étudié</t>
  </si>
  <si>
    <t xml:space="preserve">Que pensez-vous d'une formule qui prend en compte la moyenne des offres reçues ? </t>
  </si>
  <si>
    <t>Exemple pour un critère noté sur 30 points : NOTE = 30 * (prix moyen / (prix moyen + prix étudié))</t>
  </si>
  <si>
    <t>meilleure note au prix le moins cher (heureusement)</t>
  </si>
  <si>
    <t>suivantes en proportion</t>
  </si>
  <si>
    <t>/  (</t>
  </si>
  <si>
    <t>)  =</t>
  </si>
  <si>
    <t xml:space="preserve">Prix </t>
  </si>
  <si>
    <t xml:space="preserve">/ </t>
  </si>
  <si>
    <t>Prix mini</t>
  </si>
  <si>
    <t>Prix / Prix min</t>
  </si>
  <si>
    <t>exemples</t>
  </si>
  <si>
    <t>exemple</t>
  </si>
  <si>
    <t>Valeur technique sur 6 points</t>
  </si>
  <si>
    <t>La note finale pour le critère « valeur technique » sera obtenue</t>
  </si>
  <si>
    <t>en additionnant les notes pondérées des sous critères.</t>
  </si>
  <si>
    <t>Chacun des sous critères sera noté sur 6 - sur la base du référentiel ci-dessous.</t>
  </si>
  <si>
    <t xml:space="preserve">passable : information fournie mais le candidat </t>
  </si>
  <si>
    <t>ne répond que partiellement aux attentes 2</t>
  </si>
  <si>
    <t xml:space="preserve">moyen : le candidat remplit de manière normale les exigences qualitatives </t>
  </si>
  <si>
    <t>et quantitatives mais quelques réserves et incertitudes d’appréciation  3</t>
  </si>
  <si>
    <t xml:space="preserve">satisfaisant : le candidat remplit toutes les exigences qualitatives et quantitatives </t>
  </si>
  <si>
    <t>mais présente un avantage particulier par rapport aux autres candidats 5</t>
  </si>
  <si>
    <t>très satisfaisant : remplit les exigences au-delà des attentes,</t>
  </si>
  <si>
    <t xml:space="preserve"> présente de nombreux avantages par rapport aux autres candidats 6</t>
  </si>
  <si>
    <t>critère QUANT. Quantitatif</t>
  </si>
  <si>
    <t xml:space="preserve"> Prix sur 6 points </t>
  </si>
  <si>
    <t xml:space="preserve">annoncé par celui-ci et celui du moins disant dont le prix est P1. </t>
  </si>
  <si>
    <t xml:space="preserve">L'évaluation d'un candidat n est faite en fonction des écarts entre le prix Pn </t>
  </si>
  <si>
    <t>Le moins disant aura 4 points</t>
  </si>
  <si>
    <t>La note de l'offre n°2 sera donc proportionnellement inférieure</t>
  </si>
  <si>
    <t xml:space="preserve"> à la différence entre les 2 offres</t>
  </si>
  <si>
    <t xml:space="preserve">La formule appliquée sera : </t>
  </si>
  <si>
    <t xml:space="preserve">note de l'offre = note maximale x (valeur de la meilleure offre / valeur de l'offre) </t>
  </si>
  <si>
    <t xml:space="preserve"> note maximale</t>
  </si>
  <si>
    <t>valeur meilleure offre</t>
  </si>
  <si>
    <t>valeur de l'offre</t>
  </si>
  <si>
    <t xml:space="preserve">En cas de discordance constatée dans une offre, </t>
  </si>
  <si>
    <t>les indications portées en lettres sur le bordereau des prix unitaires prévaudront sur toutes</t>
  </si>
  <si>
    <t>autres indications de l'offre et le montant du détail estimatif sera rectifié en conséquence.</t>
  </si>
  <si>
    <t>Les erreurs de multiplication, d'addition ou de report qui seraient constatées</t>
  </si>
  <si>
    <t xml:space="preserve"> dans ce détail estimatif seront également rectifiées et c'est le montant ainsi rectifié </t>
  </si>
  <si>
    <t>du détail estimatif qui sera pris en considération pour le jugement des offres.</t>
  </si>
  <si>
    <t xml:space="preserve">En conséquence, le montant de l'offre figurant à l'acte d'engagement sera modifié </t>
  </si>
  <si>
    <t>en tenant compte des indications qui précédent.</t>
  </si>
  <si>
    <t xml:space="preserve">Conformément à l'article 55 du code des marchés publics, toute offre paraissant </t>
  </si>
  <si>
    <t xml:space="preserve">anormalement basse fera l'objet d'une demande écrite de précisions assortie d'un motivée. </t>
  </si>
  <si>
    <t xml:space="preserve">délai impératif de réponse. </t>
  </si>
  <si>
    <t xml:space="preserve">Après vérification des justificatifs fournis par le candidat concerné, </t>
  </si>
  <si>
    <t xml:space="preserve">l'offre sera soit maintenue dans l'analyse des offres, soit rejetée par décision </t>
  </si>
  <si>
    <t>note de l'offre</t>
  </si>
  <si>
    <t>https://virunga.org/wp-content/uploads/2016/07/Partie-B-Annexe-5.5.3-Fiche-dentite%CC%81-legale-personne-physique.pdf</t>
  </si>
  <si>
    <t>Guide pratique Procédures passation des marchés (Actions extérieures/Union Européenne et Fonds Européen de Développement) Janvier 2016 , Version Juin 2016</t>
  </si>
  <si>
    <t xml:space="preserve">Lien </t>
  </si>
  <si>
    <t>page 106</t>
  </si>
  <si>
    <t>page 107</t>
  </si>
  <si>
    <r>
      <t>29 mai 2015 - </t>
    </r>
    <r>
      <rPr>
        <sz val="12"/>
        <color rgb="FF545454"/>
        <rFont val="Calibri"/>
        <family val="2"/>
        <scheme val="minor"/>
      </rPr>
      <t>Dans un second temps, toutes les offres se situant 20% au-dessus de la moyenne M1 s</t>
    </r>
  </si>
  <si>
    <t xml:space="preserve">Fourniture de revêtement de sol et d’accessoires pour la Ville de Limoges </t>
  </si>
  <si>
    <t>et la Communauté d’agglomération Limoges Métropole</t>
  </si>
  <si>
    <t>Est un opérateur économique toute personne qui offre sur le marché</t>
  </si>
  <si>
    <t>Un  prix est  un  nombre  qui  indique  la  valeur  de  transaction   d'une unité  de  marchandise</t>
  </si>
  <si>
    <t xml:space="preserve"> ou  de  prestation (kilogramme  ou  litre d’un  produit,  sachet,  heure  de  prestation,  etc.); </t>
  </si>
  <si>
    <t xml:space="preserve"> il est  généralement  exprimé  en  unité  monétaire euro</t>
  </si>
  <si>
    <t>Le prix de revient d’un distributeur est composé majoritairement de la valeur du produit (70 à 80 %)</t>
  </si>
  <si>
    <t xml:space="preserve">et de coûts annexes (30 à 20%) constitués, notamment, de salaires, du conditionnement, </t>
  </si>
  <si>
    <t>du stockage, de la préparation  des  livraisons,  de  l’expédition  des  produits.</t>
  </si>
  <si>
    <t xml:space="preserve"> Au-delà  des  composantes  du  coût  de  revient,  le  prix  formulé en réponse aux appels d’offres </t>
  </si>
  <si>
    <t>intégre la marge du distributeur</t>
  </si>
  <si>
    <t xml:space="preserve">Les marchés  publics  d’achat de denrées  alimentaires concernent les  marchés  de  fournitures </t>
  </si>
  <si>
    <t xml:space="preserve">leur service  de  restauration  collective. </t>
  </si>
  <si>
    <t xml:space="preserve">courantes  permettant  aux  administrations  et  collectivités gestionnaires  de  faire  fonctionner  </t>
  </si>
  <si>
    <t>1. Qualité des produits / Pondération : 40</t>
  </si>
  <si>
    <t>2. Réactivité / Pondération : 20</t>
  </si>
  <si>
    <t>3. Environnement / Pondération : 10</t>
  </si>
  <si>
    <t> 4. Diversité / Pondération : 10</t>
  </si>
  <si>
    <t>1. PRIX / Pondération : 20</t>
  </si>
  <si>
    <t>largeurs de colonnes</t>
  </si>
  <si>
    <t xml:space="preserve">AVERTISSEMENT : la présentation et les critères sont cités à titre d'exemple…il est bien évident qu'il n'y a aucune relation entre l'UPRT les simulations et les acteurs des marchés cités en exemple. Les documents d'origine sont  à disposition sur le net en cliquant sur les liens </t>
  </si>
  <si>
    <t>l'analyse de l'offre deviendrait binaire</t>
  </si>
  <si>
    <t>si l'on ne retenait qu'un seul critère  : le prix  </t>
  </si>
  <si>
    <t xml:space="preserve"> note maximale possible</t>
  </si>
  <si>
    <t>Évaluateur A</t>
  </si>
  <si>
    <t>Évaluateur B</t>
  </si>
  <si>
    <t>Évaluateur C</t>
  </si>
  <si>
    <t>Soumissionnaire N° 1</t>
  </si>
  <si>
    <t>Soumissionnaire N° 2</t>
  </si>
  <si>
    <t>Soumissionnaire N° 3</t>
  </si>
  <si>
    <t>Moyenne</t>
  </si>
  <si>
    <t>Note éliminatore</t>
  </si>
  <si>
    <t>&lt; = 75</t>
  </si>
  <si>
    <t>éliminé</t>
  </si>
  <si>
    <t>OK</t>
  </si>
  <si>
    <t>&gt; 75</t>
  </si>
  <si>
    <t>Formules utilisées</t>
  </si>
  <si>
    <t>ligne</t>
  </si>
  <si>
    <t>Mises enforme conditionnelle</t>
  </si>
  <si>
    <t xml:space="preserve"> PRIX / Pondération : 20</t>
  </si>
  <si>
    <t xml:space="preserve">Code(s) CPV </t>
  </si>
  <si>
    <t>Critère de qualité / Pondération : 80</t>
  </si>
  <si>
    <t xml:space="preserve">Fourniture de denrées alimentaires </t>
  </si>
  <si>
    <t>Valeur technique</t>
  </si>
  <si>
    <t>estimée au regard des informations portées dans l'offre du candidat et selon les sous-critères suivants :</t>
  </si>
  <si>
    <t>Ⓐ</t>
  </si>
  <si>
    <t>Ⓑ</t>
  </si>
  <si>
    <t>Ⓒ</t>
  </si>
  <si>
    <t>Ⓓ</t>
  </si>
  <si>
    <t>Ⓔ</t>
  </si>
  <si>
    <t>Ⓕ</t>
  </si>
  <si>
    <t>Ⓖ</t>
  </si>
  <si>
    <t>Ⓐ L e catalogue et notamment</t>
  </si>
  <si>
    <t>Ⓒ le processus de commande</t>
  </si>
  <si>
    <t>Ⓓ le processus de livraison</t>
  </si>
  <si>
    <t>Ⓗ performances environnementales</t>
  </si>
  <si>
    <t xml:space="preserve">le candidat apportera toute information relative aux performances environnementales </t>
  </si>
  <si>
    <t>des produits et fournitures qu'il propose dans son offre, et notamment :</t>
  </si>
  <si>
    <t>Ⓕ le référencement des fournisseurs et</t>
  </si>
  <si>
    <t xml:space="preserve"> la liste des fournisseurs</t>
  </si>
  <si>
    <t xml:space="preserve">Ⓔ les modalités d'information du client </t>
  </si>
  <si>
    <t>en cas de manque</t>
  </si>
  <si>
    <t xml:space="preserve">Ⓖ le contrôle qualité et notamment  </t>
  </si>
  <si>
    <t>et les fiches techniques</t>
  </si>
  <si>
    <t xml:space="preserve">Ⓑ Le nombre d'intermédiaires entre le </t>
  </si>
  <si>
    <t>producteur final et le pouvoir adjudicateur</t>
  </si>
  <si>
    <t>❶ la variété des produits,</t>
  </si>
  <si>
    <t xml:space="preserve">❷ leur qualité </t>
  </si>
  <si>
    <t>❸ et leur conditionnement,</t>
  </si>
  <si>
    <t>❹ la fréquence de parution</t>
  </si>
  <si>
    <t>❺ les promotions-  la remise sur catalogue</t>
  </si>
  <si>
    <t>❶ simplicité du processus</t>
  </si>
  <si>
    <t>❷ intégration informatique</t>
  </si>
  <si>
    <t>❸ réactivité proposée pour les ajustements de commande</t>
  </si>
  <si>
    <t>❹ modalités de mise en œuvre de la commande</t>
  </si>
  <si>
    <t>❶ rythme des livraisons</t>
  </si>
  <si>
    <t>❷ réactivité pour réajustement des livraisons</t>
  </si>
  <si>
    <t>❸ modalités de contrôle</t>
  </si>
  <si>
    <t>ou de substitution de produits</t>
  </si>
  <si>
    <t>❶ variété des fournisseurs</t>
  </si>
  <si>
    <t>❷ réactivité en terme de remplacement des fournisseurs</t>
  </si>
  <si>
    <t>❸ modalités de contrôle de la qualité des produits fournisseurs</t>
  </si>
  <si>
    <t>❶ le processus de contrôle décrit par le prestataire</t>
  </si>
  <si>
    <t>❷ le respect du CCP et répartition</t>
  </si>
  <si>
    <t>❶ la labellisation des produits</t>
  </si>
  <si>
    <t>❷ la saisonnalité de ses produits (pour les fruits et légumes plus particulièrement)</t>
  </si>
  <si>
    <t>❸ toute autre information supplémentaire que le candidat jugera utile</t>
  </si>
  <si>
    <t>S/TOTAL points</t>
  </si>
  <si>
    <t>Prix des prestations</t>
  </si>
  <si>
    <t>estimé au regard du Délais Quantitatif Estimatif</t>
  </si>
  <si>
    <t>afin que l'écart de notation traduise l'écart exsistant entre les prix poposés</t>
  </si>
  <si>
    <t>la formule suivante sera appliquée</t>
  </si>
  <si>
    <t>❹ Note =</t>
  </si>
  <si>
    <t>❶ montant de l'offre la moins disante</t>
  </si>
  <si>
    <t>❷ montant de l'offre à noter</t>
  </si>
  <si>
    <t>❸ coeffi. de pondération 30</t>
  </si>
  <si>
    <t>Délais de livraison</t>
  </si>
  <si>
    <t>estimé au regard du délais minimal de livraison indiqué par le candidat dans la note méthodologique</t>
  </si>
  <si>
    <t xml:space="preserve">En cas d'anomalies constatées dans une offre, les indications portées sur le bordereau des prix </t>
  </si>
  <si>
    <t xml:space="preserve">prévaudront sur toutes les autres indications de l'offre et le détail quantitatif estimatif sera </t>
  </si>
  <si>
    <t>rectifié en conséquence.</t>
  </si>
  <si>
    <t>Seront rectifiées les erreurs de multiplication, d'addition, de quantités eu égard</t>
  </si>
  <si>
    <t>aux conditionnements, ou de report</t>
  </si>
  <si>
    <t>C'est le montant ainsi rectifié du DQE qui sera pris en considération pour l'analyse du candidat</t>
  </si>
  <si>
    <t xml:space="preserve">Dans tous les cas, si le candidat sur le point d'être retenu était concerné, </t>
  </si>
  <si>
    <t>il sera invité à les rectifier; en cas de refus, son offre sera éliminée comme non cohérente</t>
  </si>
  <si>
    <t>RÉCAPITULATIF</t>
  </si>
  <si>
    <t xml:space="preserve">TOTAL </t>
  </si>
  <si>
    <t>valeur moins disante</t>
  </si>
  <si>
    <t>formule =(D341/F341)*H341</t>
  </si>
  <si>
    <t>Blogs Marchés publics (recherche Google)</t>
  </si>
  <si>
    <t>la réalisation de travaux ou d'ouvrages, la fourniture de produits ou la prestation de services.</t>
  </si>
  <si>
    <t>s/Total</t>
  </si>
  <si>
    <t>classées</t>
  </si>
  <si>
    <t>SI(ESTVIDE(N6);0;RANG(N6;R6:T6;1))</t>
  </si>
  <si>
    <t>SI(ESTVIDE(N6);50;N6)</t>
  </si>
  <si>
    <t>si la cellule "prix" N6 est vide ; alors affiche 50€ (le prix maximum que j'ai décidé); sinon affiche le prix N6</t>
  </si>
  <si>
    <t>si estvide N6; alors affiche 0; sinon  affiche le rang de N6 comparé aus valeurs des cellules R - S -T</t>
  </si>
  <si>
    <t>Ne pas tenir compte des N° de lignes dans les formules qui sont affichées à titre d'exemple</t>
  </si>
  <si>
    <t>OFFRE ANORMALEMENT BASSE</t>
  </si>
  <si>
    <t xml:space="preserve">La sous-évaluation financière des prestations constitue le premier indice évident </t>
  </si>
  <si>
    <t xml:space="preserve">de l’offre anormalement basse. </t>
  </si>
  <si>
    <t>Le caractère bas du prix doit cependant être apprécié au vu de toutes les composantes de l’offre :</t>
  </si>
  <si>
    <t>les prix dépendront du temps passé ou des quantités qui auront été estimés par le candidat au vu des</t>
  </si>
  <si>
    <t xml:space="preserve">Ainsi, par exemple, un prix peut être jugé bas, mais s’avère cohérent compte tenu du temps de travail </t>
  </si>
  <si>
    <t>envisagé ou de la composition des équipes de travail dédiées</t>
  </si>
  <si>
    <t>Un prix faible ne peut être considéré, à lui seul, comme une preuve de l’insuffisance technique</t>
  </si>
  <si>
    <t>ou financière de l’offre présentée par une entreprise</t>
  </si>
  <si>
    <t>Le rejet d’une offre anormalement basse n’est possible que</t>
  </si>
  <si>
    <t>Arrêté du 23 juillet 2010 fixant les exigences et recommandations en matière de certification de conformité d'un produit de charcuterie </t>
  </si>
  <si>
    <t>Voici quelques exemples de calculs possibles sur des caractéristiques nutritionnelles et physico-chimiques :</t>
  </si>
  <si>
    <t>Collecte des données de composition</t>
  </si>
  <si>
    <t>Faisabilité de la classification des aliments</t>
  </si>
  <si>
    <t>Nutri-score - Ministère de l'Agriculture</t>
  </si>
  <si>
    <t>Système d’information « Echelle nutritionnelle » (Serge Hercberg)</t>
  </si>
  <si>
    <t>Arrêté du 31 octobre 2017</t>
  </si>
  <si>
    <t>Référentiels agroalimentaires IFS International Food Standard</t>
  </si>
  <si>
    <t>Référentiels agroalimentaires BRC (British Retail Consortium)</t>
  </si>
  <si>
    <t>Comprendre l’étiquetage alimentaire</t>
  </si>
  <si>
    <t>EXPÉRIMENTATION LOGOS NUTRITIONNELS</t>
  </si>
  <si>
    <t>ANALYSES SELON LE CODE DES USAGES</t>
  </si>
  <si>
    <t>❶ Moins de LIPIDES</t>
  </si>
  <si>
    <t>❷ Moins de GLUCIDES</t>
  </si>
  <si>
    <t>❸ Moins de SODIUM</t>
  </si>
  <si>
    <t xml:space="preserve">❹ Moins de Viande Séparée Mécaniquement </t>
  </si>
  <si>
    <t>Ⓐ que recherche -t-on</t>
  </si>
  <si>
    <t>❻ Plus de CALCIUM</t>
  </si>
  <si>
    <t>VSM</t>
  </si>
  <si>
    <t>❺ moins de conservateurs/colorants E</t>
  </si>
  <si>
    <t>Fournisseurs &gt;</t>
  </si>
  <si>
    <t>% MINI</t>
  </si>
  <si>
    <t>combien de  E</t>
  </si>
  <si>
    <t>Nb E dans le produit</t>
  </si>
  <si>
    <t>Pondération Quantitative : LIPIDES - GLUCIDES - SODIUM - VSM - E</t>
  </si>
  <si>
    <t>Pondération QUALITATIVE : CALCIUM</t>
  </si>
  <si>
    <t>Calculs négatifs et positifs de composition du produit</t>
  </si>
  <si>
    <t>informations sur fiches produits  portées dans l'offre du candidat</t>
  </si>
  <si>
    <t>Notes attribuées</t>
  </si>
  <si>
    <t>% MAXI</t>
  </si>
  <si>
    <t>% analysé</t>
  </si>
  <si>
    <t>etc…</t>
  </si>
  <si>
    <t>% indiqué</t>
  </si>
  <si>
    <t>C/P - Collagène/Protéine = % collagène x 100 / % Protéines</t>
  </si>
  <si>
    <t>HPDA = (% eau x 100 ) / (100 -% lipides - % amidon)</t>
  </si>
  <si>
    <t>HPD = (% eau x 100 ) / (100 -% lipides)</t>
  </si>
  <si>
    <t>PCL = (% protéines totales - % collagène ) x 100 / (100 - % lipides)</t>
  </si>
  <si>
    <t xml:space="preserve"> Exemple : Valeur technique coefficient </t>
  </si>
  <si>
    <t>Pondération Nb points Moins = Plus</t>
  </si>
  <si>
    <t>Pondération Nb points Plus  = Plus</t>
  </si>
  <si>
    <t>COMMENT RÉDIGER SES MARCHÉS ALIMENTAIRES POUR PERMETTRE À L’OFFRE LOCALE D’Y ACCÉDER ?</t>
  </si>
  <si>
    <t>Le nouveau droit des marchés publics – SA EPLE Aix-Marseille – Aide et conseil aux EPLE</t>
  </si>
  <si>
    <t xml:space="preserve"> Le coût du cycle de vie couvre, dans la mesure où ils sont pertinents, tout ou partie des coûts suivants du cycle de vie d'un produit, d'un service ou d'un ouvrage </t>
  </si>
  <si>
    <t>LE PRIX DANS LES MARCHES PUBLICS</t>
  </si>
  <si>
    <t>poids des critères page 54</t>
  </si>
  <si>
    <t>formules de notation page 52</t>
  </si>
  <si>
    <t>une nouvelle approche, plus économique, de la pondération : la monétisation des critères,</t>
  </si>
  <si>
    <t>qui transforme chaque critère en poids financier page 47</t>
  </si>
  <si>
    <t>Marchés subséquents des accords-cadres</t>
  </si>
  <si>
    <t>Exemple de CCAP</t>
  </si>
  <si>
    <t>Exemple de CCTP</t>
  </si>
  <si>
    <t>inciter les prestataires à s’appuyer sur la filière biologique régionale</t>
  </si>
  <si>
    <t>exemple de notation page 6</t>
  </si>
  <si>
    <t>répond peu aux besoins exprimés</t>
  </si>
  <si>
    <t>répond moyennement aux besoins exprimés</t>
  </si>
  <si>
    <t>répond bien aux besoins exprimés</t>
  </si>
  <si>
    <t>répond très bien aux besoins exprimés</t>
  </si>
  <si>
    <t>Combien de critères  voulez vous noter (saisissez une valeur dans la cellule fond jaune)</t>
  </si>
  <si>
    <t>TEST : Saisissez vos valeurs cellules fond jaune</t>
  </si>
  <si>
    <t xml:space="preserve">Critères de choix des offres - </t>
  </si>
  <si>
    <t>CRITÈRES D’ATTRIBUTION: CHOIX, PONDÉRATION, COTATION ET MOTIVATION… ET AUTRES COMPLICATIONS?</t>
  </si>
  <si>
    <t xml:space="preserve"> Acheter vert! Un manuel sur les marchés publics écologiques 3e édition</t>
  </si>
  <si>
    <t>Calcul d'une moyenne pondérée</t>
  </si>
  <si>
    <t>PRÉSENTATION DES PRINCIPALES MÉTHODES DE NOTATION DU COÛT</t>
  </si>
  <si>
    <t xml:space="preserve">Exemple Notations sur </t>
  </si>
  <si>
    <t>pondération &gt;</t>
  </si>
  <si>
    <t>La façon de noter ne sera pas du tout la même entre une note maxi de 1 et une note maxi de 5 et un nombre de points différent</t>
  </si>
  <si>
    <t></t>
  </si>
  <si>
    <r>
      <t>Important :</t>
    </r>
    <r>
      <rPr>
        <sz val="14"/>
        <color rgb="FF363636"/>
        <rFont val="Calibri"/>
        <family val="2"/>
        <scheme val="minor"/>
      </rPr>
      <t> la fonction RANG a été remplacée par une ou plusieurs nouvelles fonctions proposant une meilleure précision et dont les noms reflètent mieux leur rôle.</t>
    </r>
  </si>
  <si>
    <t xml:space="preserve"> Bien que cette fonction soit toujours disponible à des fins de compatibilité descendante, nous vous conseillons d’utiliser les nouvelles fonctions dès maintenant, </t>
  </si>
  <si>
    <t>car cette fonction risque de ne plus être disponible dans les versions ultérieures d’Excel.</t>
  </si>
  <si>
    <t>Nb de points Maxi</t>
  </si>
  <si>
    <t>répartition des points &gt;</t>
  </si>
  <si>
    <t>répartition des points</t>
  </si>
  <si>
    <t xml:space="preserve"> ne répond pas aux besoins exprimés (ou du niveau du cahier des charges)</t>
  </si>
  <si>
    <t>Très satisfaisant</t>
  </si>
  <si>
    <t>très satisfaisant :  au-delà des attentes</t>
  </si>
  <si>
    <t xml:space="preserve"> Les grands équilibres de notation des offres page 27</t>
  </si>
  <si>
    <t xml:space="preserve">méthodologique relative au processus d’évaluation des offres </t>
  </si>
  <si>
    <t>Le choix des critères de jugement des offres puis leur pondération</t>
  </si>
  <si>
    <t>excellent au-delà des attentes</t>
  </si>
  <si>
    <t>que recherche -t-on</t>
  </si>
  <si>
    <t>❺  Moins d' humidité du produit dégraissé HPD</t>
  </si>
  <si>
    <t>❻ Moins de lipides sur HPD</t>
  </si>
  <si>
    <t xml:space="preserve">❼ Moins de collagène sur protéines C/P </t>
  </si>
  <si>
    <t>❽ Moins de pâte ou panure</t>
  </si>
  <si>
    <t>Formule  PLUS  ou MIEUX = + de points</t>
  </si>
  <si>
    <t>les prix proposés seront notés selon une règle de trois, ( le MOINS cher aura + de points)</t>
  </si>
  <si>
    <t>❶ quel est le prix le MOINS cher que vous ayé relevé dans toutes les offres</t>
  </si>
  <si>
    <t>❷ quel est le prix que vous voulez comparer</t>
  </si>
  <si>
    <t>❸ sur un total de 100 quel coefficient ou % déterminez vous pour la ce critère</t>
  </si>
  <si>
    <t xml:space="preserve">LES VALEURS NE PEUVENT ETRE COMPARÉES QUE SI L'ON SAISI AUTANT DE CRITÈRES POUR CHACUN - </t>
  </si>
  <si>
    <t>donc choisissez peu de critères de comparaison</t>
  </si>
  <si>
    <t>Ⓑ QUALITÉ TECHNIQUE</t>
  </si>
  <si>
    <t>sur</t>
  </si>
  <si>
    <t>ou pas de saisie</t>
  </si>
  <si>
    <t>ces numérotation sont utilisées pour une meilleure clarté du questionnaire</t>
  </si>
  <si>
    <t xml:space="preserve">Composition du produit </t>
  </si>
  <si>
    <t>Poids ou valeur du critère Technique</t>
  </si>
  <si>
    <t>MOINS DISANT critères Quantitatifs-  MOINS = PLUS de points</t>
  </si>
  <si>
    <t>critères QUANTITATIFS</t>
  </si>
  <si>
    <t xml:space="preserve"> coefficient de pondération</t>
  </si>
  <si>
    <t>TABLE CIQUAL DE COMPOSITION NUTRITIONNELLE DES ALIMENTS</t>
  </si>
  <si>
    <t>% moins  pour 100g</t>
  </si>
  <si>
    <t>supprimez les critères non évalués pour éviter de fausser le résultat</t>
  </si>
  <si>
    <t>% moins  pour 100g   - dans celtte colonne saisissez le % le plus faible proposé par les soumissionnaires pour le produit à comparer</t>
  </si>
  <si>
    <t>le Nb critères d'appréciation et l'échelle de notation s'ajustent automatiquement en fonction du nombre de lignes saisies colonne C</t>
  </si>
  <si>
    <t>% du produit à comparer</t>
  </si>
  <si>
    <t>Décevant</t>
  </si>
  <si>
    <t>convenable</t>
  </si>
  <si>
    <t xml:space="preserve">moyen </t>
  </si>
  <si>
    <t>passable</t>
  </si>
  <si>
    <t>médiocre</t>
  </si>
  <si>
    <t xml:space="preserve">les numérotations ❶ incluses dans les lignes de texte n'ont aucune incidence sur le Nb critères d'appréciation </t>
  </si>
  <si>
    <t>❷ % du produit à comparer</t>
  </si>
  <si>
    <t>❶ % moins  pour 100g</t>
  </si>
  <si>
    <t xml:space="preserve">Critères </t>
  </si>
  <si>
    <t>Saisissez les valeurs à comparer cellules fond jaune encre bleue</t>
  </si>
  <si>
    <t>critère QUANTITATIF</t>
  </si>
  <si>
    <t>Ajoutez ou supprimez des sous critères colonne C</t>
  </si>
  <si>
    <t>Comment les critères sociaux et environnementaux sont-ils pris en compte ?</t>
  </si>
  <si>
    <t>saisissez votre Note Maxi</t>
  </si>
  <si>
    <t>Réponse particulièrement faible - critiquable</t>
  </si>
  <si>
    <t>Ne répond pas du tout aux besoins exprimés (ou du niveau du cahier des charges) - ou Absence de réponse ou non engageante ou non contrôlable</t>
  </si>
  <si>
    <t>Répond peu aux besoins exprimé ou réponse faible - n'apporte pas de valeur à la réponse</t>
  </si>
  <si>
    <t>Répond moyennement aux besoins exprimés ou réponse moyenne (correspond au CCTP et aux standards de la profession)</t>
  </si>
  <si>
    <t>Bonne réponse répond bien aux besoins exprimés ou aux attentes du CCTP</t>
  </si>
  <si>
    <t>Très bonne réponse non idéale</t>
  </si>
  <si>
    <t>Répond très bien aux besoins exprimés - réponse parfaite - idéale</t>
  </si>
  <si>
    <t>Les notes sont ensuite pondérées en fonction du poids du sous critère</t>
  </si>
  <si>
    <t>PLANCHER(D251;1)</t>
  </si>
  <si>
    <t>formule :</t>
  </si>
  <si>
    <t xml:space="preserve">Autres exemples d'échelles de notations </t>
  </si>
  <si>
    <t>formule =(B490*D490)/(F490+H490)</t>
  </si>
  <si>
    <t>formule =(E511*G511)/I511</t>
  </si>
  <si>
    <t>formule =(C532/E532)*G532</t>
  </si>
  <si>
    <t>formule =(B579*D579)/F579</t>
  </si>
  <si>
    <t>formule =K637/NBVAL(K633:K636)</t>
  </si>
  <si>
    <t>SI(K638&lt;=(K646);L647;M647)</t>
  </si>
  <si>
    <t>formule =SI(K639=L647;"";K637)</t>
  </si>
  <si>
    <t>formule =K637/MAX(K637:M637)*100</t>
  </si>
  <si>
    <t>formule=RANG(K643;K643:M643)</t>
  </si>
  <si>
    <t>colonne K</t>
  </si>
  <si>
    <t>❾ Moins de E en tous genres - Nb de E</t>
  </si>
  <si>
    <t>❿ Moins d'allergènes - Nb d'allergènes</t>
  </si>
  <si>
    <t>Soumissionnaire A</t>
  </si>
  <si>
    <t>Soumissionnaire G</t>
  </si>
  <si>
    <t>COMMENT SONT ANALYSÉES LES OFFRES AVEC PONDÉRATION voir documents joints</t>
  </si>
  <si>
    <t>Noms des sociétés Soumissionnaires</t>
  </si>
  <si>
    <t>date de réception des offres</t>
  </si>
  <si>
    <t>Heures de réception</t>
  </si>
  <si>
    <t xml:space="preserve"> votre LOGO</t>
  </si>
  <si>
    <t>Soumissionnaire B</t>
  </si>
  <si>
    <t>Soumissionnaire C</t>
  </si>
  <si>
    <t>Soumissionnaire D</t>
  </si>
  <si>
    <t>Soumissionnaire E</t>
  </si>
  <si>
    <t>Soumissionnaire F</t>
  </si>
  <si>
    <t>Soumissionnaire H</t>
  </si>
  <si>
    <t>Les critères de pondération Qualité administrative -Logistique et Durable doivent être attribués sur un document à part. Les critères qualité techniques sont saisis sur chaque ligne de produit - les critères prix sont automatique (fonction Rang)</t>
  </si>
  <si>
    <t>Soumissionnaire W</t>
  </si>
  <si>
    <t>Soumissionnaire X</t>
  </si>
  <si>
    <t>Soumissionnaire Y</t>
  </si>
  <si>
    <t>Soumissionnaire Z</t>
  </si>
  <si>
    <t>Boîte à outils "rédiger un marché public de denrées alimentaires fruits et légumes frais"</t>
  </si>
  <si>
    <t>rédiger un marché public de denrées alimentaires [fruits et légumes]</t>
  </si>
  <si>
    <t>Autres critères possibles</t>
  </si>
  <si>
    <t>RESTAURATION SCOLAIRE Ville de SAINT DIDIER 35220</t>
  </si>
  <si>
    <t>Spécifications techniques générales</t>
  </si>
  <si>
    <t>&gt; Traçabilité des produits</t>
  </si>
  <si>
    <t>Les candidats décriront dans leur dossier d’offre les différentes étapes de fabrication du produit.</t>
  </si>
  <si>
    <t>&gt; Organisme génétiquement modifié (OGM)</t>
  </si>
  <si>
    <t>&gt; Aucun produit ionisé</t>
  </si>
  <si>
    <t>&gt; Absence de gélatine animale</t>
  </si>
  <si>
    <t xml:space="preserve">En application du principe de précaution et de protection de la santé publique, les produits proposés </t>
  </si>
  <si>
    <t xml:space="preserve">ne devront pas entrer dans le champ d’application des règlements CE N° 1829/2003et 1830/2003. </t>
  </si>
  <si>
    <t>Les candidats devront fournir un certificat l’attestant.</t>
  </si>
  <si>
    <t>Les produits proposés devront être exempts de gélatine animale exceptés les denrées à base de viande</t>
  </si>
  <si>
    <t xml:space="preserve"> de porc pour lesquelles la présence de gélatine de porc sera acceptée. </t>
  </si>
  <si>
    <t>Les candidats devront fournir un certificat attestant l’absence de gélatine</t>
  </si>
  <si>
    <t>CAHIER DES CLAUSES ADMINISTRATIVES PARTICULIERES (CCAP) page 10</t>
  </si>
  <si>
    <t>CUISINE CENTRALE DE …….</t>
  </si>
  <si>
    <t>CUISINE CENTRALE DE ……</t>
  </si>
  <si>
    <t>le :</t>
  </si>
  <si>
    <t>Page</t>
  </si>
  <si>
    <t>&gt;</t>
  </si>
  <si>
    <t>Notes Maxi &gt;</t>
  </si>
  <si>
    <t>Vérification : Poids des sous crières</t>
  </si>
  <si>
    <t>Recherche de notes Maxi</t>
  </si>
  <si>
    <t>formule =G310/NBVAL(B311:B315)</t>
  </si>
  <si>
    <t>LISTE ALPHA DES SOUMISSIONNAIRES  2000-2000 ayant répondu</t>
  </si>
  <si>
    <t>Noms des sociétés Soumissionnaires hiérarchisées par ordre de réception des offres</t>
  </si>
  <si>
    <t>Choisir le mieux-disant Un guide pour les adjudicateurs publics des marchés de nettoyage</t>
  </si>
  <si>
    <t>REJET DE SON OFFRE : LA PROCÉDURE À SUIVRE PAR LE CANDIDAT ÉVINCÉ.</t>
  </si>
  <si>
    <t>Madame   Monsieur     Bonjour</t>
  </si>
  <si>
    <t>Et voila à chacun de faire évoluer ces documents et de les modifier pour son utilisation.......</t>
  </si>
  <si>
    <t>Transmettez votre savoir et votre savoir faire  peu importe qui le récupère; pourvu qu'un plus grand nombre puisse en bénéficier.</t>
  </si>
  <si>
    <t>Joël LEBOUCHER …Décembre 2017</t>
  </si>
  <si>
    <t>Des liens - des formules - des applications….un petit éventail de ce que vous pouvez faire avec un tableur</t>
  </si>
  <si>
    <t>A vous de créer vos documents personnalisés  d'en vérifier les fonction et les liaisons</t>
  </si>
  <si>
    <t>Coupez …tranchez….adaptez…ou modifiez ….</t>
  </si>
  <si>
    <t>Ce fichier s'adresse en priorité aux jeunes qui souhaiteraient s'initier à l'aspect technique des marchés publics alimentaires</t>
  </si>
  <si>
    <t>Enregistrement par ordre d'arrivée des réponses</t>
  </si>
  <si>
    <t>Ordre d'arrivée des réponses</t>
  </si>
  <si>
    <t>Numéros de lots auxquels se sont inscrits les soumissionnaires</t>
  </si>
  <si>
    <t>page 47</t>
  </si>
  <si>
    <t>ANALYSE DES OFFRES</t>
  </si>
  <si>
    <t>Critères de choix et pondération  :</t>
  </si>
  <si>
    <t>Pondération (sur 100 points)</t>
  </si>
  <si>
    <t>Développement DURABLE</t>
  </si>
  <si>
    <t>autres</t>
  </si>
  <si>
    <t>analyse des critères "quantitatifs" (prix, délais proposés par les candidats, coût d'utilisation, etc …)</t>
  </si>
  <si>
    <t>l'analyse de ces critères s'effectue de la manière suivante :</t>
  </si>
  <si>
    <t>analyse des critères "qualitatifs" (valeur technique, méthodologie, niveau de SAV et assistance technique, etc …)</t>
  </si>
  <si>
    <t>Le jugement des offres se fera à partir :</t>
  </si>
  <si>
    <t>de l'attribution de points suivant le barème ci-après :</t>
  </si>
  <si>
    <t>Très satisfaisant :</t>
  </si>
  <si>
    <t>Satisfaisant :</t>
  </si>
  <si>
    <t>Médiocre :</t>
  </si>
  <si>
    <t>Non acceptable pour nos clients</t>
  </si>
  <si>
    <t>et selon la formule suivante :</t>
  </si>
  <si>
    <t>nbre de points maxi (très satisfaisant)</t>
  </si>
  <si>
    <t>Commentaires :</t>
  </si>
  <si>
    <t>valeur la plus basse X coefficient de pondération</t>
  </si>
  <si>
    <t>nbre de points analysé X coefficient de pondération</t>
  </si>
  <si>
    <t>PARAGRAPHE N° 6</t>
  </si>
  <si>
    <t>valeur la plus basse</t>
  </si>
  <si>
    <t>votre COEFF. Pondération</t>
  </si>
  <si>
    <t>OU</t>
  </si>
  <si>
    <t>❸ nbre de points maxi (très satisfaisant)</t>
  </si>
  <si>
    <t>❶ nbre de points attribué</t>
  </si>
  <si>
    <t>❷ coefficient de pondération</t>
  </si>
  <si>
    <t xml:space="preserve">OU </t>
  </si>
  <si>
    <t>nbre de points attribué</t>
  </si>
  <si>
    <t>Saisissez vos valeurs cellules fond jaune</t>
  </si>
  <si>
    <t>critères QUALITATIFS  MIEUX DISANT  - PLUS  ou MIEUX = PLUS de points</t>
  </si>
  <si>
    <t>critères QUANTITATIFS  MOINS DISANT - MOINS = PLUS de points</t>
  </si>
  <si>
    <t>Formule  MOINS = PLUS de points</t>
  </si>
  <si>
    <t>MARCHÉS PUBLICS</t>
  </si>
  <si>
    <t>Répertoire TAO - Trousse - A - Outils</t>
  </si>
  <si>
    <t>FICHE DE NON CONFORMITÉ / AMÉLIORATION  : ORIGINE ET NATURE DU PROBLÈME - ACTIONS CORRECTIVES</t>
  </si>
  <si>
    <t>NON CONFORMITÉ : ORIGINE ET NATURE DU PROBLÈME</t>
  </si>
  <si>
    <t>RELEVÉ DES NON CONFORMITÉS A RÉCEPTION . Ne renseigner que la non-conformité correspondante. A retourner au fournisseur avec photocopie du bon de livraison au verso.</t>
  </si>
  <si>
    <t>clafoutis de légumes</t>
  </si>
  <si>
    <t>Distributeur :                    Fournisseur :</t>
  </si>
  <si>
    <t>Détecteur de la non-conformité:</t>
  </si>
  <si>
    <t>ORIGINE ET NATURE DU PROBLÈME</t>
  </si>
  <si>
    <t>Au marché que vous avez accepté</t>
  </si>
  <si>
    <t>COMPLÉMENT D'OBSERVATIONS</t>
  </si>
  <si>
    <t>ACTION CURATIVE : quelle action immédiate réalisez vous ?. Quelle est votre proposition d'amélioration ?</t>
  </si>
  <si>
    <t>DÉCISION et signature</t>
  </si>
  <si>
    <t>Référence des documents et/ou Pièces jointes à coller au verso de cette feuille.</t>
  </si>
  <si>
    <t>Une fois rempli,faire une photocopie du document que vous adresserez aux services concernés par la non-conformité. L'original est à remettre au chef de production.</t>
  </si>
  <si>
    <t>CUISINE CENTRALE DE ………………..</t>
  </si>
  <si>
    <t xml:space="preserve">CUISINE CENTRALE DE ROCHEFORT SUR MER          Ressources documentaires Marchés publics </t>
  </si>
  <si>
    <t>Droit-Finances.net</t>
  </si>
  <si>
    <r>
      <t>Codes</t>
    </r>
    <r>
      <rPr>
        <sz val="14"/>
        <rFont val="Arial"/>
        <family val="2"/>
      </rPr>
      <t> </t>
    </r>
    <r>
      <rPr>
        <b/>
        <sz val="14"/>
        <rFont val="Arial"/>
        <family val="2"/>
      </rPr>
      <t xml:space="preserve">Code des marchés publics </t>
    </r>
  </si>
  <si>
    <r>
      <t xml:space="preserve">Lexique : </t>
    </r>
    <r>
      <rPr>
        <b/>
        <sz val="14"/>
        <rFont val="Arial"/>
        <family val="2"/>
      </rPr>
      <t>source Vademecum sur les questions juridiques INTERBEV</t>
    </r>
  </si>
  <si>
    <t>AAPC</t>
  </si>
  <si>
    <t>Avis d'appel Public à la concurrence</t>
  </si>
  <si>
    <t>AE</t>
  </si>
  <si>
    <t>Acte d'engagement</t>
  </si>
  <si>
    <t>AO</t>
  </si>
  <si>
    <t>Appel d'Ofrre = procédure formalisée</t>
  </si>
  <si>
    <t>Accords-cadres = contrats conclus entre l'acheteur et des fournisseurs publics ou privés</t>
  </si>
  <si>
    <t>dispositif qui permet de sélectionner un certain nombre de prestataires; qui, s'ils sont plusieurs seront remis en concurrence lors de la survenance du besoin</t>
  </si>
  <si>
    <t>Bulletin Officiel d'Annonces des Marchés Publics</t>
  </si>
  <si>
    <t>CCAG</t>
  </si>
  <si>
    <t>Cahier des Clauses Administratives Générales</t>
  </si>
  <si>
    <t>CCAP</t>
  </si>
  <si>
    <t>Cahier des Clauses Administratives Particulières</t>
  </si>
  <si>
    <t>CCP</t>
  </si>
  <si>
    <t>Cahier des Clauses Particulières ou Certification Conformité de Produit</t>
  </si>
  <si>
    <t>CCTP</t>
  </si>
  <si>
    <t>Cahier des Clauses Techniques Particulières</t>
  </si>
  <si>
    <t>CMP</t>
  </si>
  <si>
    <t>Code des Marchés Publics</t>
  </si>
  <si>
    <t>DC</t>
  </si>
  <si>
    <t>Document de Consultation</t>
  </si>
  <si>
    <t>DCE</t>
  </si>
  <si>
    <t>Document de Consultation des Entreprises</t>
  </si>
  <si>
    <t>MAPA</t>
  </si>
  <si>
    <t>Marché à Procédure Adaptée</t>
  </si>
  <si>
    <t>Marchés publics = contrats conclus entre les acheteurs et des opérateurs économiques publics ou privés</t>
  </si>
  <si>
    <t>réponse aux besoins en matière de travaux, de fournitures ou de services</t>
  </si>
  <si>
    <t>Opérateur économique = fournisseur = candidat = soumissionnaire</t>
  </si>
  <si>
    <t>Pouvoir adjudicateur = acheteur</t>
  </si>
  <si>
    <t>RC</t>
  </si>
  <si>
    <t>Règlement de Consultation</t>
  </si>
  <si>
    <t>AB</t>
  </si>
  <si>
    <t>Agriculture Biologique</t>
  </si>
  <si>
    <t>AOC</t>
  </si>
  <si>
    <t>Appellation d'Origine Contrôlée</t>
  </si>
  <si>
    <t>AOP</t>
  </si>
  <si>
    <t>Appellation d'Origine Protégée</t>
  </si>
  <si>
    <t>AR</t>
  </si>
  <si>
    <t>Agriculture Raisonnée</t>
  </si>
  <si>
    <t>CBPE</t>
  </si>
  <si>
    <t>Charte des Bonnes Pratiques d'Elevage</t>
  </si>
  <si>
    <t>HVE</t>
  </si>
  <si>
    <t xml:space="preserve">Haute Valeur Environnementale </t>
  </si>
  <si>
    <t>IGP</t>
  </si>
  <si>
    <t>Indication Géographique Protégée</t>
  </si>
  <si>
    <t>SIQO</t>
  </si>
  <si>
    <t>Signe d'Identification de la Qualité et de l'Origine</t>
  </si>
  <si>
    <t>STG</t>
  </si>
  <si>
    <t>Spécialité Traditionnelle Garantie</t>
  </si>
  <si>
    <t>LES LIENS SONT PARFOIS EPHÉMÈRES</t>
  </si>
  <si>
    <t>en cas d'erreur 404 ou introuvable collez le lien dans la barre Google qui vous retrouvera un document actualisé</t>
  </si>
  <si>
    <t>Europa.eu</t>
  </si>
  <si>
    <t>Hygiène des denrées alimentaires</t>
  </si>
  <si>
    <t>Lien :</t>
  </si>
  <si>
    <t>http://europa.eu/legislation_summaries/food_safety/veterinary_checks_and_food_hygiene/f84001_fr.htm</t>
  </si>
  <si>
    <t>Sécurité alimentaire</t>
  </si>
  <si>
    <t>http://europa.eu/legislation_summaries/food_safety/index_fr.htm</t>
  </si>
  <si>
    <t>Légifrance.gouv</t>
  </si>
  <si>
    <t>Code de la consommation  Version consolidée au 1 avril 2018</t>
  </si>
  <si>
    <t>http://www.legifrance.gouv.fr/affichCode.do?cidTexte=LEGITEXT000006069565</t>
  </si>
  <si>
    <t>Adminet</t>
  </si>
  <si>
    <t>Accès direct aux textes officiels</t>
  </si>
  <si>
    <t>http://admi.net/jo/</t>
  </si>
  <si>
    <t>France AgriMer</t>
  </si>
  <si>
    <t>Le SNM ("Service des  nouvelles des marchés")  devient</t>
  </si>
  <si>
    <t>le  RNM ("Réseau des nouvelles des marchés")</t>
  </si>
  <si>
    <t xml:space="preserve">Depuis plus de 50 ans, le SNM informe les professionnels des filières agricoles et agroalimentaires sur  les prix des produits frais périssables. </t>
  </si>
  <si>
    <t>Cette mission d' information est désormais conduite dans un cadre institutionnel réorganisé, sous une nouvelle dénomination :</t>
  </si>
  <si>
    <t xml:space="preserve"> Le Réseau des nouvelles des marchés.</t>
  </si>
  <si>
    <t>Un réseau nouveau, pour des prestations maintenues</t>
  </si>
  <si>
    <t xml:space="preserve">  Les missions auparavant exercées par le SNM, "service à compétence nationale" du Ministère de l'Agriculture sont intégralement maintenues. </t>
  </si>
  <si>
    <t>Elles sont désormais exercées par un réseau associant :</t>
  </si>
  <si>
    <t>les 80 enquêteurs/conjoncturistes et experts produits, répartis au sein de 17 centres régionaux intégrés aux Directions régionales du Ministère chargé de l'agriculture.</t>
  </si>
  <si>
    <t xml:space="preserve">un échelon central, rattaché à FranceAgriMer, établissement public récemment créé. </t>
  </si>
  <si>
    <t>FranceAgriMer est donc le pilote national de ce réseau : il fixe les priorités stratégiques, définit les méthodes qualité et modes opératoires, et enfin évalue la satisfaction des usagers.</t>
  </si>
  <si>
    <t>Un nouveau graphisme pour un nouveau  sigle</t>
  </si>
  <si>
    <t>L'usage du sigle "RNM" va progressivement remplacer celui de "SNM", sur tous nos documents.</t>
  </si>
  <si>
    <t>Un nouveau logo vient illustrer cette nouvelle dénomination.</t>
  </si>
  <si>
    <t xml:space="preserve">Les cotations du RNM seront désormais accessibles gratuitement sur ce site 8 jours après leur publication (contre 25 jours précédemment). Les données de moins de 8 jours sont toujours accessibles sur abonnement : contactez abonnement-rnm@franceagrimer.fr </t>
  </si>
  <si>
    <r>
      <t>Le site internet s'adapte lui aussi</t>
    </r>
    <r>
      <rPr>
        <sz val="11"/>
        <color theme="1"/>
        <rFont val="Calibri"/>
        <family val="2"/>
        <scheme val="minor"/>
      </rPr>
      <t xml:space="preserve">  </t>
    </r>
  </si>
  <si>
    <t>   - Cependant, nous conservons pour quelque temps l'ancien chemin d'accès : www.snm.franceagrimer.fr.</t>
  </si>
  <si>
    <r>
      <t>RUNGIS TOUTES VIANDES de Gros HEBDO</t>
    </r>
    <r>
      <rPr>
        <sz val="9"/>
        <color indexed="8"/>
        <rFont val="Arial"/>
        <family val="2"/>
      </rPr>
      <t> </t>
    </r>
    <r>
      <rPr>
        <sz val="10"/>
        <color indexed="8"/>
        <rFont val="Arial"/>
        <family val="2"/>
      </rPr>
      <t>  (code=M4258)</t>
    </r>
    <r>
      <rPr>
        <sz val="9"/>
        <color indexed="8"/>
        <rFont val="Arial"/>
        <family val="2"/>
      </rPr>
      <t> </t>
    </r>
  </si>
  <si>
    <t>https://rnm.franceagrimer.fr/prix?M0162:MARCHE</t>
  </si>
  <si>
    <t>INTERBEV</t>
  </si>
  <si>
    <t>http://www.interviandes.com/interviandes/decoupe/NomFra.html</t>
  </si>
  <si>
    <t>Les outils pour la Restauration Collective</t>
  </si>
  <si>
    <t>VADEMECUM SUR LES QUESTIONS JURIDIQUES CONCERNANT L’ACHAT DE VIANDE EN RHD DANS LE CADRE DES MARCHÉS PUBLICS</t>
  </si>
  <si>
    <t>CAHIER DES CLAUSES PARTICULIÈRES (CCP) Interbev</t>
  </si>
  <si>
    <t>logiciel LOGAVIA</t>
  </si>
  <si>
    <t>Portail de L'Economie , des Finances et de l'Industrie</t>
  </si>
  <si>
    <t>GEM - Restauration collective et nutrition</t>
  </si>
  <si>
    <t>http://www.economie.gouv.fr/daj/recommandation-nutrition-gem-rcn-completee-et-mise-a-jour-10-octobre-2011</t>
  </si>
  <si>
    <t>Spécification technique n° B3-07-09 applicable aux laits et aux produits laitiers – GEM RCN (date de publication : juillet 2009)</t>
  </si>
  <si>
    <t>Spécification technique - Préparations de viandes, produits à base de viande de volailles ou de lapins - Foies gras de volaille (date de publication : février 2008)</t>
  </si>
  <si>
    <t>Spécification technique n° B1-18-07 du 4 mai 2007 applicable aux viandes et aux abats de volailles, de lapins ou de cailles, en carcasses ou piécées (date de publication : mai 2007)</t>
  </si>
  <si>
    <t xml:space="preserve">Spécification technique n° E6-07 du 4 mai 2007 applicable aux matières grasses tartinables beurres, margarines, etc.), </t>
  </si>
  <si>
    <t xml:space="preserve"> aux matières grasses laitières ayant un taux de matière grasse égal ou supérieur à 90 %, et aux préparations liquides à base de matières grasses (date de publication : mai 2007)</t>
  </si>
  <si>
    <t>Spécification technique n° B1-17-05 du 8 décembre 2005 applicable aux abats de boucherie</t>
  </si>
  <si>
    <t>Spécification technique n° E5-05 du 8 décembre 2005 applicable aux graisses végétales et/ou animales alimentaires</t>
  </si>
  <si>
    <t>Guide n° F9-02 du 28 janvier 2003 pour l'achat public de fruits, légumes et pommes de terre à l'état frais</t>
  </si>
  <si>
    <t>Spécification technique applicable aux viandes hachées et aux préparations de viandes hachées d'animaux de boucherie</t>
  </si>
  <si>
    <t>Guide des contrats publics de restauration collective</t>
  </si>
  <si>
    <t>Guide pour l'étude, la programmation, la conception, la réalisation et l'équipement des locaux de restauration collective</t>
  </si>
  <si>
    <t>Spécification technique C10-01 relative aux produits enrobés à base de poisson, congelés ou surgelés</t>
  </si>
  <si>
    <t>Spécification technique C9-01 relative au poisson congelé ou surgelé</t>
  </si>
  <si>
    <t>Guide de présentation des charcuteries n° B2-17-99</t>
  </si>
  <si>
    <t>Spécifications techniques n° B2-18-99 relatives aux charcuteries</t>
  </si>
  <si>
    <t>Spécification technique n° B1-13-03 du 9 décembre 2003 applicable aux viandes de gros bovins en muscles ou piécées</t>
  </si>
  <si>
    <t>Spécification technique n° B1-14-05 du 31 mars 2005 applicable aux viandes de veau en muscles ou piécées</t>
  </si>
  <si>
    <t>Spécification technique n° B1-15-05 du 31 mars 2005 applicable aux viandes d'ovins en muscles ou piécées</t>
  </si>
  <si>
    <t>Spécification technique n° B1-16-05 du 31 mars 2005 applicable aux viandes de porcins en muscles ou piécées</t>
  </si>
  <si>
    <t>5541-6 - Boissons</t>
  </si>
  <si>
    <t>5541-5 - Fruits et légumes (frais et conserves)</t>
  </si>
  <si>
    <t>5541-4 - Produits de la mer et d'eau douce</t>
  </si>
  <si>
    <t>5541-1 - Produits des industries céréalières, produits sucrés et d'épicerie, corps gras</t>
  </si>
  <si>
    <t>Spécification technique n° E4-05 du 31 mars 2005 relative aux huiles végétales alimentaires</t>
  </si>
  <si>
    <t>Marchés publics</t>
  </si>
  <si>
    <t>http://www.economie.gouv.fr/daj/marches-publics</t>
  </si>
  <si>
    <t>Le conseil aux acheteurs</t>
  </si>
  <si>
    <t>http://www.economie.gouv.fr/daj/conseil-aux-acheteurs</t>
  </si>
  <si>
    <t>Les textes régissant les marchés publics</t>
  </si>
  <si>
    <t>http://www.economie.gouv.fr/daj/textes-regissant-marches-publics</t>
  </si>
  <si>
    <t>Circulaire portant Guide des bonnes pratiques en matière de marchés publics </t>
  </si>
  <si>
    <t>Formulaires</t>
  </si>
  <si>
    <t>http://www.economie.gouv.fr/daj/formulaires</t>
  </si>
  <si>
    <t>GCCQ - Groupe de coordination pour la construction de la qualité</t>
  </si>
  <si>
    <t>5709 - Guide de l'acheteur public en matière de qualité</t>
  </si>
  <si>
    <t>Modifié le 02/03/2012</t>
  </si>
  <si>
    <t>Bercy colloc</t>
  </si>
  <si>
    <t>http://www.colloc.bercy.gouv.fr/colo_struct_marc_publ/index.html</t>
  </si>
  <si>
    <t>marche-public.fr</t>
  </si>
  <si>
    <t>http://www.marche-public.fr/Marches-publics/Marches-publics.htm</t>
  </si>
  <si>
    <t>lots techniques</t>
  </si>
  <si>
    <t>http://www.marche-public.fr/Marches-publics/Definitions/Entrees/lots-techniques.htm</t>
  </si>
  <si>
    <t>Échantillon, maquette, prototype, devis descriptif et estimatif détaillé (CMP 2006 2011)</t>
  </si>
  <si>
    <t>http://www.marche-public.fr/CMP-2006/Echantillon-maquette-prototype-devis.htm</t>
  </si>
  <si>
    <t>GéCo</t>
  </si>
  <si>
    <t>http://www.gecochf.com/vie_8.aspx</t>
  </si>
  <si>
    <t>CCTP Produits de la mer et d'eau douce</t>
  </si>
  <si>
    <t>Code de Bonnes Conduites des Industriels de l'Hygiène</t>
  </si>
  <si>
    <t>Décryptage des messages relatifs à la nutrition et au développement durable</t>
  </si>
  <si>
    <t>Fiches Conseil Achat Public des Matériels de Cuisine Professionnelle</t>
  </si>
  <si>
    <t>Fiches Conseil Achat Public des Produits Agroalimentaires</t>
  </si>
  <si>
    <t>Fiches Conseil Achat Public des Produits d'Hygiène</t>
  </si>
  <si>
    <t>GEMRCN (Groupe d'Etude des Marchés Restauration Collective et Nutrition)</t>
  </si>
  <si>
    <t>ARGENT...FINANCES....MARCHES et plus.... POINT DOC</t>
  </si>
  <si>
    <t>http://www.uprt.org/argent_finances_marches.htm</t>
  </si>
  <si>
    <t>agriculture.gouv.fr</t>
  </si>
  <si>
    <t>Alimentation</t>
  </si>
  <si>
    <t>alim’agri hors série alimentation n° 24</t>
  </si>
  <si>
    <t>http://agriculture.gouv.fr/alim-agri-hors-serie-alimentation</t>
  </si>
  <si>
    <t>Dossier agriculture et alimentation. Tour de France des produits.</t>
  </si>
  <si>
    <t>http://agriculture.gouv.fr/alim-agri-1551</t>
  </si>
  <si>
    <t>▼ Sécurité sanitaire</t>
  </si>
  <si>
    <t>▶ Production - Transformation</t>
  </si>
  <si>
    <t>▶ Chaîne du froid</t>
  </si>
  <si>
    <t>▶ Restauration collective</t>
  </si>
  <si>
    <t>▶ Surveillance - Contrôles - Alertes</t>
  </si>
  <si>
    <t>▶ Actualités réglementaires</t>
  </si>
  <si>
    <t>▶ Guides de Bonnes Pratiques d’Hygiène</t>
  </si>
  <si>
    <t>▶ Le paquet hygiène</t>
  </si>
  <si>
    <t>▼ Critères microbiologiques d’hygiène des procédés</t>
  </si>
  <si>
    <t>▶ Agents améliorants et nouveaux aliments</t>
  </si>
  <si>
    <t>▶ Contaminants physico-chimiques des aliments</t>
  </si>
  <si>
    <t>▶ Alimentation équilibrée</t>
  </si>
  <si>
    <t>▶ Signes de qualité</t>
  </si>
  <si>
    <t>▶ Comprendre, informer</t>
  </si>
  <si>
    <t>▶ Industries agroalimentaires</t>
  </si>
  <si>
    <t>▶ Formations et métiers dans l’alimentation</t>
  </si>
  <si>
    <t>Agence nationale de sécurité sanitaire</t>
  </si>
  <si>
    <t>Alimentation humaine</t>
  </si>
  <si>
    <t>http://www.anses.fr/PN3001.htm</t>
  </si>
  <si>
    <t>Nutrition</t>
  </si>
  <si>
    <t>http://www.anses.fr/PN5101.htm</t>
  </si>
  <si>
    <t>Evaluation des risques microbiologiques</t>
  </si>
  <si>
    <t>Omega 3</t>
  </si>
  <si>
    <t>Compléments alimentaires</t>
  </si>
  <si>
    <t>Etiquetage nutritionnel</t>
  </si>
  <si>
    <t>Additifs, arômes et auxiliaires technologiques</t>
  </si>
  <si>
    <t>Matériaux au contact des aliments</t>
  </si>
  <si>
    <t>Chlordécone</t>
  </si>
  <si>
    <t>PCB</t>
  </si>
  <si>
    <t>Eaux</t>
  </si>
  <si>
    <t>Etudes et enquêtes alimentaires</t>
  </si>
  <si>
    <t>OGM</t>
  </si>
  <si>
    <t>La santé et l'environnement</t>
  </si>
  <si>
    <t>http://www.anses.fr/ET/PPN8071.htm</t>
  </si>
  <si>
    <t>UN PEU BIO...UN PEU..DURABLE...Etc.... POINT DOC</t>
  </si>
  <si>
    <t>http://www.uprt.org/bio_durable_etc.htm</t>
  </si>
  <si>
    <t>Direction Générale de la Concurrence, de la Consommation et de la Répression des Fraudes</t>
  </si>
  <si>
    <t>La DGCCRF vous propose des fiches pratiques pour vous informer et répondre à vos questions en matière de concurrence et de consommation.</t>
  </si>
  <si>
    <t>Attention ! Cette information de base n'est pas forcément exhaustive et ne saurait se substituer à la réglementation applicable.</t>
  </si>
  <si>
    <t>Modifié le 09/02/2012</t>
  </si>
  <si>
    <t>Le dépliant "Poids brut ou poids net ? Ne payez pas l'emballage" - 1,03 Mo</t>
  </si>
  <si>
    <t>Guide des allégations environnementales - édition 2012 - 1.98 Mo</t>
  </si>
  <si>
    <t>A comme...</t>
  </si>
  <si>
    <t>Additif alimentaire</t>
  </si>
  <si>
    <t>Agriculture biologique</t>
  </si>
  <si>
    <t>Allergène alimentaire</t>
  </si>
  <si>
    <t>Annonce de réduction de prix hors lieu de vente des produits alimentaires périssables</t>
  </si>
  <si>
    <t>C comme...</t>
  </si>
  <si>
    <t>Commande publique : accès des PME-TPE</t>
  </si>
  <si>
    <t>Confitures, gelées, marmelades de fruits</t>
  </si>
  <si>
    <t>Conservation des aliments</t>
  </si>
  <si>
    <t>Convention unique</t>
  </si>
  <si>
    <t>D comme...</t>
  </si>
  <si>
    <t>Date limite de consommation (DLC-DLUO)</t>
  </si>
  <si>
    <t>Délai de livraison</t>
  </si>
  <si>
    <t>Délai de paiement</t>
  </si>
  <si>
    <t>E comme...</t>
  </si>
  <si>
    <t>Entente</t>
  </si>
  <si>
    <t>Envoi forcé</t>
  </si>
  <si>
    <t>Etablissement pour personnes âgées</t>
  </si>
  <si>
    <t>Étiquetage des denrées alimentaires</t>
  </si>
  <si>
    <t>Étiquetage des conserves</t>
  </si>
  <si>
    <t>Etiquetage du miel</t>
  </si>
  <si>
    <t>Étiquetage des oeufs</t>
  </si>
  <si>
    <t>F comme...</t>
  </si>
  <si>
    <t>Facturation entre professionnels</t>
  </si>
  <si>
    <t>Fausse coopération commerciale</t>
  </si>
  <si>
    <t>Froid (chaîne du)</t>
  </si>
  <si>
    <t>G comme...</t>
  </si>
  <si>
    <t>Garantie</t>
  </si>
  <si>
    <t>H comme...</t>
  </si>
  <si>
    <t>Hygiène alimentaire</t>
  </si>
  <si>
    <t>L comme...</t>
  </si>
  <si>
    <t>Litiges de consommation courante</t>
  </si>
  <si>
    <t>Livraison</t>
  </si>
  <si>
    <t>M comme...</t>
  </si>
  <si>
    <t>Malfaçon</t>
  </si>
  <si>
    <t>Marquage CE</t>
  </si>
  <si>
    <t>Médiation</t>
  </si>
  <si>
    <t>Métrologie à destination des professionnels</t>
  </si>
  <si>
    <t>Métrologie et transaction commerciale</t>
  </si>
  <si>
    <t>O comme...</t>
  </si>
  <si>
    <t>Organisme génétiquement modifié</t>
  </si>
  <si>
    <t>P comme...</t>
  </si>
  <si>
    <t>Prix abusivement bas</t>
  </si>
  <si>
    <t>Prix imposé</t>
  </si>
  <si>
    <t>R comme...</t>
  </si>
  <si>
    <t>Référencement</t>
  </si>
  <si>
    <t>Remboursement anticipé (en cours d'actualisation)</t>
  </si>
  <si>
    <t>Restauration scolaire</t>
  </si>
  <si>
    <t>Revente à perte</t>
  </si>
  <si>
    <t>Rupture des relations commerciales</t>
  </si>
  <si>
    <t>S comme...</t>
  </si>
  <si>
    <t>Service après-vente</t>
  </si>
  <si>
    <t>Signe de qualité</t>
  </si>
  <si>
    <t>T comme...</t>
  </si>
  <si>
    <t>Température de conservation</t>
  </si>
  <si>
    <t>V comme...</t>
  </si>
  <si>
    <t>Vente avec prime</t>
  </si>
  <si>
    <t>Ventes en liquidation</t>
  </si>
  <si>
    <t>Vins : cépage et millésime</t>
  </si>
  <si>
    <t>"Pour des fêtes réussies"</t>
  </si>
  <si>
    <t>Sous forme de fiches conseils et afin de répondre à vos questions sur le réveillon, la fête, les cadeaux et les vacances, la DGCCRF publie cette brochure numérique.</t>
  </si>
  <si>
    <t>http://www.economie.gouv.fr/files/directions_services/dgccrf/documentation/publications/brochures/2010/brochure_fete_reussie2010.pdf</t>
  </si>
  <si>
    <t>La volaille et les Œufs</t>
  </si>
  <si>
    <t>http://www.itavi.asso.fr/</t>
  </si>
  <si>
    <t>http://synalaf.com/</t>
  </si>
  <si>
    <t>http://www.cidef.net/</t>
  </si>
  <si>
    <t>http://www.oeufs-asso.com/</t>
  </si>
  <si>
    <t>L'interprofession nationale porcine</t>
  </si>
  <si>
    <t>http://www.leporc.com/presentation-inaporc.html</t>
  </si>
  <si>
    <t>http://www.retd-inaporc.fr/</t>
  </si>
  <si>
    <t>http://www.itp.asso.fr/</t>
  </si>
  <si>
    <t>Les Viandes</t>
  </si>
  <si>
    <t>http://www.la-viande.fr/</t>
  </si>
  <si>
    <t>http://metiers-viande.com/</t>
  </si>
  <si>
    <t>http://www.ffcb.eu/index.php?option=com_content&amp;view=article&amp;id=94%3Afnicgv&amp;catid=32%3Apartenaires-ffcb&amp;Itemid=47&amp;lang=fr</t>
  </si>
  <si>
    <t xml:space="preserve"> la Triperie </t>
  </si>
  <si>
    <t>http://itripes.fr/laTriperie/Index(2).php</t>
  </si>
  <si>
    <t>http://www.produitstripiers.com/</t>
  </si>
  <si>
    <t>Les poissons</t>
  </si>
  <si>
    <t>http://fr.wikipedia.org/wiki/Liste_de_poissons</t>
  </si>
  <si>
    <t xml:space="preserve">Poisson d'élevage </t>
  </si>
  <si>
    <t>http://www.mareyeurs.org/site_GBPH/poisson_delevage_.html</t>
  </si>
  <si>
    <t xml:space="preserve">Quel poisson choisir ? </t>
  </si>
  <si>
    <t>http://www.dailymotion.com/video/xd4d4a_quel-poisson-choisir_lifestyle</t>
  </si>
  <si>
    <t>Reste-t-il encore assez de poisson dans la mer ?</t>
  </si>
  <si>
    <t>http://www.eufic.org/article/fr/Securite-alimentaire-qualite-aliments/sante-animaux/artid/Reste-t-il-encore-assez-poisson-mer/</t>
  </si>
  <si>
    <t xml:space="preserve">Les Fruits et Légumes </t>
  </si>
  <si>
    <t>http://www.ctifl.fr/</t>
  </si>
  <si>
    <t>http://www.aprifel.com/</t>
  </si>
  <si>
    <t>http://www.interfel.com/</t>
  </si>
  <si>
    <t xml:space="preserve">La Maison du lait </t>
  </si>
  <si>
    <t>http://www.cniel.com/</t>
  </si>
  <si>
    <t>INRA Institut National de la Recherche Agronomique</t>
  </si>
  <si>
    <t>http://www.inra.fr/</t>
  </si>
  <si>
    <t>Développement durable informatique agroalimentaire table ronde vidéo 13 Agrovif 2010</t>
  </si>
  <si>
    <t>http://www.youtube.com/watch?v=8UvxOfwEACs</t>
  </si>
  <si>
    <t>Notations exemples du net : des liens et des tableaux à adapter selon vos besoins</t>
  </si>
  <si>
    <t>Exemple de critères : ressources documentaires - fil de blogs et exemples soumis par les internautes pour vous aider à vous forger une opinion</t>
  </si>
  <si>
    <t>Fonction RANG : pour vous en expliquer le fonctionnement et son utilisation</t>
  </si>
  <si>
    <t>Enregistrement : vous devez tenir ce document à jour pour la commission d'appels d'offres : Ont répondu pour ce marché, dans l'ordre chronologique de dépôt des offres :</t>
  </si>
  <si>
    <t>Exemple de rapport général : à chacun sa présentation</t>
  </si>
  <si>
    <t>Codes CPV</t>
  </si>
  <si>
    <t>Code des marchés publics  : liens</t>
  </si>
  <si>
    <t>Ⓗ</t>
  </si>
  <si>
    <t>Ⓘ</t>
  </si>
  <si>
    <t>Ⓙ</t>
  </si>
  <si>
    <t>Ⓚ</t>
  </si>
  <si>
    <t>Ⓛ</t>
  </si>
  <si>
    <t>Ⓜ</t>
  </si>
  <si>
    <t>Ⓝ</t>
  </si>
  <si>
    <t>Ce document  composé de plusieurs onglets vous permet de "survoler" rapidement quelques contenus de la TAO (trousse à outils) des marchés publics</t>
  </si>
  <si>
    <t>Référencement de produits : FICHE DE TEST PLAT ET/OU PRODUIT</t>
  </si>
  <si>
    <t>DOCUMENTATION GÉNÉRALE</t>
  </si>
  <si>
    <t>Chardon</t>
  </si>
  <si>
    <t>Alexandre Dumas</t>
  </si>
  <si>
    <t>Cambronne</t>
  </si>
  <si>
    <t>Alma – Marceau</t>
  </si>
  <si>
    <t>Jacques Bonsergent</t>
  </si>
  <si>
    <t>Émile-Zola</t>
  </si>
  <si>
    <t>Falguière</t>
  </si>
  <si>
    <t>Bérault</t>
  </si>
  <si>
    <t>Le Peletier</t>
  </si>
  <si>
    <t>Billancourt</t>
  </si>
  <si>
    <t>Madeleine</t>
  </si>
  <si>
    <t>Boissière</t>
  </si>
  <si>
    <t>Dupleix</t>
  </si>
  <si>
    <t>Bolivar</t>
  </si>
  <si>
    <t>Chaumont</t>
  </si>
  <si>
    <t>Boucicaut</t>
  </si>
  <si>
    <t>Jules Joffrin</t>
  </si>
  <si>
    <t>Bréguet</t>
  </si>
  <si>
    <t>Brochant</t>
  </si>
  <si>
    <t>Hoche</t>
  </si>
  <si>
    <t xml:space="preserve">Lamarck </t>
  </si>
  <si>
    <t>Cadet</t>
  </si>
  <si>
    <t>Michel Bizot</t>
  </si>
  <si>
    <t>Gabribaldi</t>
  </si>
  <si>
    <t>Léon Blum</t>
  </si>
  <si>
    <t>Charonne</t>
  </si>
  <si>
    <t>Chevaleret</t>
  </si>
  <si>
    <t>Corvisart</t>
  </si>
  <si>
    <t>Ledru-Rollin</t>
  </si>
  <si>
    <t>Courteline</t>
  </si>
  <si>
    <t>Daumesnil</t>
  </si>
  <si>
    <t>Gambetta</t>
  </si>
  <si>
    <t>Dugommier</t>
  </si>
  <si>
    <t>Parmentier</t>
  </si>
  <si>
    <t>Duroc</t>
  </si>
  <si>
    <t>Louis Blanc</t>
  </si>
  <si>
    <t>Quinet</t>
  </si>
  <si>
    <t>Exelmans</t>
  </si>
  <si>
    <t>Kléber</t>
  </si>
  <si>
    <t>Malesherbes</t>
  </si>
  <si>
    <t>George V</t>
  </si>
  <si>
    <t>Michel-Ange</t>
  </si>
  <si>
    <t>Mirabeau</t>
  </si>
  <si>
    <t>Jaurès</t>
  </si>
  <si>
    <t>Laumière</t>
  </si>
  <si>
    <t>Montgallet</t>
  </si>
  <si>
    <t>Louise Michel</t>
  </si>
  <si>
    <t>Monceau</t>
  </si>
  <si>
    <t>Marcel Sembat</t>
  </si>
  <si>
    <t>Marx Dormoy</t>
  </si>
  <si>
    <t>Pasteur</t>
  </si>
  <si>
    <t xml:space="preserve">fait à …….., le </t>
  </si>
  <si>
    <t>Total lignes</t>
  </si>
  <si>
    <t>FOURNISSEUR D</t>
  </si>
  <si>
    <t>FOURNISSEUR C</t>
  </si>
  <si>
    <t>FOURNISSEUR B</t>
  </si>
  <si>
    <t>FOURNISSEUR A</t>
  </si>
  <si>
    <t>Nombre de lignes</t>
  </si>
  <si>
    <t>Au regard des critères posés dans le cadre de la consultation et des éléments d'analyse, il convient de :retenir les proposition des sociétés suivantes</t>
  </si>
  <si>
    <t>DÉCISION DU POUVOIR ADJUDICATEUR</t>
  </si>
  <si>
    <t>nbre de points analysé x coefficient de pondération</t>
  </si>
  <si>
    <t>valeur la plus basse x coefficient de pondération</t>
  </si>
  <si>
    <t xml:space="preserve">    autres :</t>
  </si>
  <si>
    <t>La remise du dossier se fera sur demande écrite ou par voie électronique auprès de la Cuisine Centrale . (art.56 du CMP)</t>
  </si>
  <si>
    <t>Séance du 24 janvier 2000  -  14H à la Cuisine Centrale</t>
  </si>
  <si>
    <t>Estimation Maxi</t>
  </si>
  <si>
    <t>Estimation Mini</t>
  </si>
  <si>
    <t>N° des lignes" infructueuses"</t>
  </si>
  <si>
    <t>Lignes sont déclarées infructueuses</t>
  </si>
  <si>
    <t>Lignes sont validées</t>
  </si>
  <si>
    <t>Lignes composent ce lot</t>
  </si>
  <si>
    <t xml:space="preserve">Le présent marché a pour objet la fourniture de produits alimentaires à la Cuisine Centrale de ………...pour l'année 2000, renouvelable pour l'année 2000 et du 01/01/2000 au 20/07/2000 - </t>
  </si>
  <si>
    <t>Lot  ? - Produits ……..</t>
  </si>
  <si>
    <t>Impression paysage 75% ou 78% selon imprimante</t>
  </si>
  <si>
    <t>RAPPORT D'ANALYSE (exemple)</t>
  </si>
  <si>
    <t>TEL : 00.00.00.00.00 - FAX : 00.00.00.00.00</t>
  </si>
  <si>
    <t>10000 ……………... CEDEX</t>
  </si>
  <si>
    <t>BP 000000</t>
  </si>
  <si>
    <t>0 rue ………………</t>
  </si>
  <si>
    <t>CUISINE CENTRALE  de………………..</t>
  </si>
  <si>
    <t xml:space="preserve">fait à ……………….., le </t>
  </si>
  <si>
    <t>CAO : Commission d'Appels d'Offres</t>
  </si>
  <si>
    <t>Ce lot est composé de :</t>
  </si>
  <si>
    <t>Soumissionnaire 4</t>
  </si>
  <si>
    <t>Soumissionnaire 3</t>
  </si>
  <si>
    <t>Soumissionnaire 2</t>
  </si>
  <si>
    <t>Soumissionnaire 1</t>
  </si>
  <si>
    <t>Observations :</t>
  </si>
  <si>
    <t>CHOIX DE LA CAO</t>
  </si>
  <si>
    <t>PROPOSITION</t>
  </si>
  <si>
    <t>Au regard des critères posés dans le cadre de la consultation et des éléments d'analyse, il est proposé à la CAO de retenir les offres suivantes</t>
  </si>
  <si>
    <t>Lignes avec NON conformités</t>
  </si>
  <si>
    <t xml:space="preserve"> N° 1 + 2 + 3</t>
  </si>
  <si>
    <t xml:space="preserve"> N° 1 + 2 </t>
  </si>
  <si>
    <t>CHOIX</t>
  </si>
  <si>
    <t xml:space="preserve"> N° 10</t>
  </si>
  <si>
    <t xml:space="preserve"> N° 9</t>
  </si>
  <si>
    <t xml:space="preserve"> N° 8</t>
  </si>
  <si>
    <t xml:space="preserve"> N° 7</t>
  </si>
  <si>
    <t xml:space="preserve"> N° 6</t>
  </si>
  <si>
    <t xml:space="preserve"> N° 5</t>
  </si>
  <si>
    <t xml:space="preserve"> N° 4</t>
  </si>
  <si>
    <t xml:space="preserve"> N° 3</t>
  </si>
  <si>
    <t xml:space="preserve"> N° 2</t>
  </si>
  <si>
    <t xml:space="preserve"> N° 1</t>
  </si>
  <si>
    <t>Nombre d'offres</t>
  </si>
  <si>
    <t xml:space="preserve"> POINTS  ENVIRONNEMENT  ( Document de présentation et justificatif de la démarche = points) </t>
  </si>
  <si>
    <t xml:space="preserve"> POINTS  TECHNIQUES  ( mieux disant = + de points)</t>
  </si>
  <si>
    <t xml:space="preserve"> POINTS  PRIX  ( moins disant = + de points)</t>
  </si>
  <si>
    <t>TOTAL GÉNÉRAL DES LIGNES AYANT OBTENU LES MEILLEURS POINTS</t>
  </si>
  <si>
    <t>Lot N° 1 Produits laitiers (1012)</t>
  </si>
  <si>
    <t>100% - gestion de l'énergie, réduction des polluants, recyclage</t>
  </si>
  <si>
    <t>100% - gestion de l'énergie,réduction des polluants, recyclage</t>
  </si>
  <si>
    <t>100% gestion de l'énergie, réduction des polluants, recyclge</t>
  </si>
  <si>
    <t>Nombre de points</t>
  </si>
  <si>
    <t>Environnement (présentation de la démarche et justificatif) : 5 %</t>
  </si>
  <si>
    <t xml:space="preserve"> POINTS  ENVIRONNEMENT  ( Document de présentation et justificatif de la démarche = + de points) </t>
  </si>
  <si>
    <t xml:space="preserve">Qualité et composition du produit : 45 % </t>
  </si>
  <si>
    <t>La hiérarchisation N° 1 - 2 - 3 etc…correspond aux nombre de lignes répondues en fonction des points obtenus</t>
  </si>
  <si>
    <t>Prix proposé : 50 %</t>
  </si>
  <si>
    <t>12-72000</t>
  </si>
  <si>
    <t>Annonce N°</t>
  </si>
  <si>
    <t>PUBLICITE :</t>
  </si>
  <si>
    <t>La remise du dossier se fera sur demande écrite ou par voie électronique auprès de la Cuisine Centrale de ………………... (art.56 du CMP)</t>
  </si>
  <si>
    <t>liaison  ne rien saisir</t>
  </si>
  <si>
    <t>25 - 76</t>
  </si>
  <si>
    <t xml:space="preserve">N° </t>
  </si>
  <si>
    <t>nombre à saisir</t>
  </si>
  <si>
    <t>Lignes déclarées infructueuses</t>
  </si>
  <si>
    <t>Le présent marché a pour objet la fourniture de produits alimentaires à la Cuisine Centrale de ………………….. du 25/07/2000 au 24/07/2001</t>
  </si>
  <si>
    <t>CC</t>
  </si>
  <si>
    <t>DENRÉES ALIMENTAIRES 2000 / 2001</t>
  </si>
  <si>
    <t>Impression portrait 61% selon imprimante</t>
  </si>
  <si>
    <t>Mail : …………………………………………</t>
  </si>
  <si>
    <t>TEL : ………………………. - FAX :…………………….</t>
  </si>
  <si>
    <t>17…………………………………</t>
  </si>
  <si>
    <t>BP …………………</t>
  </si>
  <si>
    <t xml:space="preserve"> rue ……………………………………..</t>
  </si>
  <si>
    <t>CUISINE CENTRALE  de ………………</t>
  </si>
  <si>
    <t>Bouquet</t>
  </si>
  <si>
    <t>CIBOULETTE</t>
  </si>
  <si>
    <t>ANETH</t>
  </si>
  <si>
    <t>Barquette</t>
  </si>
  <si>
    <t>TOMATE Cerise Maroc cat I barquette 250 g</t>
  </si>
  <si>
    <t>TOMATE Cerise Espagne cat I barquette 250 g</t>
  </si>
  <si>
    <t>Kilo</t>
  </si>
  <si>
    <t>TOMATE Maroc extra 67-82m plateau</t>
  </si>
  <si>
    <t>TOMATE Maroc cat. I 67-82m</t>
  </si>
  <si>
    <t>TOMATE Maroc cat. I 57-67mm</t>
  </si>
  <si>
    <t>TOMATE Maroc cat. I 47-57mm</t>
  </si>
  <si>
    <t>TOMATE Espagne cat. I 67-82mm</t>
  </si>
  <si>
    <t>TOMATE Espagne cat. I 57-67mm</t>
  </si>
  <si>
    <t>TOMATE Espagne cat. I 47-57mm</t>
  </si>
  <si>
    <t>Pièce</t>
  </si>
  <si>
    <t>PERSIL PLAT</t>
  </si>
  <si>
    <t>PERSIL frisé Italie</t>
  </si>
  <si>
    <t>PERSIL frisé France</t>
  </si>
  <si>
    <t>PASTEQUE</t>
  </si>
  <si>
    <t>MELON</t>
  </si>
  <si>
    <t>ENDIVE</t>
  </si>
  <si>
    <t>CONCOMBRE Espagne cat. I 500-600g colis de 12 "la pièce"</t>
  </si>
  <si>
    <t>AVOCAT Hass Espagne cat. I colis de 20</t>
  </si>
  <si>
    <t>AVOCAT Hass Chili colis de 20</t>
  </si>
  <si>
    <t>ARTICHAUD blanc Espagne cat. I colis de 18</t>
  </si>
  <si>
    <t>ARTICHAUD blanc Espagne cat. I 11-13cm</t>
  </si>
  <si>
    <t>Observations</t>
  </si>
  <si>
    <t>Votre offre</t>
  </si>
  <si>
    <t>PU ht net</t>
  </si>
  <si>
    <t>Unité fact</t>
  </si>
  <si>
    <t>LEGUMES</t>
  </si>
  <si>
    <t>RAISIN Muscat Hambourg AOC Ventoux extra colis 8kg avec séparateur</t>
  </si>
  <si>
    <t>PRUNE ROUGE</t>
  </si>
  <si>
    <t>PRUNE GOLDEN</t>
  </si>
  <si>
    <t>POMME Golden France cat. I 70-75mm plateau 2 rg</t>
  </si>
  <si>
    <t>Piéce</t>
  </si>
  <si>
    <t>POMELOS rose Turquie colis de 40</t>
  </si>
  <si>
    <t>POMELOS rose Floride colis de 40</t>
  </si>
  <si>
    <t>POIRE Conférence France cat. I 70-75mm caisse</t>
  </si>
  <si>
    <t>POIRE Conférence France cat. I 60-65mm caisse</t>
  </si>
  <si>
    <t>PECHE JAUNE</t>
  </si>
  <si>
    <t>PECHE BLANCHE</t>
  </si>
  <si>
    <t>ORANGE Salustiana Espagne cat. I  4 (77-88mm)</t>
  </si>
  <si>
    <t>ORANGE Naveline Espagne cat. I  4 (77-88mm)</t>
  </si>
  <si>
    <t>NECTARINE JAUNE</t>
  </si>
  <si>
    <t>NECTARINE BLANCHE</t>
  </si>
  <si>
    <t>MANGUE</t>
  </si>
  <si>
    <t>KIWI Hayward Italie cat. I 105-115g plateau 3kg</t>
  </si>
  <si>
    <t>KIWI France cat. I 95-105g colis vrac</t>
  </si>
  <si>
    <t>FRAISE</t>
  </si>
  <si>
    <t>CLEMENTINE Nour Maroc cat. I 3</t>
  </si>
  <si>
    <t>CLEMENTINE fine Espagne extra 3</t>
  </si>
  <si>
    <t>CITRON Espagne cat. I 4 (58-67mm)</t>
  </si>
  <si>
    <t>CERISE</t>
  </si>
  <si>
    <t>BANANE DOM extra</t>
  </si>
  <si>
    <t>BANANE Amérique Centrale extra</t>
  </si>
  <si>
    <t>BANANE Afrique extra</t>
  </si>
  <si>
    <t>ABRICOT</t>
  </si>
  <si>
    <t>ANANAS Sweet Costa Rica cat.I B (1100-1500g) bateau conteneur</t>
  </si>
  <si>
    <t>ANANAS Cöte d'Ivoire B (1100-1500g) bateau conteneur</t>
  </si>
  <si>
    <t>Prix ref MIN</t>
  </si>
  <si>
    <t>FRUITS</t>
  </si>
  <si>
    <t>BORDEREAU DE PRIX DES FRUITS ET LEGUMES POUR LA SEMAINE N°</t>
  </si>
  <si>
    <t>CUISINE CENTRALE DE ……….    BP …...  00000 R………..CEDEX</t>
  </si>
  <si>
    <t>Exemple d'aide à la décision :  La hiérarchisation N° 1 - 2 - 3 etc…correspond aux nombre de lignes répondues en fonction des points obtenus</t>
  </si>
  <si>
    <t>Exemple de rapport pour un lot</t>
  </si>
  <si>
    <t>Bordereau de prix hebdomadaire à envoyer aux fournisseur fruits et légumes</t>
  </si>
  <si>
    <t xml:space="preserve">Non-conformité produits  A RÉCEPTION </t>
  </si>
  <si>
    <t>Non-conformité FRUITS/LÉGUMES</t>
  </si>
  <si>
    <t>C:\Documents and Settings\Joel\Mes documents\Documents Excel\Marchés\[Légumes et fruits frais.xls]Document à faxer</t>
  </si>
  <si>
    <t xml:space="preserve">Union Nationale Des Industries De Transformation d’Emballage Souple </t>
  </si>
  <si>
    <t>Emballages plastique et conformité</t>
  </si>
  <si>
    <t>http://www.cnipt.com/index.php?module=rubs&amp;id=4</t>
  </si>
  <si>
    <t>Comité National Interprofessionnel de la Pomme de terre</t>
  </si>
  <si>
    <t>Guide des fruits et légumes en Restauration Hors domicile Ctifl</t>
  </si>
  <si>
    <t>www.fruits-et-legumes.net/</t>
  </si>
  <si>
    <t xml:space="preserve">Guide des fruits et légumes en Restauration Hors domicile CRENO </t>
  </si>
  <si>
    <t>Guide pour l’achat public de fruits, légumes et pommes de terre à l’état frais</t>
  </si>
  <si>
    <t>Guides de référence :</t>
  </si>
  <si>
    <t>Le marché des légumes et fruits frais sera remis en compétition entre les différents fournisseurs retenus chaque semaine. Un document (modèle joint) sera faxé à chaque fournisseur retenu pour proposition de prix</t>
  </si>
  <si>
    <t>Au niveau des contrôles de réception: des produits évalués non acceptables en qualité - maturation ou calibres pourront être refusés. Voir fiche de non-conformité. Réutilisation des emballages bois et carton INTERDIT</t>
  </si>
  <si>
    <t xml:space="preserve"> Il est donc impératif au fournisseur de respecter les calibrages demandés afin que nous puissions garantir un portionnement adapté. Les commandes de certains produits se font donc au nombre total de pièces à livrer et pour d’autres les commandes se font au poids ou au colisage. </t>
  </si>
  <si>
    <t xml:space="preserve"> Les calibres commandés correspondent aux exigences de la restauration collective avec la recherche permanente de l'adéquation optimum entre le besoin du consommateur qui est variable et le coût portion.</t>
  </si>
  <si>
    <t>Calibres :</t>
  </si>
  <si>
    <t>Le fournisseur dispose d'une mûrisserie : point à confirmer obligatoirement au niveau de l'offre.</t>
  </si>
  <si>
    <t>Le fournisseur s'engage sur la qualité des produits qu'il propose sur la maturation et la maturité des fruits.</t>
  </si>
  <si>
    <t xml:space="preserve">Maturation des fruits : </t>
  </si>
  <si>
    <t>Propre à satisfaire les clients de la CCR. ; la qualité gustative des fruits est mesurée périodiquement lors de commissions de repas et d'enquêtes de satisfaction clientèle (hospitalisés, résidents, restaurants) où elle constitue une question spécifique. Cet indice pourra être utilisé par la CCR. pour initier des actions correctives au niveau du prestataire.</t>
  </si>
  <si>
    <t>Qualité gustative recherchée :</t>
  </si>
  <si>
    <t>Nous attendons des prévisions et des informations sur les tendances du marché - disponibilité abondance / pénurie / calibres…..période optimum d'achat et variétés des produits à venir.</t>
  </si>
  <si>
    <t>Pour la ou les semaine(s) suivante(s) :</t>
  </si>
  <si>
    <t>Nous attendons du/des fournisseur(s) retenu(s) pour la demande ou commande en cours une réactivité et une information téléphonée avant et pour tous changements à la demande ou prévision (calibres – variétés - provenance nature ou quantité du produit).</t>
  </si>
  <si>
    <t>Partenariat recherché : satisfaction des consommateurs à un coût maîtrisé.</t>
  </si>
  <si>
    <t>CUISINE CENTRALE DE ……………….         Catalogue des Denrées Années 2000 - 2001</t>
  </si>
  <si>
    <t>SUPPRESSION DE LA LIGNE ROUGE INTERDIT</t>
  </si>
  <si>
    <t>N°</t>
  </si>
  <si>
    <t>LEGUMES FRAIS PROMOTIONS POUR LA SEMAINE</t>
  </si>
  <si>
    <t>bottes de 2 kg</t>
  </si>
  <si>
    <t>16-22mm France</t>
  </si>
  <si>
    <t>KG</t>
  </si>
  <si>
    <t>France</t>
  </si>
  <si>
    <t>cat.I + 22mm</t>
  </si>
  <si>
    <t>ASPERGE VIOLETTE</t>
  </si>
  <si>
    <t>EX.   RÉPONSE FOURNISSEUR</t>
  </si>
  <si>
    <t>Jaune moins intéressant</t>
  </si>
  <si>
    <t>Vert favorable</t>
  </si>
  <si>
    <t>EXEMPLE DE DEMANDE CCR</t>
  </si>
  <si>
    <t>MODÈLE DE TABLEAU</t>
  </si>
  <si>
    <t>LEGUMES FRAIS</t>
  </si>
  <si>
    <t>FRUITS FRAIS PROMOTIONS POUR LA SEMAINE</t>
  </si>
  <si>
    <t>dom extra</t>
  </si>
  <si>
    <t xml:space="preserve">bouquet 4 à 6doigts </t>
  </si>
  <si>
    <t>JL</t>
  </si>
  <si>
    <t>colorimétrie 5  jaune - à l'extrémité verte à presque totalement jaune</t>
  </si>
  <si>
    <t>Cat 1-16 /20cm grade mini 32 -nb/kg 5 à 6</t>
  </si>
  <si>
    <t>BANANE courte pour enfants</t>
  </si>
  <si>
    <t>FRUITS FRAIS   MATURITÉ : nous vous indiquons le jour du menu pour obtenir des fruits à maturité optimum ce jour là.</t>
  </si>
  <si>
    <t>les nombres en gros caractères colonne A servent à ajuster les lignes; hauteur minimum 50.25 pour lisibilité au fax</t>
  </si>
  <si>
    <t>Marque  Provenance ou Origine PROPOSÉ</t>
  </si>
  <si>
    <t>Colisage</t>
  </si>
  <si>
    <t xml:space="preserve">Prix net HT de l'UNITÉ </t>
  </si>
  <si>
    <t>Unité  de facturation</t>
  </si>
  <si>
    <t>CALENDRIER optimal de commercialisation meilleur rapport qualité prix</t>
  </si>
  <si>
    <t>Jour et date du menu</t>
  </si>
  <si>
    <t>Indications. Variétés. Provenance ou Origine souhaité</t>
  </si>
  <si>
    <t>Calibrage ou grammage d'une pièce</t>
  </si>
  <si>
    <t>Source : Guide des fruits et légumes en Restauration Hors domicile CRENO - www.ctifl.fr - http://www.fruits-et-legumes.net/</t>
  </si>
  <si>
    <t>RÉPONSE FOURNISSEUR</t>
  </si>
  <si>
    <t>DEMANDE CCR</t>
  </si>
  <si>
    <t>La réponse à chaque ligne doit correspondre aux caractéristiques demandées sous peine d'annulation pour non conformité. Rayez les lignes vierges de réponses pour que nous soyons sûr qu'il ne s'agisse pas d'une omission de votre part.</t>
  </si>
  <si>
    <t>A nous retourner pour le :</t>
  </si>
  <si>
    <t>au</t>
  </si>
  <si>
    <t>SEMAINE du:</t>
  </si>
  <si>
    <t>BORDEREAU DE PRIX DES FRUITS ET LEGUMES FRAIS (1010) POUR LA SEMAINE N°</t>
  </si>
  <si>
    <t>Réutilisation des emballages bois et carton INTERDIT</t>
  </si>
  <si>
    <t>Nom ou cachet du fournisseur:</t>
  </si>
  <si>
    <t xml:space="preserve">CUISINE CENTRALE DE……...      BP 00000  - R………….. CEDEX </t>
  </si>
  <si>
    <t>Fruits / Légumes partenariat recherché</t>
  </si>
  <si>
    <t>Fruits / Légumes document hebdomadaire A FAXER fruis/légumes à faxer au fournisseur retenu. Ébauche de document à développer</t>
  </si>
  <si>
    <t>Ⓞ</t>
  </si>
  <si>
    <t>Tolérance 5 à 10% sur la qualité ou le calibrage</t>
  </si>
  <si>
    <t>Jour de consommation</t>
  </si>
  <si>
    <t xml:space="preserve"> ANNÉE</t>
  </si>
  <si>
    <t>COTATIONS DU</t>
  </si>
  <si>
    <t>DU</t>
  </si>
  <si>
    <t>AU</t>
  </si>
  <si>
    <t>Voir le cours des fruits et légumes</t>
  </si>
  <si>
    <t>a vous de personnaliser la date de cotation et la liste des produits</t>
  </si>
  <si>
    <t>saisissez l'année</t>
  </si>
  <si>
    <t>et la semaine</t>
  </si>
  <si>
    <t xml:space="preserve"> La Cuisine Centrale de ........ ne gère pas la maturation des fruits. Les produits livrés ne seront acceptés que s'ils ont atteint des degrés de développement et de maturité qui permettent une consommation pour le jour du menu indiqué lors de la commande et jusqu’a 72h00 pour gestion des reliquats. </t>
  </si>
  <si>
    <t>saisissez le prix de référence MIN des produits dont vous souhaitez obtenir un offre du fournisseur</t>
  </si>
  <si>
    <t>la cotation MIN n'est pas le prix que vous imposez à votre fournisseur mais le prix à partir duquel votre fournisseur se positionne</t>
  </si>
  <si>
    <t>Pour actualisation faites une recheche sur le net de CCTP Fruits et légumes frais  et d'accord cadre</t>
  </si>
  <si>
    <t xml:space="preserve">pour vous approvisionner votre fournisseur fait ses achats sur le MIN local donc il ne srt à rien de saisir les prix du MIN de Rungis s'il s'approvisionne à au MIN de Lyon ou Bordeaux </t>
  </si>
  <si>
    <t>MIN = Marché d'Intérêt National</t>
  </si>
  <si>
    <t>Mettez vous d'accord avec votre fournisseur. Quel jour de la semaine précédente fait-il ses achats pour qu'il puisse vous livrer le lundi matin</t>
  </si>
  <si>
    <t>Tél : 05 00 00 16 26         Fax : 05 00 00 89 76         Mail :</t>
  </si>
  <si>
    <t xml:space="preserve"> Tel magasin : 00 00 00 00        Fax : 00 00 00 00     Mail :</t>
  </si>
  <si>
    <t>DOCUMENT N° 1</t>
  </si>
  <si>
    <t xml:space="preserve"> VERSION D</t>
  </si>
  <si>
    <t>Mai 2018 annule et remplace les versions précédentes</t>
  </si>
  <si>
    <t>http://www.marche-public.fr/index.htm</t>
  </si>
  <si>
    <t>https://marches-publics.legibase.fr/</t>
  </si>
  <si>
    <t>Bordereau des prix unitaires (BPU) - marchés publics</t>
  </si>
  <si>
    <t>Le BPU (Bordereau des Prix Unitaires) est principalement utilisé dans les marchés à bons de commande et liste les prix unitaires relatifs à chaque produit ou élément d'ouvrage prévu par le CCTP.</t>
  </si>
  <si>
    <t>http://www.marche-public.fr/Marches-publics/Definitions/Entrees/BPU.htm</t>
  </si>
  <si>
    <t>Le DQE ou devis quantitatif et estimatif</t>
  </si>
  <si>
    <t xml:space="preserve">Le DQE ou devis quantitatif et estimatif appelé aussi parfois devis descriptif et estimatif détaillé, comme le fait la DAJ dans son guide sur les prix dans les marchés publics, </t>
  </si>
  <si>
    <t>est un document financier lié à l’utilisation d’un prix unitaire dans le cadre d’un marché public.</t>
  </si>
  <si>
    <t>https://marches-publics.legibase.fr/actualites/forum-des-lecteurs/quoi-sert-le-dqe-86081</t>
  </si>
  <si>
    <t>CCAP (Cahier des Clauses Administratives Particulières)</t>
  </si>
  <si>
    <t>Les cahiers des clauses administratives particulières fixent les dispositions administratives propres à chaque marché.</t>
  </si>
  <si>
    <t>http://www.marche-public.fr/Marches-publics/Definitions/Entrees/CCAP.htm</t>
  </si>
  <si>
    <t>Règlement de la consultation (RC)</t>
  </si>
  <si>
    <t>Règlement de la consultation (RC) au sens du Code des Marchés Publics 2006</t>
  </si>
  <si>
    <t xml:space="preserve">Les marchés et accord-cadres passés après mise en concurrence font l’objet d’un règlement de la consultation qui est un des documents de la consultation. </t>
  </si>
  <si>
    <t>Ce règlement est facultatif si les mentions qui doivent y être portées figurent dans l’avis d’appel public à la concurrence.</t>
  </si>
  <si>
    <t xml:space="preserve">Pour les marchés passés selon une procédure adaptée, le règlement de la consultation peut se limiter aux caractéristiques principales de la procédure et du choix de l’offre. </t>
  </si>
  <si>
    <t>http://www.marche-public.fr/Marches-publics/Definitions/Entrees/Reglement-consultation.htm</t>
  </si>
  <si>
    <t>Recensement des besoins</t>
  </si>
  <si>
    <t xml:space="preserve"> La nouvelle règlementation des marchés publics autorise les acheteurs à consulter les opérateurs économiques afin de préparer la passation de leurs marchés</t>
  </si>
  <si>
    <t xml:space="preserve">autrement dit, à recourir au sourcing– ou encore sourçage. Entérinant une méthode issue de la pratique et nécessaire à un achat public efficient </t>
  </si>
  <si>
    <t>https://www.seban-associes.avocat.fr/wp-content/uploads/2018/03/YLF-Dossier-Sourcing-Contrats-Publics-mars-2018.pdf</t>
  </si>
  <si>
    <t>Le sourcing dans la commande publique : définition et modalités de mise en œuvre</t>
  </si>
  <si>
    <t>http://draaf.auvergne-rhone-alpes.agriculture.gouv.fr/IMG/pdf/PPT_le_sourcing_dans_la_commande_publique_V2_cle8b9dd5.pdf</t>
  </si>
  <si>
    <t>Bienvenue sur le site des MARCHES PUBLICS DE L'ETAT</t>
  </si>
  <si>
    <t>https://www.marches-publics.gouv.fr/?page=entreprise.AccueilEntreprise</t>
  </si>
  <si>
    <t xml:space="preserve">la plateforme des achats de l'État </t>
  </si>
  <si>
    <t xml:space="preserve">est une plate-forme de dématérialisation des procédures de marchés de l'État (PLACE). </t>
  </si>
  <si>
    <t>Elle assure des fonctionnalités de recherche et de consultation des annonces émanant des services des ministères et des établissements publics administratifs.</t>
  </si>
  <si>
    <t>http://www.marche-public.fr/Marches-publics/Definitions/Entrees/PLACE-plate-forme-achats-etat.htm</t>
  </si>
  <si>
    <t>CCTP (Cahier des Clauses Techniques Particulières)</t>
  </si>
  <si>
    <t xml:space="preserve">Les CCTP (cahiers des clauses techniques particulières) fixent les dispositions techniques nécessaires à l’exécution des prestations de chaque marché.  </t>
  </si>
  <si>
    <t>http://www.marche-public.fr/Marches-publics/Definitions/Entrees/CCTP.htm</t>
  </si>
  <si>
    <t>Qu’est-ce que le sourcing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</si>
</sst>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164" formatCode="0.000"/>
    <numFmt numFmtId="165" formatCode="#,##0.000\ &quot;€&quot;"/>
    <numFmt numFmtId="166" formatCode="0.0000"/>
    <numFmt numFmtId="167" formatCode="&quot;N° &quot;0"/>
    <numFmt numFmtId="168" formatCode="dddd\ dd\ mmmm\ yyyy"/>
    <numFmt numFmtId="169" formatCode="[$-F800]dddd\,\ mmmm\ dd\,\ yyyy"/>
    <numFmt numFmtId="170" formatCode="0&quot; Gr&quot;"/>
    <numFmt numFmtId="171" formatCode="#,##0.00\ &quot;€&quot;"/>
    <numFmt numFmtId="172" formatCode="_-* #,##0.00\ _F_-;\-* #,##0.00\ _F_-;_-* &quot;-&quot;??\ _F_-;_-@_-"/>
    <numFmt numFmtId="173" formatCode="#,##0\ &quot;€&quot;"/>
    <numFmt numFmtId="174" formatCode="dd/mm/yy;@"/>
    <numFmt numFmtId="175" formatCode="h:mm;@"/>
    <numFmt numFmtId="176" formatCode="0&quot; Lignes&quot;"/>
    <numFmt numFmtId="177" formatCode="d\ mmmm\ yyyy"/>
    <numFmt numFmtId="178" formatCode="&quot;Col N° &quot;0"/>
    <numFmt numFmtId="179" formatCode="&quot;Coef &quot;0"/>
    <numFmt numFmtId="180" formatCode="0&quot; Prix&quot;"/>
    <numFmt numFmtId="181" formatCode="0&quot; maxi&quot;"/>
    <numFmt numFmtId="182" formatCode="&quot;C&quot;0"/>
    <numFmt numFmtId="183" formatCode="0.0%"/>
    <numFmt numFmtId="184" formatCode="0&quot; N°1&quot;"/>
    <numFmt numFmtId="185" formatCode="0&quot;°  Ligne&quot;"/>
    <numFmt numFmtId="186" formatCode="0&quot; Lignes 1&quot;"/>
    <numFmt numFmtId="187" formatCode="0&quot; Lignes 2&quot;"/>
    <numFmt numFmtId="188" formatCode="0&quot; Lignes 3&quot;"/>
    <numFmt numFmtId="189" formatCode="&quot;+&quot;\ 0&quot; Lignes &gt; à 3&quot;"/>
    <numFmt numFmtId="190" formatCode="dddd\ d\ mmmm\ yyyy"/>
    <numFmt numFmtId="191" formatCode="0.0"/>
    <numFmt numFmtId="192" formatCode="#,##0.0\ &quot;€&quot;"/>
    <numFmt numFmtId="193" formatCode="_-* #,##0.000\ &quot;€&quot;_-;\-* #,##0.000\ &quot;€&quot;_-;_-* &quot;-&quot;????\ &quot;€&quot;_-;_-@_-"/>
    <numFmt numFmtId="194" formatCode="#,##0.00\ _€"/>
    <numFmt numFmtId="195" formatCode="0&quot; Points&quot;"/>
    <numFmt numFmtId="196" formatCode="0.00&quot; Points&quot;"/>
    <numFmt numFmtId="197" formatCode="#,##0.0000\ &quot;€&quot;"/>
    <numFmt numFmtId="198" formatCode="dddd\ dd\ mmmm\ yy"/>
    <numFmt numFmtId="199" formatCode="[&gt;=3000000000000]#&quot; &quot;##&quot; &quot;##&quot; &quot;##&quot; &quot;###&quot; &quot;###&quot; | &quot;##;#&quot; &quot;##&quot; &quot;##&quot; &quot;##&quot; &quot;###&quot; &quot;###"/>
    <numFmt numFmtId="200" formatCode="dddd\ dd\ mmmm\ "/>
  </numFmts>
  <fonts count="399">
    <font>
      <sz val="11"/>
      <color theme="1"/>
      <name val="Calibri"/>
      <family val="2"/>
      <scheme val="minor"/>
    </font>
    <font>
      <sz val="12"/>
      <color theme="1"/>
      <name val="Calibri"/>
      <family val="2"/>
      <scheme val="minor"/>
    </font>
    <font>
      <sz val="11"/>
      <color theme="1"/>
      <name val="Calibri"/>
      <family val="2"/>
    </font>
    <font>
      <sz val="11"/>
      <color theme="1"/>
      <name val="Calibri"/>
      <family val="2"/>
      <scheme val="minor"/>
    </font>
    <font>
      <b/>
      <sz val="11"/>
      <color theme="1"/>
      <name val="Calibri"/>
      <family val="2"/>
      <scheme val="minor"/>
    </font>
    <font>
      <sz val="8"/>
      <name val="Arial"/>
      <family val="2"/>
    </font>
    <font>
      <sz val="14"/>
      <name val="Arial"/>
      <family val="2"/>
    </font>
    <font>
      <b/>
      <sz val="14"/>
      <name val="Arial"/>
      <family val="2"/>
    </font>
    <font>
      <b/>
      <sz val="10"/>
      <color theme="1"/>
      <name val="Calibri"/>
      <family val="2"/>
      <scheme val="minor"/>
    </font>
    <font>
      <b/>
      <sz val="12"/>
      <color theme="1"/>
      <name val="Calibri"/>
      <family val="2"/>
      <scheme val="minor"/>
    </font>
    <font>
      <sz val="14"/>
      <color theme="1"/>
      <name val="Calibri"/>
      <family val="2"/>
      <scheme val="minor"/>
    </font>
    <font>
      <sz val="14"/>
      <name val="Calibri"/>
      <family val="2"/>
      <scheme val="minor"/>
    </font>
    <font>
      <b/>
      <sz val="14"/>
      <name val="Calibri"/>
      <family val="2"/>
      <scheme val="minor"/>
    </font>
    <font>
      <b/>
      <sz val="14"/>
      <color theme="1"/>
      <name val="Calibri"/>
      <family val="2"/>
      <scheme val="minor"/>
    </font>
    <font>
      <sz val="10"/>
      <name val="Arial"/>
      <family val="2"/>
    </font>
    <font>
      <sz val="12"/>
      <color theme="1"/>
      <name val="Calibri"/>
      <family val="2"/>
      <scheme val="minor"/>
    </font>
    <font>
      <b/>
      <sz val="12"/>
      <color rgb="FFFF0000"/>
      <name val="Calibri"/>
      <family val="2"/>
      <scheme val="minor"/>
    </font>
    <font>
      <b/>
      <sz val="14"/>
      <color rgb="FF0070C0"/>
      <name val="Calibri"/>
      <family val="2"/>
      <scheme val="minor"/>
    </font>
    <font>
      <b/>
      <sz val="14"/>
      <color rgb="FFFF0000"/>
      <name val="Calibri"/>
      <family val="2"/>
      <scheme val="minor"/>
    </font>
    <font>
      <sz val="11"/>
      <name val="Calibri"/>
      <family val="2"/>
      <scheme val="minor"/>
    </font>
    <font>
      <sz val="10"/>
      <name val="MS Sans Serif"/>
    </font>
    <font>
      <b/>
      <sz val="24"/>
      <name val="Arial"/>
      <family val="2"/>
    </font>
    <font>
      <sz val="10"/>
      <name val="Times New Roman"/>
      <family val="1"/>
    </font>
    <font>
      <b/>
      <sz val="18"/>
      <color indexed="10"/>
      <name val="Arial"/>
      <family val="2"/>
    </font>
    <font>
      <sz val="12"/>
      <name val="Times New Roman"/>
      <family val="1"/>
    </font>
    <font>
      <b/>
      <sz val="18"/>
      <name val="Arial"/>
      <family val="2"/>
    </font>
    <font>
      <sz val="18"/>
      <name val="Arial"/>
      <family val="2"/>
    </font>
    <font>
      <b/>
      <sz val="18"/>
      <color indexed="12"/>
      <name val="Arial"/>
      <family val="2"/>
    </font>
    <font>
      <b/>
      <sz val="20"/>
      <name val="Arial"/>
      <family val="2"/>
    </font>
    <font>
      <sz val="20"/>
      <name val="Arial"/>
      <family val="2"/>
    </font>
    <font>
      <u/>
      <sz val="11"/>
      <color theme="10"/>
      <name val="Calibri"/>
      <family val="2"/>
      <scheme val="minor"/>
    </font>
    <font>
      <b/>
      <sz val="16"/>
      <name val="Arial"/>
      <family val="2"/>
    </font>
    <font>
      <b/>
      <u/>
      <sz val="14"/>
      <color theme="10"/>
      <name val="Calibri"/>
      <family val="2"/>
      <scheme val="minor"/>
    </font>
    <font>
      <b/>
      <sz val="20"/>
      <color theme="1"/>
      <name val="Calibri"/>
      <family val="2"/>
      <scheme val="minor"/>
    </font>
    <font>
      <b/>
      <sz val="11"/>
      <color rgb="FFFF0000"/>
      <name val="Calibri"/>
      <family val="2"/>
      <scheme val="minor"/>
    </font>
    <font>
      <b/>
      <sz val="14"/>
      <color rgb="FFC00000"/>
      <name val="Calibri"/>
      <family val="2"/>
      <scheme val="minor"/>
    </font>
    <font>
      <b/>
      <sz val="12"/>
      <color rgb="FFC00000"/>
      <name val="Calibri"/>
      <family val="2"/>
      <scheme val="minor"/>
    </font>
    <font>
      <b/>
      <sz val="18"/>
      <color theme="1"/>
      <name val="Calibri"/>
      <family val="2"/>
      <scheme val="minor"/>
    </font>
    <font>
      <sz val="12"/>
      <name val="Calibri"/>
      <family val="2"/>
      <scheme val="minor"/>
    </font>
    <font>
      <sz val="14"/>
      <color rgb="FFC00000"/>
      <name val="Calibri"/>
      <family val="2"/>
      <scheme val="minor"/>
    </font>
    <font>
      <b/>
      <sz val="16"/>
      <color theme="1"/>
      <name val="Calibri"/>
      <family val="2"/>
      <scheme val="minor"/>
    </font>
    <font>
      <b/>
      <sz val="12"/>
      <name val="Calibri"/>
      <family val="2"/>
      <scheme val="minor"/>
    </font>
    <font>
      <b/>
      <sz val="11"/>
      <color rgb="FFC00000"/>
      <name val="Calibri"/>
      <family val="2"/>
      <scheme val="minor"/>
    </font>
    <font>
      <b/>
      <sz val="16"/>
      <color rgb="FFFF0000"/>
      <name val="Calibri"/>
      <family val="2"/>
      <scheme val="minor"/>
    </font>
    <font>
      <sz val="16"/>
      <name val="Calibri"/>
      <family val="2"/>
      <scheme val="minor"/>
    </font>
    <font>
      <sz val="8"/>
      <name val="Calibri"/>
      <family val="2"/>
      <scheme val="minor"/>
    </font>
    <font>
      <sz val="10"/>
      <name val="Calibri"/>
      <family val="2"/>
      <scheme val="minor"/>
    </font>
    <font>
      <b/>
      <sz val="10"/>
      <name val="Calibri"/>
      <family val="2"/>
      <scheme val="minor"/>
    </font>
    <font>
      <sz val="18"/>
      <name val="Calibri"/>
      <family val="2"/>
      <scheme val="minor"/>
    </font>
    <font>
      <sz val="20"/>
      <name val="Calibri"/>
      <family val="2"/>
      <scheme val="minor"/>
    </font>
    <font>
      <sz val="24"/>
      <name val="Calibri"/>
      <family val="2"/>
      <scheme val="minor"/>
    </font>
    <font>
      <b/>
      <sz val="26"/>
      <name val="Arial"/>
      <family val="2"/>
    </font>
    <font>
      <b/>
      <sz val="30"/>
      <name val="Arial"/>
      <family val="2"/>
    </font>
    <font>
      <b/>
      <sz val="26"/>
      <color indexed="10"/>
      <name val="Arial"/>
      <family val="2"/>
    </font>
    <font>
      <b/>
      <sz val="20"/>
      <color indexed="12"/>
      <name val="Arial"/>
      <family val="2"/>
    </font>
    <font>
      <b/>
      <u/>
      <sz val="36"/>
      <color indexed="12"/>
      <name val="Microsoft Sans Serif"/>
      <family val="2"/>
    </font>
    <font>
      <b/>
      <sz val="22"/>
      <name val="Arial"/>
      <family val="2"/>
    </font>
    <font>
      <sz val="12"/>
      <name val="Arial"/>
      <family val="2"/>
    </font>
    <font>
      <b/>
      <sz val="24"/>
      <color indexed="12"/>
      <name val="Arial"/>
      <family val="2"/>
    </font>
    <font>
      <b/>
      <sz val="16"/>
      <color indexed="12"/>
      <name val="Arial"/>
      <family val="2"/>
    </font>
    <font>
      <b/>
      <sz val="16"/>
      <name val="MS Sans Serif"/>
      <family val="2"/>
    </font>
    <font>
      <b/>
      <sz val="20"/>
      <color indexed="10"/>
      <name val="Arial"/>
      <family val="2"/>
    </font>
    <font>
      <b/>
      <sz val="20"/>
      <color indexed="14"/>
      <name val="Arial"/>
      <family val="2"/>
    </font>
    <font>
      <i/>
      <sz val="12"/>
      <name val="Arial"/>
      <family val="2"/>
    </font>
    <font>
      <b/>
      <sz val="12"/>
      <color indexed="12"/>
      <name val="Arial"/>
      <family val="2"/>
    </font>
    <font>
      <b/>
      <i/>
      <sz val="14"/>
      <name val="Arial"/>
      <family val="2"/>
    </font>
    <font>
      <b/>
      <sz val="10"/>
      <color indexed="12"/>
      <name val="Arial"/>
      <family val="2"/>
    </font>
    <font>
      <b/>
      <sz val="35"/>
      <name val="Arial"/>
      <family val="2"/>
    </font>
    <font>
      <sz val="16"/>
      <color indexed="10"/>
      <name val="Arial"/>
      <family val="2"/>
    </font>
    <font>
      <b/>
      <sz val="10"/>
      <name val="Arial"/>
      <family val="2"/>
    </font>
    <font>
      <i/>
      <sz val="18"/>
      <name val="Arial"/>
      <family val="2"/>
    </font>
    <font>
      <i/>
      <sz val="10"/>
      <name val="Arial"/>
      <family val="2"/>
    </font>
    <font>
      <b/>
      <sz val="12"/>
      <name val="Arial"/>
      <family val="2"/>
    </font>
    <font>
      <b/>
      <sz val="11"/>
      <name val="Arial"/>
      <family val="2"/>
    </font>
    <font>
      <sz val="10"/>
      <color indexed="10"/>
      <name val="Arial"/>
      <family val="2"/>
    </font>
    <font>
      <sz val="16"/>
      <name val="Arial"/>
      <family val="2"/>
    </font>
    <font>
      <b/>
      <sz val="16"/>
      <color indexed="10"/>
      <name val="Arial"/>
      <family val="2"/>
    </font>
    <font>
      <b/>
      <sz val="40"/>
      <name val="Arial"/>
      <family val="2"/>
    </font>
    <font>
      <sz val="22"/>
      <name val="Arial"/>
      <family val="2"/>
    </font>
    <font>
      <sz val="11"/>
      <color indexed="12"/>
      <name val="Arial"/>
      <family val="2"/>
    </font>
    <font>
      <b/>
      <sz val="14"/>
      <color indexed="12"/>
      <name val="Arial"/>
      <family val="2"/>
    </font>
    <font>
      <sz val="10"/>
      <color indexed="12"/>
      <name val="Arial"/>
      <family val="2"/>
    </font>
    <font>
      <b/>
      <sz val="22"/>
      <color indexed="12"/>
      <name val="Arial"/>
      <family val="2"/>
    </font>
    <font>
      <b/>
      <sz val="14"/>
      <color indexed="9"/>
      <name val="Calibri"/>
      <family val="2"/>
      <scheme val="minor"/>
    </font>
    <font>
      <sz val="7"/>
      <name val="Calibri"/>
      <family val="2"/>
      <scheme val="minor"/>
    </font>
    <font>
      <sz val="10"/>
      <color indexed="9"/>
      <name val="Calibri"/>
      <family val="2"/>
      <scheme val="minor"/>
    </font>
    <font>
      <b/>
      <sz val="16"/>
      <name val="Calibri"/>
      <family val="2"/>
      <scheme val="minor"/>
    </font>
    <font>
      <b/>
      <sz val="22"/>
      <name val="Calibri"/>
      <family val="2"/>
      <scheme val="minor"/>
    </font>
    <font>
      <b/>
      <sz val="28"/>
      <name val="Calibri"/>
      <family val="2"/>
      <scheme val="minor"/>
    </font>
    <font>
      <b/>
      <sz val="28"/>
      <color indexed="12"/>
      <name val="Calibri"/>
      <family val="2"/>
      <scheme val="minor"/>
    </font>
    <font>
      <b/>
      <sz val="12"/>
      <color indexed="12"/>
      <name val="Calibri"/>
      <family val="2"/>
      <scheme val="minor"/>
    </font>
    <font>
      <b/>
      <sz val="20"/>
      <color indexed="12"/>
      <name val="Calibri"/>
      <family val="2"/>
      <scheme val="minor"/>
    </font>
    <font>
      <b/>
      <sz val="20"/>
      <name val="Calibri"/>
      <family val="2"/>
      <scheme val="minor"/>
    </font>
    <font>
      <b/>
      <sz val="18"/>
      <name val="Calibri"/>
      <family val="2"/>
      <scheme val="minor"/>
    </font>
    <font>
      <b/>
      <sz val="22"/>
      <color indexed="12"/>
      <name val="Calibri"/>
      <family val="2"/>
      <scheme val="minor"/>
    </font>
    <font>
      <b/>
      <sz val="18"/>
      <color indexed="9"/>
      <name val="Calibri"/>
      <family val="2"/>
      <scheme val="minor"/>
    </font>
    <font>
      <b/>
      <sz val="16"/>
      <color indexed="9"/>
      <name val="Calibri"/>
      <family val="2"/>
      <scheme val="minor"/>
    </font>
    <font>
      <b/>
      <sz val="22"/>
      <color indexed="9"/>
      <name val="Calibri"/>
      <family val="2"/>
      <scheme val="minor"/>
    </font>
    <font>
      <sz val="14"/>
      <color indexed="9"/>
      <name val="Calibri"/>
      <family val="2"/>
      <scheme val="minor"/>
    </font>
    <font>
      <sz val="8"/>
      <color indexed="9"/>
      <name val="Calibri"/>
      <family val="2"/>
      <scheme val="minor"/>
    </font>
    <font>
      <sz val="13.5"/>
      <name val="Calibri"/>
      <family val="2"/>
      <scheme val="minor"/>
    </font>
    <font>
      <sz val="7"/>
      <color indexed="9"/>
      <name val="Calibri"/>
      <family val="2"/>
      <scheme val="minor"/>
    </font>
    <font>
      <b/>
      <sz val="18"/>
      <color indexed="10"/>
      <name val="Calibri"/>
      <family val="2"/>
      <scheme val="minor"/>
    </font>
    <font>
      <b/>
      <sz val="20"/>
      <color indexed="10"/>
      <name val="Calibri"/>
      <family val="2"/>
      <scheme val="minor"/>
    </font>
    <font>
      <b/>
      <sz val="14"/>
      <color indexed="12"/>
      <name val="Calibri"/>
      <family val="2"/>
      <scheme val="minor"/>
    </font>
    <font>
      <b/>
      <sz val="16"/>
      <color indexed="10"/>
      <name val="Calibri"/>
      <family val="2"/>
      <scheme val="minor"/>
    </font>
    <font>
      <sz val="12"/>
      <color indexed="10"/>
      <name val="Calibri"/>
      <family val="2"/>
      <scheme val="minor"/>
    </font>
    <font>
      <b/>
      <sz val="22"/>
      <color indexed="10"/>
      <name val="Calibri"/>
      <family val="2"/>
      <scheme val="minor"/>
    </font>
    <font>
      <b/>
      <sz val="16"/>
      <color indexed="17"/>
      <name val="Calibri"/>
      <family val="2"/>
      <scheme val="minor"/>
    </font>
    <font>
      <b/>
      <sz val="16"/>
      <color indexed="12"/>
      <name val="Calibri"/>
      <family val="2"/>
      <scheme val="minor"/>
    </font>
    <font>
      <sz val="18"/>
      <color indexed="12"/>
      <name val="Calibri"/>
      <family val="2"/>
      <scheme val="minor"/>
    </font>
    <font>
      <b/>
      <sz val="18"/>
      <color indexed="12"/>
      <name val="Calibri"/>
      <family val="2"/>
      <scheme val="minor"/>
    </font>
    <font>
      <b/>
      <sz val="12"/>
      <color indexed="10"/>
      <name val="Calibri"/>
      <family val="2"/>
      <scheme val="minor"/>
    </font>
    <font>
      <sz val="14"/>
      <color theme="0"/>
      <name val="Calibri"/>
      <family val="2"/>
      <scheme val="minor"/>
    </font>
    <font>
      <b/>
      <sz val="36"/>
      <color theme="0"/>
      <name val="Calibri"/>
      <family val="2"/>
      <scheme val="minor"/>
    </font>
    <font>
      <b/>
      <sz val="26"/>
      <name val="Calibri"/>
      <family val="2"/>
      <scheme val="minor"/>
    </font>
    <font>
      <b/>
      <sz val="16"/>
      <color rgb="FF0000FF"/>
      <name val="Calibri"/>
      <family val="2"/>
      <scheme val="minor"/>
    </font>
    <font>
      <sz val="14"/>
      <color rgb="FF363636"/>
      <name val="Calibri"/>
      <family val="2"/>
      <scheme val="minor"/>
    </font>
    <font>
      <sz val="14"/>
      <color rgb="FF363636"/>
      <name val="Calibri"/>
      <family val="2"/>
      <scheme val="minor"/>
    </font>
    <font>
      <sz val="16"/>
      <color theme="1"/>
      <name val="Calibri"/>
      <family val="2"/>
      <scheme val="minor"/>
    </font>
    <font>
      <b/>
      <sz val="14"/>
      <color theme="9" tint="-0.249977111117893"/>
      <name val="Calibri"/>
      <family val="2"/>
      <scheme val="minor"/>
    </font>
    <font>
      <b/>
      <sz val="14"/>
      <color rgb="FF0000FF"/>
      <name val="Calibri"/>
      <family val="2"/>
      <scheme val="minor"/>
    </font>
    <font>
      <sz val="12"/>
      <color theme="9"/>
      <name val="Calibri"/>
      <family val="2"/>
      <scheme val="minor"/>
    </font>
    <font>
      <sz val="14"/>
      <color theme="9"/>
      <name val="Calibri"/>
      <family val="2"/>
      <scheme val="minor"/>
    </font>
    <font>
      <sz val="10"/>
      <color theme="1"/>
      <name val="Calibri"/>
      <family val="2"/>
      <scheme val="minor"/>
    </font>
    <font>
      <b/>
      <sz val="11"/>
      <name val="Calibri"/>
      <family val="2"/>
      <scheme val="minor"/>
    </font>
    <font>
      <sz val="12"/>
      <color rgb="FF0000FF"/>
      <name val="Calibri"/>
      <family val="2"/>
      <scheme val="minor"/>
    </font>
    <font>
      <sz val="14"/>
      <color rgb="FF0000FF"/>
      <name val="Calibri"/>
      <family val="2"/>
      <scheme val="minor"/>
    </font>
    <font>
      <sz val="11"/>
      <color rgb="FFC00000"/>
      <name val="Calibri"/>
      <family val="2"/>
      <scheme val="minor"/>
    </font>
    <font>
      <b/>
      <sz val="12"/>
      <color rgb="FF0000FF"/>
      <name val="Calibri"/>
      <family val="2"/>
      <scheme val="minor"/>
    </font>
    <font>
      <b/>
      <sz val="12"/>
      <color theme="9"/>
      <name val="Calibri"/>
      <family val="2"/>
      <scheme val="minor"/>
    </font>
    <font>
      <i/>
      <sz val="12"/>
      <color indexed="16"/>
      <name val="Calibri"/>
      <family val="2"/>
      <scheme val="minor"/>
    </font>
    <font>
      <sz val="14"/>
      <color indexed="10"/>
      <name val="Calibri"/>
      <family val="2"/>
      <scheme val="minor"/>
    </font>
    <font>
      <b/>
      <i/>
      <sz val="11"/>
      <name val="Calibri"/>
      <family val="2"/>
      <scheme val="minor"/>
    </font>
    <font>
      <b/>
      <sz val="12"/>
      <color theme="9" tint="-0.249977111117893"/>
      <name val="Calibri"/>
      <family val="2"/>
      <scheme val="minor"/>
    </font>
    <font>
      <b/>
      <sz val="20"/>
      <color theme="0"/>
      <name val="Calibri"/>
      <family val="2"/>
      <scheme val="minor"/>
    </font>
    <font>
      <b/>
      <sz val="12"/>
      <color rgb="FF444444"/>
      <name val="Calibri"/>
      <family val="2"/>
      <scheme val="minor"/>
    </font>
    <font>
      <b/>
      <sz val="18"/>
      <color theme="0"/>
      <name val="Calibri"/>
      <family val="2"/>
      <scheme val="minor"/>
    </font>
    <font>
      <sz val="11"/>
      <color rgb="FF0000FF"/>
      <name val="Calibri"/>
      <family val="2"/>
      <scheme val="minor"/>
    </font>
    <font>
      <sz val="11"/>
      <color rgb="FF000000"/>
      <name val="Calibri"/>
      <family val="2"/>
      <scheme val="minor"/>
    </font>
    <font>
      <b/>
      <sz val="14"/>
      <color rgb="FF363636"/>
      <name val="Calibri"/>
      <family val="2"/>
      <scheme val="minor"/>
    </font>
    <font>
      <u/>
      <sz val="10"/>
      <color indexed="12"/>
      <name val="Arial"/>
      <family val="2"/>
    </font>
    <font>
      <b/>
      <sz val="11"/>
      <color indexed="9"/>
      <name val="Calibri"/>
      <family val="2"/>
      <scheme val="minor"/>
    </font>
    <font>
      <sz val="8.5"/>
      <name val="Calibri"/>
      <family val="2"/>
      <scheme val="minor"/>
    </font>
    <font>
      <b/>
      <sz val="8.5"/>
      <name val="Calibri"/>
      <family val="2"/>
      <scheme val="minor"/>
    </font>
    <font>
      <b/>
      <sz val="12"/>
      <color indexed="18"/>
      <name val="Calibri"/>
      <family val="2"/>
      <scheme val="minor"/>
    </font>
    <font>
      <i/>
      <sz val="8"/>
      <name val="Calibri"/>
      <family val="2"/>
      <scheme val="minor"/>
    </font>
    <font>
      <sz val="10"/>
      <color indexed="12"/>
      <name val="Calibri"/>
      <family val="2"/>
      <scheme val="minor"/>
    </font>
    <font>
      <sz val="16"/>
      <color indexed="12"/>
      <name val="Calibri"/>
      <family val="2"/>
      <scheme val="minor"/>
    </font>
    <font>
      <b/>
      <sz val="10"/>
      <color indexed="12"/>
      <name val="Calibri"/>
      <family val="2"/>
      <scheme val="minor"/>
    </font>
    <font>
      <sz val="22"/>
      <name val="Calibri"/>
      <family val="2"/>
      <scheme val="minor"/>
    </font>
    <font>
      <i/>
      <sz val="14"/>
      <name val="Calibri"/>
      <family val="2"/>
      <scheme val="minor"/>
    </font>
    <font>
      <b/>
      <sz val="14"/>
      <color indexed="60"/>
      <name val="Calibri"/>
      <family val="2"/>
      <scheme val="minor"/>
    </font>
    <font>
      <b/>
      <sz val="14"/>
      <color indexed="53"/>
      <name val="Calibri"/>
      <family val="2"/>
      <scheme val="minor"/>
    </font>
    <font>
      <b/>
      <sz val="14"/>
      <color indexed="17"/>
      <name val="Calibri"/>
      <family val="2"/>
      <scheme val="minor"/>
    </font>
    <font>
      <b/>
      <sz val="14"/>
      <color indexed="10"/>
      <name val="Calibri"/>
      <family val="2"/>
      <scheme val="minor"/>
    </font>
    <font>
      <b/>
      <sz val="16"/>
      <color indexed="60"/>
      <name val="Calibri"/>
      <family val="2"/>
      <scheme val="minor"/>
    </font>
    <font>
      <b/>
      <sz val="16"/>
      <color indexed="53"/>
      <name val="Calibri"/>
      <family val="2"/>
      <scheme val="minor"/>
    </font>
    <font>
      <b/>
      <u/>
      <sz val="12"/>
      <name val="Calibri"/>
      <family val="2"/>
      <scheme val="minor"/>
    </font>
    <font>
      <sz val="36"/>
      <name val="Calibri"/>
      <family val="2"/>
      <scheme val="minor"/>
    </font>
    <font>
      <b/>
      <sz val="20"/>
      <color indexed="9"/>
      <name val="Calibri"/>
      <family val="2"/>
      <scheme val="minor"/>
    </font>
    <font>
      <sz val="7"/>
      <color indexed="22"/>
      <name val="Calibri"/>
      <family val="2"/>
      <scheme val="minor"/>
    </font>
    <font>
      <sz val="7"/>
      <color indexed="12"/>
      <name val="Calibri"/>
      <family val="2"/>
      <scheme val="minor"/>
    </font>
    <font>
      <b/>
      <sz val="13.5"/>
      <name val="Calibri"/>
      <family val="2"/>
      <scheme val="minor"/>
    </font>
    <font>
      <sz val="20"/>
      <color indexed="18"/>
      <name val="Calibri"/>
      <family val="2"/>
      <scheme val="minor"/>
    </font>
    <font>
      <sz val="24"/>
      <color indexed="18"/>
      <name val="Calibri"/>
      <family val="2"/>
      <scheme val="minor"/>
    </font>
    <font>
      <b/>
      <u/>
      <sz val="22"/>
      <name val="Calibri"/>
      <family val="2"/>
      <scheme val="minor"/>
    </font>
    <font>
      <b/>
      <u/>
      <sz val="18"/>
      <name val="Calibri"/>
      <family val="2"/>
      <scheme val="minor"/>
    </font>
    <font>
      <sz val="17.5"/>
      <color indexed="55"/>
      <name val="Calibri"/>
      <family val="2"/>
      <scheme val="minor"/>
    </font>
    <font>
      <i/>
      <sz val="22"/>
      <name val="Calibri"/>
      <family val="2"/>
      <scheme val="minor"/>
    </font>
    <font>
      <i/>
      <sz val="10"/>
      <name val="Calibri"/>
      <family val="2"/>
      <scheme val="minor"/>
    </font>
    <font>
      <sz val="12"/>
      <color indexed="9"/>
      <name val="Calibri"/>
      <family val="2"/>
      <scheme val="minor"/>
    </font>
    <font>
      <i/>
      <sz val="11"/>
      <name val="Calibri"/>
      <family val="2"/>
      <scheme val="minor"/>
    </font>
    <font>
      <sz val="11"/>
      <color indexed="17"/>
      <name val="Calibri"/>
      <family val="2"/>
      <scheme val="minor"/>
    </font>
    <font>
      <sz val="11"/>
      <color indexed="12"/>
      <name val="Calibri"/>
      <family val="2"/>
      <scheme val="minor"/>
    </font>
    <font>
      <b/>
      <sz val="12"/>
      <color indexed="9"/>
      <name val="Calibri"/>
      <family val="2"/>
      <scheme val="minor"/>
    </font>
    <font>
      <sz val="22"/>
      <color indexed="18"/>
      <name val="Calibri"/>
      <family val="2"/>
      <scheme val="minor"/>
    </font>
    <font>
      <i/>
      <sz val="10"/>
      <color indexed="58"/>
      <name val="Calibri"/>
      <family val="2"/>
      <scheme val="minor"/>
    </font>
    <font>
      <i/>
      <u/>
      <sz val="16"/>
      <name val="Calibri"/>
      <family val="2"/>
      <scheme val="minor"/>
    </font>
    <font>
      <i/>
      <sz val="16"/>
      <name val="Calibri"/>
      <family val="2"/>
      <scheme val="minor"/>
    </font>
    <font>
      <b/>
      <i/>
      <sz val="14"/>
      <color indexed="10"/>
      <name val="Calibri"/>
      <family val="2"/>
      <scheme val="minor"/>
    </font>
    <font>
      <sz val="16"/>
      <color indexed="18"/>
      <name val="Calibri"/>
      <family val="2"/>
      <scheme val="minor"/>
    </font>
    <font>
      <sz val="26"/>
      <name val="Calibri"/>
      <family val="2"/>
      <scheme val="minor"/>
    </font>
    <font>
      <sz val="28"/>
      <name val="Calibri"/>
      <family val="2"/>
      <scheme val="minor"/>
    </font>
    <font>
      <b/>
      <sz val="32"/>
      <name val="Calibri"/>
      <family val="2"/>
      <scheme val="minor"/>
    </font>
    <font>
      <sz val="32"/>
      <name val="Calibri"/>
      <family val="2"/>
      <scheme val="minor"/>
    </font>
    <font>
      <sz val="12"/>
      <color indexed="56"/>
      <name val="Calibri"/>
      <family val="2"/>
      <scheme val="minor"/>
    </font>
    <font>
      <b/>
      <sz val="20"/>
      <color indexed="18"/>
      <name val="Calibri"/>
      <family val="2"/>
      <scheme val="minor"/>
    </font>
    <font>
      <b/>
      <sz val="16"/>
      <color indexed="18"/>
      <name val="Calibri"/>
      <family val="2"/>
      <scheme val="minor"/>
    </font>
    <font>
      <sz val="10"/>
      <color indexed="56"/>
      <name val="Calibri"/>
      <family val="2"/>
      <scheme val="minor"/>
    </font>
    <font>
      <b/>
      <sz val="11"/>
      <color indexed="56"/>
      <name val="Calibri"/>
      <family val="2"/>
      <scheme val="minor"/>
    </font>
    <font>
      <b/>
      <sz val="18"/>
      <color indexed="18"/>
      <name val="Calibri"/>
      <family val="2"/>
      <scheme val="minor"/>
    </font>
    <font>
      <sz val="22"/>
      <color indexed="9"/>
      <name val="Calibri"/>
      <family val="2"/>
      <scheme val="minor"/>
    </font>
    <font>
      <b/>
      <sz val="22"/>
      <color indexed="18"/>
      <name val="Calibri"/>
      <family val="2"/>
      <scheme val="minor"/>
    </font>
    <font>
      <sz val="26"/>
      <color indexed="18"/>
      <name val="Calibri"/>
      <family val="2"/>
      <scheme val="minor"/>
    </font>
    <font>
      <sz val="48"/>
      <color indexed="18"/>
      <name val="Calibri"/>
      <family val="2"/>
      <scheme val="minor"/>
    </font>
    <font>
      <b/>
      <sz val="48"/>
      <name val="Calibri"/>
      <family val="2"/>
      <scheme val="minor"/>
    </font>
    <font>
      <sz val="14"/>
      <color indexed="18"/>
      <name val="Calibri"/>
      <family val="2"/>
      <scheme val="minor"/>
    </font>
    <font>
      <b/>
      <sz val="14"/>
      <color theme="9"/>
      <name val="Calibri"/>
      <family val="2"/>
      <scheme val="minor"/>
    </font>
    <font>
      <sz val="10"/>
      <color theme="0"/>
      <name val="Arial"/>
      <family val="2"/>
    </font>
    <font>
      <sz val="12"/>
      <color rgb="FFCC00FF"/>
      <name val="Calibri"/>
      <family val="2"/>
      <scheme val="minor"/>
    </font>
    <font>
      <b/>
      <sz val="12"/>
      <color theme="0"/>
      <name val="Calibri"/>
      <family val="2"/>
      <scheme val="minor"/>
    </font>
    <font>
      <b/>
      <sz val="14"/>
      <color theme="0"/>
      <name val="Calibri"/>
      <family val="2"/>
      <scheme val="minor"/>
    </font>
    <font>
      <b/>
      <sz val="14"/>
      <color theme="1" tint="0.499984740745262"/>
      <name val="Calibri"/>
      <family val="2"/>
      <scheme val="minor"/>
    </font>
    <font>
      <sz val="14"/>
      <color rgb="FF000000"/>
      <name val="Calibri"/>
      <family val="2"/>
      <scheme val="minor"/>
    </font>
    <font>
      <b/>
      <sz val="14"/>
      <color rgb="FF000000"/>
      <name val="Calibri"/>
      <family val="2"/>
      <scheme val="minor"/>
    </font>
    <font>
      <sz val="11"/>
      <color rgb="FF006621"/>
      <name val="Calibri"/>
      <family val="2"/>
      <scheme val="minor"/>
    </font>
    <font>
      <b/>
      <u/>
      <sz val="11"/>
      <color theme="1"/>
      <name val="Calibri"/>
      <family val="2"/>
      <scheme val="minor"/>
    </font>
    <font>
      <sz val="11"/>
      <color theme="0"/>
      <name val="Calibri"/>
      <family val="2"/>
      <scheme val="minor"/>
    </font>
    <font>
      <b/>
      <u/>
      <sz val="12"/>
      <color theme="10"/>
      <name val="Calibri"/>
      <family val="2"/>
      <scheme val="minor"/>
    </font>
    <font>
      <b/>
      <u/>
      <sz val="14"/>
      <color theme="1"/>
      <name val="Calibri"/>
      <family val="2"/>
      <scheme val="minor"/>
    </font>
    <font>
      <b/>
      <u/>
      <sz val="16"/>
      <color theme="1"/>
      <name val="Calibri"/>
      <family val="2"/>
      <scheme val="minor"/>
    </font>
    <font>
      <sz val="11"/>
      <color rgb="FF006621"/>
      <name val="Arial"/>
      <family val="2"/>
    </font>
    <font>
      <sz val="12"/>
      <color rgb="FF000000"/>
      <name val="Calibri"/>
      <family val="2"/>
      <scheme val="minor"/>
    </font>
    <font>
      <b/>
      <sz val="11"/>
      <color rgb="FF0070C0"/>
      <name val="Calibri"/>
      <family val="2"/>
      <scheme val="minor"/>
    </font>
    <font>
      <b/>
      <sz val="12"/>
      <color rgb="FF000000"/>
      <name val="Calibri"/>
      <family val="2"/>
      <scheme val="minor"/>
    </font>
    <font>
      <b/>
      <sz val="11"/>
      <color theme="9"/>
      <name val="Calibri"/>
      <family val="2"/>
      <scheme val="minor"/>
    </font>
    <font>
      <sz val="12"/>
      <color rgb="FFC00000"/>
      <name val="Calibri"/>
      <family val="2"/>
      <scheme val="minor"/>
    </font>
    <font>
      <sz val="12"/>
      <color rgb="FF006621"/>
      <name val="Calibri"/>
      <family val="2"/>
      <scheme val="minor"/>
    </font>
    <font>
      <sz val="12"/>
      <color rgb="FF808080"/>
      <name val="Calibri"/>
      <family val="2"/>
      <scheme val="minor"/>
    </font>
    <font>
      <sz val="12"/>
      <color rgb="FF545454"/>
      <name val="Calibri"/>
      <family val="2"/>
      <scheme val="minor"/>
    </font>
    <font>
      <b/>
      <i/>
      <sz val="12"/>
      <color rgb="FF2E74B5"/>
      <name val="Calibri"/>
      <family val="2"/>
      <scheme val="minor"/>
    </font>
    <font>
      <sz val="10"/>
      <color rgb="FF0000FF"/>
      <name val="Calibri"/>
      <family val="2"/>
      <scheme val="minor"/>
    </font>
    <font>
      <sz val="10"/>
      <color theme="1" tint="0.499984740745262"/>
      <name val="Calibri"/>
      <family val="2"/>
      <scheme val="minor"/>
    </font>
    <font>
      <sz val="11"/>
      <color theme="1" tint="0.499984740745262"/>
      <name val="Calibri"/>
      <family val="2"/>
      <scheme val="minor"/>
    </font>
    <font>
      <b/>
      <sz val="12"/>
      <color theme="1" tint="0.499984740745262"/>
      <name val="Calibri"/>
      <family val="2"/>
      <scheme val="minor"/>
    </font>
    <font>
      <b/>
      <u/>
      <sz val="11"/>
      <color theme="10"/>
      <name val="Calibri"/>
      <family val="2"/>
      <scheme val="minor"/>
    </font>
    <font>
      <b/>
      <sz val="14"/>
      <color rgb="FF444444"/>
      <name val="Calibri"/>
      <family val="2"/>
      <scheme val="minor"/>
    </font>
    <font>
      <b/>
      <u/>
      <sz val="14"/>
      <color rgb="FF0000FF"/>
      <name val="Calibri"/>
      <family val="2"/>
      <scheme val="minor"/>
    </font>
    <font>
      <b/>
      <sz val="24"/>
      <color theme="0"/>
      <name val="Calibri"/>
      <family val="2"/>
      <scheme val="minor"/>
    </font>
    <font>
      <b/>
      <sz val="16"/>
      <color rgb="FFC00000"/>
      <name val="Calibri"/>
      <family val="2"/>
      <scheme val="minor"/>
    </font>
    <font>
      <b/>
      <sz val="18"/>
      <color rgb="FF3366FF"/>
      <name val="Calibri"/>
      <family val="2"/>
      <scheme val="minor"/>
    </font>
    <font>
      <b/>
      <sz val="16"/>
      <color rgb="FF3366FF"/>
      <name val="Calibri"/>
      <family val="2"/>
      <scheme val="minor"/>
    </font>
    <font>
      <b/>
      <sz val="12"/>
      <color rgb="FF3366FF"/>
      <name val="Calibri"/>
      <family val="2"/>
      <scheme val="minor"/>
    </font>
    <font>
      <b/>
      <sz val="14"/>
      <color rgb="FF339966"/>
      <name val="Calibri"/>
      <family val="2"/>
      <scheme val="minor"/>
    </font>
    <font>
      <b/>
      <sz val="14"/>
      <color rgb="FF3366FF"/>
      <name val="Calibri"/>
      <family val="2"/>
      <scheme val="minor"/>
    </font>
    <font>
      <sz val="18"/>
      <color theme="0"/>
      <name val="Calibri"/>
      <family val="2"/>
      <scheme val="minor"/>
    </font>
    <font>
      <b/>
      <u/>
      <sz val="18"/>
      <color theme="10"/>
      <name val="Calibri"/>
      <family val="2"/>
      <scheme val="minor"/>
    </font>
    <font>
      <b/>
      <sz val="11"/>
      <color rgb="FF3366FF"/>
      <name val="Calibri"/>
      <family val="2"/>
      <scheme val="minor"/>
    </font>
    <font>
      <sz val="10"/>
      <name val="Arial"/>
      <family val="2"/>
    </font>
    <font>
      <b/>
      <sz val="10"/>
      <color rgb="FFC00000"/>
      <name val="Calibri"/>
      <family val="2"/>
      <scheme val="minor"/>
    </font>
    <font>
      <b/>
      <i/>
      <sz val="12"/>
      <color rgb="FFC00000"/>
      <name val="Calibri"/>
      <family val="2"/>
      <scheme val="minor"/>
    </font>
    <font>
      <sz val="9"/>
      <color theme="0" tint="-0.249977111117893"/>
      <name val="Calibri"/>
      <family val="2"/>
      <scheme val="minor"/>
    </font>
    <font>
      <b/>
      <sz val="10"/>
      <color theme="9" tint="-0.249977111117893"/>
      <name val="Calibri"/>
      <family val="2"/>
      <scheme val="minor"/>
    </font>
    <font>
      <b/>
      <sz val="11"/>
      <color theme="1" tint="0.499984740745262"/>
      <name val="Calibri"/>
      <family val="2"/>
      <scheme val="minor"/>
    </font>
    <font>
      <b/>
      <sz val="12"/>
      <color theme="1" tint="0.499984740745262"/>
      <name val="Wingdings 3"/>
      <family val="1"/>
      <charset val="2"/>
    </font>
    <font>
      <b/>
      <sz val="26"/>
      <color theme="0"/>
      <name val="Calibri"/>
      <family val="2"/>
      <scheme val="minor"/>
    </font>
    <font>
      <b/>
      <sz val="14"/>
      <color indexed="56"/>
      <name val="Calibri"/>
      <family val="2"/>
      <scheme val="minor"/>
    </font>
    <font>
      <sz val="10"/>
      <color rgb="FFC00000"/>
      <name val="Calibri"/>
      <family val="2"/>
      <scheme val="minor"/>
    </font>
    <font>
      <sz val="16"/>
      <color rgb="FFC00000"/>
      <name val="Calibri"/>
      <family val="2"/>
      <scheme val="minor"/>
    </font>
    <font>
      <b/>
      <sz val="10"/>
      <color theme="0"/>
      <name val="Arial"/>
      <family val="2"/>
    </font>
    <font>
      <b/>
      <sz val="18"/>
      <color theme="0"/>
      <name val="Arial"/>
      <family val="2"/>
    </font>
    <font>
      <b/>
      <sz val="16"/>
      <color theme="0"/>
      <name val="Arial"/>
      <family val="2"/>
    </font>
    <font>
      <b/>
      <sz val="18"/>
      <color rgb="FF3366FF"/>
      <name val="Arial"/>
      <family val="2"/>
    </font>
    <font>
      <b/>
      <sz val="28"/>
      <color theme="0"/>
      <name val="Calibri"/>
      <family val="2"/>
      <scheme val="minor"/>
    </font>
    <font>
      <sz val="10"/>
      <color theme="0"/>
      <name val="Calibri"/>
      <family val="2"/>
      <scheme val="minor"/>
    </font>
    <font>
      <b/>
      <sz val="10"/>
      <color rgb="FF3366FF"/>
      <name val="Calibri"/>
      <family val="2"/>
      <scheme val="minor"/>
    </font>
    <font>
      <b/>
      <sz val="22"/>
      <color rgb="FF92D050"/>
      <name val="Verdana"/>
      <family val="2"/>
    </font>
    <font>
      <sz val="22"/>
      <color theme="0"/>
      <name val="Verdana"/>
      <family val="2"/>
    </font>
    <font>
      <sz val="18"/>
      <color rgb="FF7030A0"/>
      <name val="Arial"/>
      <family val="2"/>
    </font>
    <font>
      <b/>
      <sz val="22"/>
      <color rgb="FF92D050"/>
      <name val="Arial"/>
      <family val="2"/>
    </font>
    <font>
      <sz val="10"/>
      <color rgb="FF92D050"/>
      <name val="Arial"/>
      <family val="2"/>
    </font>
    <font>
      <b/>
      <sz val="48"/>
      <color rgb="FFFFFF00"/>
      <name val="Calibri"/>
      <family val="2"/>
      <scheme val="minor"/>
    </font>
    <font>
      <b/>
      <u/>
      <sz val="18"/>
      <color theme="0"/>
      <name val="Calibri"/>
      <family val="2"/>
      <scheme val="minor"/>
    </font>
    <font>
      <sz val="18"/>
      <name val="Times New Roman"/>
      <family val="1"/>
    </font>
    <font>
      <sz val="22"/>
      <color theme="1"/>
      <name val="Calibri"/>
      <family val="2"/>
      <scheme val="minor"/>
    </font>
    <font>
      <u/>
      <sz val="22"/>
      <name val="Calibri"/>
      <family val="2"/>
      <scheme val="minor"/>
    </font>
    <font>
      <sz val="22"/>
      <color rgb="FFFFFF00"/>
      <name val="Arial"/>
      <family val="2"/>
    </font>
    <font>
      <sz val="14"/>
      <color rgb="FF70AD47"/>
      <name val="Calibri"/>
      <family val="2"/>
      <scheme val="minor"/>
    </font>
    <font>
      <b/>
      <sz val="11"/>
      <color rgb="FF0000FF"/>
      <name val="Calibri"/>
      <family val="2"/>
      <scheme val="minor"/>
    </font>
    <font>
      <b/>
      <sz val="48"/>
      <color rgb="FF92D050"/>
      <name val="Verdana"/>
      <family val="2"/>
    </font>
    <font>
      <b/>
      <sz val="36"/>
      <name val="Arial"/>
      <family val="2"/>
    </font>
    <font>
      <b/>
      <sz val="22"/>
      <name val="Microsoft Sans Serif"/>
      <family val="2"/>
    </font>
    <font>
      <b/>
      <sz val="28"/>
      <color rgb="FF0000FF"/>
      <name val="Arial"/>
      <family val="2"/>
    </font>
    <font>
      <b/>
      <sz val="28"/>
      <color indexed="12"/>
      <name val="Arial"/>
      <family val="2"/>
    </font>
    <font>
      <b/>
      <sz val="20"/>
      <color indexed="9"/>
      <name val="Arial"/>
      <family val="2"/>
    </font>
    <font>
      <b/>
      <u/>
      <sz val="22"/>
      <name val="Arial"/>
      <family val="2"/>
    </font>
    <font>
      <b/>
      <sz val="16"/>
      <color indexed="53"/>
      <name val="Tahoma"/>
      <family val="2"/>
    </font>
    <font>
      <sz val="8"/>
      <color indexed="81"/>
      <name val="Tahoma"/>
      <family val="2"/>
    </font>
    <font>
      <b/>
      <u/>
      <sz val="36"/>
      <color rgb="FF0000FF"/>
      <name val="Microsoft Sans Serif"/>
      <family val="2"/>
    </font>
    <font>
      <b/>
      <sz val="18"/>
      <color indexed="16"/>
      <name val="Arial"/>
      <family val="2"/>
    </font>
    <font>
      <b/>
      <u/>
      <sz val="12"/>
      <color indexed="52"/>
      <name val="Arial"/>
      <family val="2"/>
    </font>
    <font>
      <sz val="12"/>
      <color indexed="20"/>
      <name val="Arial"/>
      <family val="2"/>
    </font>
    <font>
      <u/>
      <sz val="12"/>
      <color indexed="12"/>
      <name val="Arial"/>
      <family val="2"/>
    </font>
    <font>
      <sz val="10"/>
      <color indexed="55"/>
      <name val="Arial"/>
      <family val="2"/>
    </font>
    <font>
      <sz val="9"/>
      <name val="Arial"/>
      <family val="2"/>
    </font>
    <font>
      <i/>
      <sz val="11"/>
      <name val="Arial"/>
      <family val="2"/>
    </font>
    <font>
      <b/>
      <sz val="16"/>
      <color rgb="FF0000FF"/>
      <name val="Arial"/>
      <family val="2"/>
    </font>
    <font>
      <b/>
      <sz val="13"/>
      <color indexed="21"/>
      <name val="Arial"/>
      <family val="2"/>
    </font>
    <font>
      <b/>
      <sz val="10"/>
      <color indexed="20"/>
      <name val="Arial"/>
      <family val="2"/>
    </font>
    <font>
      <sz val="10"/>
      <color indexed="20"/>
      <name val="Arial"/>
      <family val="2"/>
    </font>
    <font>
      <b/>
      <sz val="12"/>
      <color indexed="16"/>
      <name val="Arial"/>
      <family val="2"/>
    </font>
    <font>
      <b/>
      <sz val="13"/>
      <color indexed="21"/>
      <name val="PTSansNarrowRegular"/>
    </font>
    <font>
      <sz val="9"/>
      <color indexed="8"/>
      <name val="Arial"/>
      <family val="2"/>
    </font>
    <font>
      <sz val="10"/>
      <color indexed="8"/>
      <name val="Arial"/>
      <family val="2"/>
    </font>
    <font>
      <b/>
      <sz val="14"/>
      <color indexed="16"/>
      <name val="Arial"/>
      <family val="2"/>
    </font>
    <font>
      <i/>
      <sz val="9"/>
      <color indexed="8"/>
      <name val="Arial"/>
      <family val="2"/>
    </font>
    <font>
      <sz val="12"/>
      <color indexed="12"/>
      <name val="Arial"/>
      <family val="2"/>
    </font>
    <font>
      <sz val="8"/>
      <color indexed="12"/>
      <name val="Arial"/>
      <family val="2"/>
    </font>
    <font>
      <b/>
      <i/>
      <sz val="13"/>
      <color indexed="21"/>
      <name val="Arial"/>
      <family val="2"/>
    </font>
    <font>
      <b/>
      <i/>
      <sz val="9"/>
      <color indexed="8"/>
      <name val="Arial"/>
      <family val="2"/>
    </font>
    <font>
      <b/>
      <sz val="12"/>
      <color indexed="8"/>
      <name val="Tahoma"/>
      <family val="2"/>
    </font>
    <font>
      <b/>
      <sz val="9"/>
      <color indexed="63"/>
      <name val="Arial"/>
      <family val="2"/>
    </font>
    <font>
      <b/>
      <sz val="16"/>
      <color indexed="16"/>
      <name val="Arial"/>
      <family val="2"/>
    </font>
    <font>
      <sz val="11"/>
      <color indexed="8"/>
      <name val="Arial"/>
      <family val="2"/>
    </font>
    <font>
      <sz val="11"/>
      <color indexed="57"/>
      <name val="Arial"/>
      <family val="2"/>
    </font>
    <font>
      <b/>
      <sz val="11"/>
      <color indexed="8"/>
      <name val="Arial"/>
      <family val="2"/>
    </font>
    <font>
      <b/>
      <sz val="9"/>
      <color indexed="8"/>
      <name val="Arial"/>
      <family val="2"/>
    </font>
    <font>
      <sz val="16"/>
      <color indexed="57"/>
      <name val="Arial"/>
      <family val="2"/>
    </font>
    <font>
      <sz val="12"/>
      <color indexed="21"/>
      <name val="PTSansNarrowRegular"/>
    </font>
    <font>
      <sz val="12"/>
      <color indexed="8"/>
      <name val="Arial"/>
      <family val="2"/>
    </font>
    <font>
      <b/>
      <sz val="24"/>
      <color rgb="FFFFFF00"/>
      <name val="Calibri"/>
      <family val="2"/>
      <scheme val="minor"/>
    </font>
    <font>
      <b/>
      <sz val="12"/>
      <color indexed="18"/>
      <name val="Arial"/>
      <family val="2"/>
    </font>
    <font>
      <b/>
      <sz val="12"/>
      <color indexed="18"/>
      <name val="Times New Roman"/>
      <family val="1"/>
    </font>
    <font>
      <i/>
      <sz val="12"/>
      <color indexed="18"/>
      <name val="Times New Roman"/>
      <family val="1"/>
    </font>
    <font>
      <sz val="14"/>
      <name val="Times New Roman"/>
      <family val="1"/>
    </font>
    <font>
      <b/>
      <u/>
      <sz val="12"/>
      <name val="Times New Roman"/>
      <family val="1"/>
    </font>
    <font>
      <sz val="11"/>
      <name val="Times New Roman"/>
      <family val="1"/>
    </font>
    <font>
      <u/>
      <sz val="10"/>
      <name val="Times New Roman"/>
      <family val="1"/>
    </font>
    <font>
      <u/>
      <sz val="12"/>
      <name val="Times New Roman"/>
      <family val="1"/>
    </font>
    <font>
      <b/>
      <u/>
      <sz val="10"/>
      <name val="Times New Roman"/>
      <family val="1"/>
    </font>
    <font>
      <b/>
      <sz val="12"/>
      <name val="Times New Roman"/>
      <family val="1"/>
    </font>
    <font>
      <b/>
      <sz val="11"/>
      <color indexed="18"/>
      <name val="Times New Roman"/>
      <family val="1"/>
    </font>
    <font>
      <b/>
      <sz val="11"/>
      <color indexed="18"/>
      <name val="Arial"/>
      <family val="2"/>
    </font>
    <font>
      <b/>
      <sz val="10"/>
      <color indexed="18"/>
      <name val="Arial"/>
      <family val="2"/>
    </font>
    <font>
      <i/>
      <sz val="8"/>
      <color indexed="22"/>
      <name val="Times New Roman"/>
      <family val="1"/>
    </font>
    <font>
      <i/>
      <sz val="10"/>
      <name val="Times New Roman"/>
      <family val="1"/>
    </font>
    <font>
      <b/>
      <sz val="11"/>
      <color indexed="10"/>
      <name val="Arial"/>
      <family val="2"/>
    </font>
    <font>
      <sz val="12"/>
      <color indexed="18"/>
      <name val="Times New Roman"/>
      <family val="1"/>
    </font>
    <font>
      <sz val="22"/>
      <color indexed="18"/>
      <name val="Times New Roman"/>
      <family val="1"/>
    </font>
    <font>
      <sz val="24"/>
      <name val="Times New Roman"/>
      <family val="1"/>
    </font>
    <font>
      <sz val="14"/>
      <color indexed="18"/>
      <name val="Times New Roman"/>
      <family val="1"/>
    </font>
    <font>
      <i/>
      <sz val="12"/>
      <name val="Times New Roman"/>
      <family val="1"/>
    </font>
    <font>
      <b/>
      <sz val="12"/>
      <color indexed="10"/>
      <name val="Arial"/>
      <family val="2"/>
    </font>
    <font>
      <b/>
      <sz val="12"/>
      <color indexed="10"/>
      <name val="Times New Roman"/>
      <family val="1"/>
    </font>
    <font>
      <b/>
      <sz val="12"/>
      <color indexed="9"/>
      <name val="Times New Roman"/>
      <family val="1"/>
    </font>
    <font>
      <b/>
      <sz val="10"/>
      <color indexed="10"/>
      <name val="Times New Roman"/>
      <family val="1"/>
    </font>
    <font>
      <b/>
      <sz val="10"/>
      <color indexed="18"/>
      <name val="Times New Roman"/>
      <family val="1"/>
    </font>
    <font>
      <sz val="16"/>
      <name val="Times New Roman"/>
      <family val="1"/>
    </font>
    <font>
      <sz val="12"/>
      <color indexed="17"/>
      <name val="Times New Roman"/>
      <family val="1"/>
    </font>
    <font>
      <b/>
      <sz val="12"/>
      <color indexed="12"/>
      <name val="Times New Roman"/>
      <family val="1"/>
    </font>
    <font>
      <b/>
      <sz val="12"/>
      <color indexed="17"/>
      <name val="Times New Roman"/>
      <family val="1"/>
    </font>
    <font>
      <b/>
      <sz val="14"/>
      <name val="Times New Roman"/>
      <family val="1"/>
    </font>
    <font>
      <b/>
      <sz val="14"/>
      <color indexed="12"/>
      <name val="Times New Roman"/>
      <family val="1"/>
    </font>
    <font>
      <b/>
      <sz val="14"/>
      <color indexed="17"/>
      <name val="Times New Roman"/>
      <family val="1"/>
    </font>
    <font>
      <b/>
      <sz val="14"/>
      <color indexed="10"/>
      <name val="Times New Roman"/>
      <family val="1"/>
    </font>
    <font>
      <sz val="12"/>
      <color indexed="10"/>
      <name val="Times New Roman"/>
      <family val="1"/>
    </font>
    <font>
      <sz val="14"/>
      <color indexed="12"/>
      <name val="Times New Roman"/>
      <family val="1"/>
    </font>
    <font>
      <sz val="14"/>
      <color indexed="17"/>
      <name val="Times New Roman"/>
      <family val="1"/>
    </font>
    <font>
      <sz val="14"/>
      <color indexed="10"/>
      <name val="Times New Roman"/>
      <family val="1"/>
    </font>
    <font>
      <sz val="11"/>
      <color indexed="9"/>
      <name val="Arial"/>
      <family val="2"/>
    </font>
    <font>
      <sz val="12"/>
      <color indexed="9"/>
      <name val="Times New Roman"/>
      <family val="1"/>
    </font>
    <font>
      <sz val="12"/>
      <color indexed="12"/>
      <name val="Times New Roman"/>
      <family val="1"/>
    </font>
    <font>
      <sz val="11"/>
      <color indexed="9"/>
      <name val="Times New Roman"/>
      <family val="1"/>
    </font>
    <font>
      <b/>
      <sz val="10"/>
      <color indexed="9"/>
      <name val="Arial"/>
      <family val="2"/>
    </font>
    <font>
      <b/>
      <sz val="8.5"/>
      <color rgb="FFFF0000"/>
      <name val="Calibri"/>
      <family val="2"/>
      <scheme val="minor"/>
    </font>
    <font>
      <u/>
      <sz val="11"/>
      <color theme="10"/>
      <name val="Calibri"/>
      <family val="2"/>
    </font>
    <font>
      <sz val="14"/>
      <color indexed="10"/>
      <name val="Arial"/>
      <family val="2"/>
    </font>
    <font>
      <sz val="18"/>
      <color indexed="10"/>
      <name val="Arial"/>
      <family val="2"/>
    </font>
    <font>
      <b/>
      <sz val="13.5"/>
      <color indexed="9"/>
      <name val="MS Sans Serif"/>
      <family val="2"/>
    </font>
    <font>
      <sz val="20"/>
      <name val="MS Sans Serif"/>
      <family val="2"/>
    </font>
    <font>
      <sz val="26"/>
      <name val="MS Sans Serif"/>
      <family val="2"/>
    </font>
    <font>
      <sz val="40"/>
      <color indexed="55"/>
      <name val="Arial"/>
      <family val="2"/>
    </font>
    <font>
      <b/>
      <sz val="48"/>
      <name val="Arial"/>
      <family val="2"/>
    </font>
    <font>
      <sz val="28"/>
      <name val="Arial"/>
      <family val="2"/>
    </font>
    <font>
      <sz val="36"/>
      <name val="Arial"/>
      <family val="2"/>
    </font>
    <font>
      <sz val="17.5"/>
      <name val="MS Sans Serif"/>
      <family val="2"/>
    </font>
    <font>
      <sz val="35"/>
      <color indexed="55"/>
      <name val="Arial"/>
      <family val="2"/>
    </font>
    <font>
      <b/>
      <sz val="20"/>
      <name val="MS Sans Serif"/>
      <family val="2"/>
    </font>
    <font>
      <b/>
      <sz val="18"/>
      <name val="MS Sans Serif"/>
      <family val="2"/>
    </font>
    <font>
      <sz val="18"/>
      <name val="MS Sans Serif"/>
      <family val="2"/>
    </font>
    <font>
      <b/>
      <sz val="8"/>
      <name val="Arial"/>
      <family val="2"/>
    </font>
    <font>
      <b/>
      <sz val="30"/>
      <name val="MS Sans Serif"/>
      <family val="2"/>
    </font>
    <font>
      <sz val="40"/>
      <color indexed="22"/>
      <name val="Arial"/>
      <family val="2"/>
    </font>
    <font>
      <sz val="35"/>
      <color indexed="22"/>
      <name val="Arial"/>
      <family val="2"/>
    </font>
    <font>
      <sz val="14"/>
      <name val="MS Sans Serif"/>
    </font>
    <font>
      <b/>
      <sz val="14"/>
      <name val="MS Sans Serif"/>
    </font>
    <font>
      <sz val="24"/>
      <name val="Arial"/>
      <family val="2"/>
    </font>
    <font>
      <i/>
      <sz val="18"/>
      <color indexed="9"/>
      <name val="Arial"/>
      <family val="2"/>
    </font>
    <font>
      <b/>
      <sz val="26"/>
      <color indexed="9"/>
      <name val="Arial"/>
      <family val="2"/>
    </font>
    <font>
      <b/>
      <sz val="36"/>
      <color indexed="9"/>
      <name val="Arial"/>
      <family val="2"/>
    </font>
    <font>
      <b/>
      <u/>
      <sz val="20"/>
      <name val="Arial"/>
      <family val="2"/>
    </font>
    <font>
      <b/>
      <sz val="40"/>
      <color indexed="12"/>
      <name val="Arial"/>
      <family val="2"/>
    </font>
    <font>
      <sz val="28"/>
      <color indexed="22"/>
      <name val="Arial"/>
      <family val="2"/>
    </font>
    <font>
      <b/>
      <sz val="55"/>
      <name val="Arial"/>
      <family val="2"/>
    </font>
    <font>
      <b/>
      <sz val="55"/>
      <color theme="0"/>
      <name val="Arial"/>
      <family val="2"/>
    </font>
    <font>
      <b/>
      <sz val="36"/>
      <color theme="0"/>
      <name val="Arial"/>
      <family val="2"/>
    </font>
    <font>
      <b/>
      <sz val="40"/>
      <color theme="0"/>
      <name val="Arial"/>
      <family val="2"/>
    </font>
    <font>
      <b/>
      <sz val="40"/>
      <color indexed="9"/>
      <name val="Arial"/>
      <family val="2"/>
    </font>
    <font>
      <b/>
      <sz val="11"/>
      <color indexed="12"/>
      <name val="Calibri"/>
      <family val="2"/>
      <scheme val="minor"/>
    </font>
    <font>
      <b/>
      <u/>
      <sz val="18"/>
      <color rgb="FF0000FF"/>
      <name val="Calibri"/>
      <family val="2"/>
      <scheme val="minor"/>
    </font>
    <font>
      <b/>
      <sz val="12"/>
      <color rgb="FF141414"/>
      <name val="Calibri"/>
      <family val="2"/>
      <scheme val="minor"/>
    </font>
    <font>
      <b/>
      <u/>
      <sz val="16"/>
      <color theme="10"/>
      <name val="Calibri"/>
      <family val="2"/>
      <scheme val="minor"/>
    </font>
    <font>
      <b/>
      <sz val="18"/>
      <color rgb="FFC00000"/>
      <name val="Calibri"/>
      <family val="2"/>
      <scheme val="minor"/>
    </font>
    <font>
      <b/>
      <sz val="20"/>
      <color rgb="FFC00000"/>
      <name val="Calibri"/>
      <family val="2"/>
      <scheme val="minor"/>
    </font>
    <font>
      <b/>
      <sz val="18"/>
      <color rgb="FF0000FF"/>
      <name val="Calibri"/>
      <family val="2"/>
      <scheme val="minor"/>
    </font>
    <font>
      <u/>
      <sz val="12"/>
      <color theme="10"/>
      <name val="Calibri"/>
      <family val="2"/>
      <scheme val="minor"/>
    </font>
    <font>
      <b/>
      <sz val="24"/>
      <color theme="1"/>
      <name val="Calibri"/>
      <family val="2"/>
      <scheme val="minor"/>
    </font>
    <font>
      <b/>
      <sz val="13.5"/>
      <color theme="1"/>
      <name val="Calibri"/>
      <family val="2"/>
      <scheme val="minor"/>
    </font>
  </fonts>
  <fills count="54">
    <fill>
      <patternFill patternType="none"/>
    </fill>
    <fill>
      <patternFill patternType="gray125"/>
    </fill>
    <fill>
      <patternFill patternType="solid">
        <fgColor theme="0" tint="-0.14999847407452621"/>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indexed="12"/>
        <bgColor indexed="64"/>
      </patternFill>
    </fill>
    <fill>
      <patternFill patternType="solid">
        <fgColor indexed="51"/>
        <bgColor indexed="64"/>
      </patternFill>
    </fill>
    <fill>
      <patternFill patternType="solid">
        <fgColor indexed="42"/>
        <bgColor indexed="64"/>
      </patternFill>
    </fill>
    <fill>
      <patternFill patternType="solid">
        <fgColor theme="7"/>
        <bgColor indexed="64"/>
      </patternFill>
    </fill>
    <fill>
      <patternFill patternType="solid">
        <fgColor rgb="FF92D050"/>
        <bgColor indexed="64"/>
      </patternFill>
    </fill>
    <fill>
      <patternFill patternType="solid">
        <fgColor rgb="FFCC99FF"/>
        <bgColor indexed="64"/>
      </patternFill>
    </fill>
    <fill>
      <patternFill patternType="solid">
        <fgColor theme="7" tint="0.79998168889431442"/>
        <bgColor indexed="64"/>
      </patternFill>
    </fill>
    <fill>
      <patternFill patternType="solid">
        <fgColor indexed="10"/>
        <bgColor indexed="64"/>
      </patternFill>
    </fill>
    <fill>
      <patternFill patternType="solid">
        <fgColor indexed="11"/>
        <bgColor indexed="64"/>
      </patternFill>
    </fill>
    <fill>
      <patternFill patternType="solid">
        <fgColor indexed="26"/>
        <bgColor indexed="64"/>
      </patternFill>
    </fill>
    <fill>
      <patternFill patternType="gray0625"/>
    </fill>
    <fill>
      <patternFill patternType="solid">
        <fgColor indexed="22"/>
        <bgColor indexed="64"/>
      </patternFill>
    </fill>
    <fill>
      <patternFill patternType="solid">
        <fgColor indexed="41"/>
        <bgColor indexed="64"/>
      </patternFill>
    </fill>
    <fill>
      <patternFill patternType="solid">
        <fgColor indexed="17"/>
        <bgColor indexed="64"/>
      </patternFill>
    </fill>
    <fill>
      <patternFill patternType="solid">
        <fgColor indexed="46"/>
        <bgColor indexed="64"/>
      </patternFill>
    </fill>
    <fill>
      <patternFill patternType="solid">
        <fgColor indexed="9"/>
        <bgColor indexed="26"/>
      </patternFill>
    </fill>
    <fill>
      <patternFill patternType="solid">
        <fgColor indexed="9"/>
        <bgColor indexed="9"/>
      </patternFill>
    </fill>
    <fill>
      <patternFill patternType="solid">
        <fgColor indexed="48"/>
        <bgColor indexed="64"/>
      </patternFill>
    </fill>
    <fill>
      <patternFill patternType="solid">
        <fgColor indexed="14"/>
        <bgColor indexed="64"/>
      </patternFill>
    </fill>
    <fill>
      <patternFill patternType="solid">
        <fgColor indexed="24"/>
        <bgColor indexed="64"/>
      </patternFill>
    </fill>
    <fill>
      <patternFill patternType="solid">
        <fgColor indexed="50"/>
        <bgColor indexed="64"/>
      </patternFill>
    </fill>
    <fill>
      <patternFill patternType="solid">
        <fgColor indexed="55"/>
        <bgColor indexed="64"/>
      </patternFill>
    </fill>
    <fill>
      <patternFill patternType="solid">
        <fgColor indexed="26"/>
        <bgColor indexed="26"/>
      </patternFill>
    </fill>
    <fill>
      <patternFill patternType="gray0625">
        <bgColor theme="0" tint="-4.9989318521683403E-2"/>
      </patternFill>
    </fill>
    <fill>
      <patternFill patternType="solid">
        <fgColor theme="0"/>
        <bgColor indexed="26"/>
      </patternFill>
    </fill>
    <fill>
      <patternFill patternType="gray0625">
        <bgColor rgb="FFFFFFFF"/>
      </patternFill>
    </fill>
    <fill>
      <patternFill patternType="solid">
        <fgColor rgb="FFFFFF99"/>
        <bgColor indexed="64"/>
      </patternFill>
    </fill>
    <fill>
      <patternFill patternType="solid">
        <fgColor rgb="FFFFCC00"/>
        <bgColor indexed="64"/>
      </patternFill>
    </fill>
    <fill>
      <patternFill patternType="solid">
        <fgColor rgb="FFCCFFCC"/>
        <bgColor indexed="64"/>
      </patternFill>
    </fill>
    <fill>
      <patternFill patternType="solid">
        <fgColor rgb="FFFFFFCC"/>
        <bgColor indexed="64"/>
      </patternFill>
    </fill>
    <fill>
      <patternFill patternType="solid">
        <fgColor rgb="FFCC00FF"/>
        <bgColor indexed="64"/>
      </patternFill>
    </fill>
    <fill>
      <patternFill patternType="solid">
        <fgColor rgb="FFFFCC99"/>
        <bgColor indexed="64"/>
      </patternFill>
    </fill>
    <fill>
      <patternFill patternType="solid">
        <fgColor theme="3" tint="0.79998168889431442"/>
        <bgColor indexed="64"/>
      </patternFill>
    </fill>
    <fill>
      <patternFill patternType="solid">
        <fgColor rgb="FFFFF2CC"/>
        <bgColor indexed="64"/>
      </patternFill>
    </fill>
    <fill>
      <patternFill patternType="solid">
        <fgColor theme="5"/>
        <bgColor indexed="64"/>
      </patternFill>
    </fill>
    <fill>
      <patternFill patternType="solid">
        <fgColor theme="6" tint="0.79998168889431442"/>
        <bgColor indexed="64"/>
      </patternFill>
    </fill>
    <fill>
      <patternFill patternType="solid">
        <fgColor theme="1" tint="0.34998626667073579"/>
        <bgColor indexed="64"/>
      </patternFill>
    </fill>
    <fill>
      <patternFill patternType="solid">
        <fgColor theme="4"/>
        <bgColor indexed="64"/>
      </patternFill>
    </fill>
    <fill>
      <patternFill patternType="solid">
        <fgColor indexed="37"/>
        <bgColor indexed="64"/>
      </patternFill>
    </fill>
    <fill>
      <patternFill patternType="solid">
        <fgColor indexed="50"/>
        <bgColor indexed="26"/>
      </patternFill>
    </fill>
    <fill>
      <patternFill patternType="solid">
        <fgColor indexed="42"/>
        <bgColor indexed="26"/>
      </patternFill>
    </fill>
    <fill>
      <patternFill patternType="solid">
        <fgColor indexed="8"/>
        <bgColor indexed="64"/>
      </patternFill>
    </fill>
    <fill>
      <patternFill patternType="solid">
        <fgColor theme="9" tint="0.59999389629810485"/>
        <bgColor indexed="64"/>
      </patternFill>
    </fill>
    <fill>
      <patternFill patternType="solid">
        <fgColor rgb="FFFFFF00"/>
        <bgColor indexed="64"/>
      </patternFill>
    </fill>
  </fills>
  <borders count="273">
    <border>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diagonal/>
    </border>
    <border>
      <left style="thin">
        <color indexed="64"/>
      </left>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hair">
        <color indexed="64"/>
      </right>
      <top style="hair">
        <color indexed="64"/>
      </top>
      <bottom/>
      <diagonal/>
    </border>
    <border>
      <left style="hair">
        <color indexed="64"/>
      </left>
      <right/>
      <top/>
      <bottom style="thin">
        <color indexed="64"/>
      </bottom>
      <diagonal/>
    </border>
    <border>
      <left style="hair">
        <color indexed="64"/>
      </left>
      <right/>
      <top style="hair">
        <color indexed="64"/>
      </top>
      <bottom/>
      <diagonal/>
    </border>
    <border>
      <left/>
      <right style="thin">
        <color indexed="64"/>
      </right>
      <top style="hair">
        <color indexed="64"/>
      </top>
      <bottom/>
      <diagonal/>
    </border>
    <border>
      <left style="hair">
        <color indexed="64"/>
      </left>
      <right/>
      <top style="thin">
        <color indexed="64"/>
      </top>
      <bottom style="hair">
        <color indexed="64"/>
      </bottom>
      <diagonal/>
    </border>
    <border>
      <left style="hair">
        <color indexed="64"/>
      </left>
      <right/>
      <top/>
      <bottom style="hair">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right style="hair">
        <color indexed="64"/>
      </right>
      <top/>
      <bottom/>
      <diagonal/>
    </border>
    <border>
      <left style="hair">
        <color indexed="64"/>
      </left>
      <right/>
      <top/>
      <bottom/>
      <diagonal/>
    </border>
    <border>
      <left style="thin">
        <color indexed="64"/>
      </left>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top style="medium">
        <color indexed="64"/>
      </top>
      <bottom style="hair">
        <color indexed="64"/>
      </bottom>
      <diagonal/>
    </border>
    <border>
      <left style="hair">
        <color indexed="64"/>
      </left>
      <right style="hair">
        <color indexed="64"/>
      </right>
      <top/>
      <bottom/>
      <diagonal/>
    </border>
    <border>
      <left style="medium">
        <color auto="1"/>
      </left>
      <right/>
      <top style="medium">
        <color auto="1"/>
      </top>
      <bottom/>
      <diagonal/>
    </border>
    <border>
      <left/>
      <right style="medium">
        <color auto="1"/>
      </right>
      <top style="medium">
        <color auto="1"/>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hair">
        <color indexed="64"/>
      </top>
      <bottom/>
      <diagonal/>
    </border>
    <border>
      <left style="thin">
        <color indexed="64"/>
      </left>
      <right style="hair">
        <color indexed="64"/>
      </right>
      <top/>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top style="dotted">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diagonal/>
    </border>
    <border>
      <left style="thin">
        <color indexed="64"/>
      </left>
      <right style="medium">
        <color indexed="64"/>
      </right>
      <top/>
      <bottom style="hair">
        <color indexed="64"/>
      </bottom>
      <diagonal/>
    </border>
    <border>
      <left style="hair">
        <color indexed="64"/>
      </left>
      <right/>
      <top style="thin">
        <color indexed="64"/>
      </top>
      <bottom/>
      <diagonal/>
    </border>
    <border>
      <left style="hair">
        <color indexed="64"/>
      </left>
      <right style="hair">
        <color indexed="64"/>
      </right>
      <top style="hair">
        <color indexed="64"/>
      </top>
      <bottom/>
      <diagonal/>
    </border>
    <border>
      <left style="dashed">
        <color indexed="64"/>
      </left>
      <right/>
      <top style="dashed">
        <color indexed="64"/>
      </top>
      <bottom style="dashed">
        <color indexed="64"/>
      </bottom>
      <diagonal/>
    </border>
    <border>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thin">
        <color indexed="64"/>
      </left>
      <right/>
      <top/>
      <bottom style="dotted">
        <color indexed="64"/>
      </bottom>
      <diagonal/>
    </border>
    <border>
      <left/>
      <right/>
      <top/>
      <bottom style="dotted">
        <color indexed="64"/>
      </bottom>
      <diagonal/>
    </border>
    <border>
      <left/>
      <right style="hair">
        <color indexed="64"/>
      </right>
      <top/>
      <bottom style="dotted">
        <color indexed="64"/>
      </bottom>
      <diagonal/>
    </border>
    <border>
      <left/>
      <right/>
      <top/>
      <bottom style="dashed">
        <color indexed="64"/>
      </bottom>
      <diagonal/>
    </border>
    <border>
      <left/>
      <right style="hair">
        <color indexed="64"/>
      </right>
      <top/>
      <bottom style="dashed">
        <color indexed="64"/>
      </bottom>
      <diagonal/>
    </border>
    <border>
      <left style="hair">
        <color indexed="64"/>
      </left>
      <right/>
      <top style="dotted">
        <color indexed="64"/>
      </top>
      <bottom/>
      <diagonal/>
    </border>
    <border>
      <left style="thick">
        <color indexed="64"/>
      </left>
      <right/>
      <top/>
      <bottom style="thin">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thin">
        <color indexed="64"/>
      </top>
      <bottom/>
      <diagonal/>
    </border>
    <border>
      <left style="hair">
        <color indexed="64"/>
      </left>
      <right style="medium">
        <color indexed="64"/>
      </right>
      <top style="thin">
        <color indexed="64"/>
      </top>
      <bottom/>
      <diagonal/>
    </border>
    <border>
      <left/>
      <right style="hair">
        <color indexed="64"/>
      </right>
      <top style="thin">
        <color indexed="64"/>
      </top>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bottom style="hair">
        <color indexed="64"/>
      </bottom>
      <diagonal/>
    </border>
    <border>
      <left style="medium">
        <color indexed="64"/>
      </left>
      <right style="hair">
        <color indexed="64"/>
      </right>
      <top/>
      <bottom/>
      <diagonal/>
    </border>
    <border>
      <left style="hair">
        <color indexed="64"/>
      </left>
      <right style="medium">
        <color indexed="64"/>
      </right>
      <top style="hair">
        <color indexed="64"/>
      </top>
      <bottom/>
      <diagonal/>
    </border>
    <border>
      <left style="thin">
        <color indexed="64"/>
      </left>
      <right/>
      <top/>
      <bottom style="thin">
        <color indexed="10"/>
      </bottom>
      <diagonal/>
    </border>
    <border>
      <left style="thin">
        <color indexed="64"/>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bottom/>
      <diagonal/>
    </border>
    <border>
      <left style="medium">
        <color indexed="64"/>
      </left>
      <right/>
      <top style="hair">
        <color indexed="64"/>
      </top>
      <bottom/>
      <diagonal/>
    </border>
    <border>
      <left style="thin">
        <color indexed="64"/>
      </left>
      <right/>
      <top/>
      <bottom style="medium">
        <color indexed="64"/>
      </bottom>
      <diagonal/>
    </border>
    <border>
      <left/>
      <right/>
      <top style="dotted">
        <color indexed="64"/>
      </top>
      <bottom style="thin">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dashed">
        <color indexed="64"/>
      </right>
      <top/>
      <bottom style="thin">
        <color indexed="64"/>
      </bottom>
      <diagonal/>
    </border>
    <border>
      <left/>
      <right style="medium">
        <color indexed="64"/>
      </right>
      <top/>
      <bottom style="dotted">
        <color indexed="64"/>
      </bottom>
      <diagonal/>
    </border>
    <border>
      <left/>
      <right style="dashed">
        <color indexed="64"/>
      </right>
      <top/>
      <bottom/>
      <diagonal/>
    </border>
    <border>
      <left style="dashed">
        <color indexed="64"/>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auto="1"/>
      </top>
      <bottom/>
      <diagonal/>
    </border>
    <border>
      <left/>
      <right/>
      <top/>
      <bottom style="thin">
        <color auto="1"/>
      </bottom>
      <diagonal/>
    </border>
    <border>
      <left/>
      <right/>
      <top/>
      <bottom style="medium">
        <color auto="1"/>
      </bottom>
      <diagonal/>
    </border>
    <border>
      <left style="medium">
        <color auto="1"/>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style="dashed">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hair">
        <color indexed="64"/>
      </right>
      <top style="medium">
        <color indexed="64"/>
      </top>
      <bottom/>
      <diagonal/>
    </border>
    <border>
      <left style="hair">
        <color indexed="64"/>
      </left>
      <right style="medium">
        <color indexed="64"/>
      </right>
      <top/>
      <bottom/>
      <diagonal/>
    </border>
    <border>
      <left style="thin">
        <color indexed="64"/>
      </left>
      <right style="medium">
        <color auto="1"/>
      </right>
      <top/>
      <bottom/>
      <diagonal/>
    </border>
    <border>
      <left/>
      <right style="medium">
        <color auto="1"/>
      </right>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top style="hair">
        <color auto="1"/>
      </top>
      <bottom style="hair">
        <color auto="1"/>
      </bottom>
      <diagonal/>
    </border>
    <border>
      <left style="thin">
        <color auto="1"/>
      </left>
      <right/>
      <top style="hair">
        <color auto="1"/>
      </top>
      <bottom style="hair">
        <color auto="1"/>
      </bottom>
      <diagonal/>
    </border>
    <border>
      <left style="hair">
        <color indexed="64"/>
      </left>
      <right style="thin">
        <color indexed="64"/>
      </right>
      <top/>
      <bottom style="thin">
        <color indexed="64"/>
      </bottom>
      <diagonal/>
    </border>
    <border>
      <left/>
      <right style="medium">
        <color auto="1"/>
      </right>
      <top/>
      <bottom style="thin">
        <color indexed="64"/>
      </bottom>
      <diagonal/>
    </border>
    <border>
      <left style="medium">
        <color auto="1"/>
      </left>
      <right/>
      <top style="mediumDashed">
        <color auto="1"/>
      </top>
      <bottom/>
      <diagonal/>
    </border>
    <border>
      <left/>
      <right/>
      <top style="mediumDashed">
        <color auto="1"/>
      </top>
      <bottom/>
      <diagonal/>
    </border>
    <border>
      <left/>
      <right style="medium">
        <color auto="1"/>
      </right>
      <top style="mediumDashed">
        <color auto="1"/>
      </top>
      <bottom/>
      <diagonal/>
    </border>
    <border>
      <left style="medium">
        <color auto="1"/>
      </left>
      <right/>
      <top/>
      <bottom style="mediumDashed">
        <color auto="1"/>
      </bottom>
      <diagonal/>
    </border>
    <border>
      <left/>
      <right/>
      <top/>
      <bottom style="mediumDashed">
        <color auto="1"/>
      </bottom>
      <diagonal/>
    </border>
    <border>
      <left/>
      <right style="medium">
        <color auto="1"/>
      </right>
      <top/>
      <bottom style="mediumDashed">
        <color auto="1"/>
      </bottom>
      <diagonal/>
    </border>
    <border>
      <left style="medium">
        <color auto="1"/>
      </left>
      <right/>
      <top/>
      <bottom style="thin">
        <color auto="1"/>
      </bottom>
      <diagonal/>
    </border>
    <border>
      <left style="medium">
        <color indexed="64"/>
      </left>
      <right style="hair">
        <color indexed="64"/>
      </right>
      <top style="mediumDashed">
        <color indexed="64"/>
      </top>
      <bottom/>
      <diagonal/>
    </border>
    <border>
      <left style="medium">
        <color auto="1"/>
      </left>
      <right/>
      <top style="mediumDashDot">
        <color auto="1"/>
      </top>
      <bottom/>
      <diagonal/>
    </border>
    <border>
      <left/>
      <right/>
      <top style="mediumDashDot">
        <color auto="1"/>
      </top>
      <bottom/>
      <diagonal/>
    </border>
    <border>
      <left/>
      <right style="medium">
        <color auto="1"/>
      </right>
      <top style="mediumDashDot">
        <color auto="1"/>
      </top>
      <bottom/>
      <diagonal/>
    </border>
    <border>
      <left/>
      <right/>
      <top style="thin">
        <color auto="1"/>
      </top>
      <bottom style="hair">
        <color auto="1"/>
      </bottom>
      <diagonal/>
    </border>
    <border>
      <left/>
      <right style="thin">
        <color indexed="64"/>
      </right>
      <top style="hair">
        <color indexed="64"/>
      </top>
      <bottom/>
      <diagonal/>
    </border>
    <border>
      <left/>
      <right style="thin">
        <color indexed="64"/>
      </right>
      <top style="hair">
        <color indexed="64"/>
      </top>
      <bottom style="thin">
        <color indexed="64"/>
      </bottom>
      <diagonal/>
    </border>
    <border>
      <left/>
      <right/>
      <top style="hair">
        <color auto="1"/>
      </top>
      <bottom style="thin">
        <color indexed="64"/>
      </bottom>
      <diagonal/>
    </border>
    <border>
      <left style="thin">
        <color auto="1"/>
      </left>
      <right/>
      <top style="hair">
        <color indexed="64"/>
      </top>
      <bottom/>
      <diagonal/>
    </border>
    <border>
      <left style="hair">
        <color auto="1"/>
      </left>
      <right style="hair">
        <color auto="1"/>
      </right>
      <top style="hair">
        <color auto="1"/>
      </top>
      <bottom/>
      <diagonal/>
    </border>
    <border>
      <left/>
      <right/>
      <top style="hair">
        <color indexed="64"/>
      </top>
      <bottom/>
      <diagonal/>
    </border>
    <border>
      <left/>
      <right style="medium">
        <color auto="1"/>
      </right>
      <top style="hair">
        <color indexed="64"/>
      </top>
      <bottom/>
      <diagonal/>
    </border>
    <border>
      <left/>
      <right/>
      <top/>
      <bottom style="hair">
        <color auto="1"/>
      </bottom>
      <diagonal/>
    </border>
    <border>
      <left/>
      <right/>
      <top style="hair">
        <color auto="1"/>
      </top>
      <bottom style="hair">
        <color auto="1"/>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auto="1"/>
      </left>
      <right/>
      <top style="hair">
        <color auto="1"/>
      </top>
      <bottom/>
      <diagonal/>
    </border>
    <border>
      <left/>
      <right style="hair">
        <color auto="1"/>
      </right>
      <top style="hair">
        <color auto="1"/>
      </top>
      <bottom/>
      <diagonal/>
    </border>
    <border>
      <left style="hair">
        <color indexed="64"/>
      </left>
      <right style="medium">
        <color indexed="64"/>
      </right>
      <top style="medium">
        <color indexed="64"/>
      </top>
      <bottom/>
      <diagonal/>
    </border>
    <border>
      <left/>
      <right/>
      <top style="hair">
        <color indexed="64"/>
      </top>
      <bottom/>
      <diagonal/>
    </border>
    <border>
      <left style="thin">
        <color auto="1"/>
      </left>
      <right style="thin">
        <color auto="1"/>
      </right>
      <top/>
      <bottom/>
      <diagonal/>
    </border>
    <border>
      <left/>
      <right/>
      <top style="hair">
        <color auto="1"/>
      </top>
      <bottom style="hair">
        <color auto="1"/>
      </bottom>
      <diagonal/>
    </border>
    <border>
      <left/>
      <right style="thin">
        <color auto="1"/>
      </right>
      <top style="hair">
        <color auto="1"/>
      </top>
      <bottom/>
      <diagonal/>
    </border>
    <border>
      <left style="medium">
        <color auto="1"/>
      </left>
      <right/>
      <top style="medium">
        <color auto="1"/>
      </top>
      <bottom/>
      <diagonal/>
    </border>
    <border>
      <left/>
      <right style="hair">
        <color indexed="64"/>
      </right>
      <top style="hair">
        <color indexed="64"/>
      </top>
      <bottom/>
      <diagonal/>
    </border>
    <border>
      <left style="thin">
        <color indexed="64"/>
      </left>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medium">
        <color indexed="64"/>
      </left>
      <right/>
      <top style="hair">
        <color indexed="64"/>
      </top>
      <bottom/>
      <diagonal/>
    </border>
    <border>
      <left/>
      <right style="medium">
        <color indexed="64"/>
      </right>
      <top style="hair">
        <color indexed="64"/>
      </top>
      <bottom/>
      <diagonal/>
    </border>
    <border>
      <left/>
      <right/>
      <top style="hair">
        <color indexed="64"/>
      </top>
      <bottom style="thin">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style="thin">
        <color indexed="64"/>
      </right>
      <top style="hair">
        <color indexed="64"/>
      </top>
      <bottom style="thin">
        <color indexed="64"/>
      </bottom>
      <diagonal/>
    </border>
    <border>
      <left/>
      <right/>
      <top style="hair">
        <color auto="1"/>
      </top>
      <bottom style="thin">
        <color indexed="64"/>
      </bottom>
      <diagonal/>
    </border>
    <border>
      <left style="thin">
        <color indexed="64"/>
      </left>
      <right/>
      <top style="hair">
        <color auto="1"/>
      </top>
      <bottom style="thin">
        <color indexed="64"/>
      </bottom>
      <diagonal/>
    </border>
    <border>
      <left/>
      <right/>
      <top style="hair">
        <color auto="1"/>
      </top>
      <bottom/>
      <diagonal/>
    </border>
    <border>
      <left/>
      <right style="thin">
        <color indexed="64"/>
      </right>
      <top style="hair">
        <color indexed="64"/>
      </top>
      <bottom/>
      <diagonal/>
    </border>
    <border>
      <left style="hair">
        <color indexed="64"/>
      </left>
      <right/>
      <top style="hair">
        <color indexed="64"/>
      </top>
      <bottom/>
      <diagonal/>
    </border>
    <border>
      <left style="thin">
        <color indexed="64"/>
      </left>
      <right/>
      <top style="hair">
        <color indexed="64"/>
      </top>
      <bottom/>
      <diagonal/>
    </border>
    <border>
      <left/>
      <right style="medium">
        <color auto="1"/>
      </right>
      <top style="medium">
        <color auto="1"/>
      </top>
      <bottom/>
      <diagonal/>
    </border>
    <border>
      <left style="thin">
        <color indexed="64"/>
      </left>
      <right/>
      <top style="thin">
        <color indexed="64"/>
      </top>
      <bottom style="medium">
        <color indexed="64"/>
      </bottom>
      <diagonal/>
    </border>
    <border>
      <left/>
      <right style="hair">
        <color auto="1"/>
      </right>
      <top style="hair">
        <color auto="1"/>
      </top>
      <bottom/>
      <diagonal/>
    </border>
    <border>
      <left/>
      <right style="hair">
        <color auto="1"/>
      </right>
      <top style="dotted">
        <color indexed="64"/>
      </top>
      <bottom style="dotted">
        <color indexed="64"/>
      </bottom>
      <diagonal/>
    </border>
    <border>
      <left/>
      <right/>
      <top style="hair">
        <color indexed="22"/>
      </top>
      <bottom style="hair">
        <color indexed="22"/>
      </bottom>
      <diagonal/>
    </border>
    <border>
      <left style="hair">
        <color indexed="64"/>
      </left>
      <right/>
      <top style="hair">
        <color indexed="22"/>
      </top>
      <bottom style="hair">
        <color indexed="22"/>
      </bottom>
      <diagonal/>
    </border>
    <border>
      <left/>
      <right/>
      <top/>
      <bottom style="hair">
        <color indexed="22"/>
      </bottom>
      <diagonal/>
    </border>
    <border>
      <left style="hair">
        <color indexed="64"/>
      </left>
      <right/>
      <top/>
      <bottom style="hair">
        <color indexed="22"/>
      </bottom>
      <diagonal/>
    </border>
    <border>
      <left/>
      <right style="hair">
        <color indexed="64"/>
      </right>
      <top style="thin">
        <color indexed="64"/>
      </top>
      <bottom/>
      <diagonal/>
    </border>
    <border>
      <left/>
      <right style="slantDashDot">
        <color indexed="12"/>
      </right>
      <top style="hair">
        <color auto="1"/>
      </top>
      <bottom style="mediumDashDot">
        <color indexed="12"/>
      </bottom>
      <diagonal/>
    </border>
    <border>
      <left style="medium">
        <color indexed="12"/>
      </left>
      <right/>
      <top style="hair">
        <color auto="1"/>
      </top>
      <bottom style="mediumDashDot">
        <color indexed="12"/>
      </bottom>
      <diagonal/>
    </border>
    <border>
      <left style="medium">
        <color indexed="12"/>
      </left>
      <right style="medium">
        <color indexed="12"/>
      </right>
      <top style="hair">
        <color indexed="64"/>
      </top>
      <bottom style="mediumDashDotDot">
        <color indexed="12"/>
      </bottom>
      <diagonal/>
    </border>
    <border>
      <left style="hair">
        <color indexed="64"/>
      </left>
      <right/>
      <top style="hair">
        <color indexed="64"/>
      </top>
      <bottom style="mediumDashDotDot">
        <color indexed="12"/>
      </bottom>
      <diagonal/>
    </border>
    <border>
      <left style="medium">
        <color indexed="12"/>
      </left>
      <right style="medium">
        <color indexed="12"/>
      </right>
      <top/>
      <bottom style="mediumDashDotDot">
        <color indexed="12"/>
      </bottom>
      <diagonal/>
    </border>
    <border>
      <left style="slantDashDot">
        <color indexed="12"/>
      </left>
      <right/>
      <top/>
      <bottom style="slantDashDot">
        <color indexed="12"/>
      </bottom>
      <diagonal/>
    </border>
    <border>
      <left/>
      <right style="slantDashDot">
        <color indexed="12"/>
      </right>
      <top style="hair">
        <color auto="1"/>
      </top>
      <bottom style="hair">
        <color auto="1"/>
      </bottom>
      <diagonal/>
    </border>
    <border>
      <left style="medium">
        <color indexed="12"/>
      </left>
      <right/>
      <top style="hair">
        <color auto="1"/>
      </top>
      <bottom style="hair">
        <color auto="1"/>
      </bottom>
      <diagonal/>
    </border>
    <border>
      <left style="medium">
        <color indexed="12"/>
      </left>
      <right style="medium">
        <color indexed="12"/>
      </right>
      <top style="hair">
        <color indexed="64"/>
      </top>
      <bottom style="hair">
        <color indexed="64"/>
      </bottom>
      <diagonal/>
    </border>
    <border>
      <left style="medium">
        <color indexed="12"/>
      </left>
      <right style="medium">
        <color indexed="12"/>
      </right>
      <top/>
      <bottom/>
      <diagonal/>
    </border>
    <border>
      <left style="slantDashDot">
        <color indexed="12"/>
      </left>
      <right/>
      <top/>
      <bottom/>
      <diagonal/>
    </border>
    <border>
      <left style="medium">
        <color indexed="12"/>
      </left>
      <right style="medium">
        <color indexed="12"/>
      </right>
      <top style="hair">
        <color indexed="12"/>
      </top>
      <bottom style="hair">
        <color indexed="12"/>
      </bottom>
      <diagonal/>
    </border>
    <border>
      <left style="slantDashDot">
        <color indexed="12"/>
      </left>
      <right/>
      <top style="hair">
        <color indexed="12"/>
      </top>
      <bottom style="hair">
        <color indexed="12"/>
      </bottom>
      <diagonal/>
    </border>
    <border>
      <left/>
      <right style="slantDashDot">
        <color indexed="12"/>
      </right>
      <top style="slantDashDot">
        <color indexed="12"/>
      </top>
      <bottom style="hair">
        <color auto="1"/>
      </bottom>
      <diagonal/>
    </border>
    <border>
      <left style="medium">
        <color indexed="12"/>
      </left>
      <right/>
      <top style="slantDashDot">
        <color indexed="12"/>
      </top>
      <bottom style="hair">
        <color auto="1"/>
      </bottom>
      <diagonal/>
    </border>
    <border>
      <left style="medium">
        <color indexed="12"/>
      </left>
      <right style="medium">
        <color indexed="12"/>
      </right>
      <top style="slantDashDot">
        <color indexed="12"/>
      </top>
      <bottom style="hair">
        <color indexed="12"/>
      </bottom>
      <diagonal/>
    </border>
    <border>
      <left style="slantDashDot">
        <color indexed="12"/>
      </left>
      <right/>
      <top style="slantDashDot">
        <color indexed="12"/>
      </top>
      <bottom style="hair">
        <color indexed="12"/>
      </bottom>
      <diagonal/>
    </border>
    <border>
      <left/>
      <right style="slantDashDot">
        <color indexed="12"/>
      </right>
      <top/>
      <bottom style="slantDashDot">
        <color indexed="12"/>
      </bottom>
      <diagonal/>
    </border>
    <border>
      <left/>
      <right/>
      <top/>
      <bottom style="slantDashDot">
        <color indexed="12"/>
      </bottom>
      <diagonal/>
    </border>
    <border>
      <left style="medium">
        <color indexed="12"/>
      </left>
      <right/>
      <top style="slantDashDot">
        <color indexed="12"/>
      </top>
      <bottom style="slantDashDot">
        <color indexed="12"/>
      </bottom>
      <diagonal/>
    </border>
    <border>
      <left style="medium">
        <color indexed="12"/>
      </left>
      <right style="medium">
        <color indexed="12"/>
      </right>
      <top style="slantDashDot">
        <color indexed="12"/>
      </top>
      <bottom style="slantDashDot">
        <color indexed="12"/>
      </bottom>
      <diagonal/>
    </border>
    <border>
      <left style="slantDashDot">
        <color indexed="12"/>
      </left>
      <right/>
      <top style="slantDashDot">
        <color indexed="12"/>
      </top>
      <bottom style="slantDashDot">
        <color indexed="12"/>
      </bottom>
      <diagonal/>
    </border>
    <border>
      <left style="medium">
        <color indexed="12"/>
      </left>
      <right style="medium">
        <color indexed="12"/>
      </right>
      <top style="hair">
        <color indexed="64"/>
      </top>
      <bottom style="slantDashDot">
        <color indexed="12"/>
      </bottom>
      <diagonal/>
    </border>
    <border>
      <left/>
      <right style="slantDashDot">
        <color indexed="12"/>
      </right>
      <top style="slantDashDot">
        <color indexed="12"/>
      </top>
      <bottom style="slantDashDot">
        <color indexed="12"/>
      </bottom>
      <diagonal/>
    </border>
    <border>
      <left/>
      <right/>
      <top style="slantDashDot">
        <color indexed="12"/>
      </top>
      <bottom style="slantDashDot">
        <color indexed="12"/>
      </bottom>
      <diagonal/>
    </border>
    <border>
      <left/>
      <right style="thin">
        <color indexed="64"/>
      </right>
      <top style="hair">
        <color indexed="64"/>
      </top>
      <bottom style="hair">
        <color indexed="64"/>
      </bottom>
      <diagonal/>
    </border>
    <border>
      <left/>
      <right style="thin">
        <color indexed="64"/>
      </right>
      <top/>
      <bottom style="medium">
        <color indexed="64"/>
      </bottom>
      <diagonal/>
    </border>
    <border>
      <left style="medium">
        <color indexed="64"/>
      </left>
      <right/>
      <top/>
      <bottom/>
      <diagonal/>
    </border>
    <border>
      <left/>
      <right style="hair">
        <color indexed="64"/>
      </right>
      <top style="hair">
        <color indexed="64"/>
      </top>
      <bottom style="hair">
        <color indexed="64"/>
      </bottom>
      <diagonal/>
    </border>
    <border>
      <left/>
      <right/>
      <top style="hair">
        <color auto="1"/>
      </top>
      <bottom style="hair">
        <color auto="1"/>
      </bottom>
      <diagonal/>
    </border>
    <border>
      <left style="hair">
        <color indexed="64"/>
      </left>
      <right/>
      <top style="hair">
        <color indexed="64"/>
      </top>
      <bottom style="hair">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medium">
        <color indexed="64"/>
      </left>
      <right/>
      <top style="hair">
        <color indexed="64"/>
      </top>
      <bottom style="thin">
        <color indexed="64"/>
      </bottom>
      <diagonal/>
    </border>
    <border>
      <left style="medium">
        <color indexed="64"/>
      </left>
      <right/>
      <top style="hair">
        <color indexed="64"/>
      </top>
      <bottom/>
      <diagonal/>
    </border>
    <border>
      <left style="medium">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ck">
        <color auto="1"/>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thick">
        <color auto="1"/>
      </left>
      <right/>
      <top style="hair">
        <color indexed="64"/>
      </top>
      <bottom style="hair">
        <color indexed="64"/>
      </bottom>
      <diagonal/>
    </border>
    <border>
      <left/>
      <right style="thick">
        <color indexed="64"/>
      </right>
      <top style="hair">
        <color indexed="64"/>
      </top>
      <bottom style="hair">
        <color indexed="64"/>
      </bottom>
      <diagonal/>
    </border>
    <border>
      <left style="hair">
        <color indexed="64"/>
      </left>
      <right style="thin">
        <color indexed="64"/>
      </right>
      <top style="thin">
        <color indexed="64"/>
      </top>
      <bottom style="thick">
        <color indexed="64"/>
      </bottom>
      <diagonal/>
    </border>
    <border>
      <left style="hair">
        <color indexed="64"/>
      </left>
      <right style="hair">
        <color indexed="64"/>
      </right>
      <top style="thin">
        <color indexed="64"/>
      </top>
      <bottom style="thick">
        <color indexed="64"/>
      </bottom>
      <diagonal/>
    </border>
    <border>
      <left style="thick">
        <color indexed="64"/>
      </left>
      <right style="hair">
        <color indexed="64"/>
      </right>
      <top style="thin">
        <color indexed="64"/>
      </top>
      <bottom style="thick">
        <color indexed="64"/>
      </bottom>
      <diagonal/>
    </border>
    <border>
      <left style="hair">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bottom style="hair">
        <color indexed="64"/>
      </bottom>
      <diagonal/>
    </border>
    <border>
      <left/>
      <right style="thin">
        <color indexed="64"/>
      </right>
      <top style="thick">
        <color indexed="64"/>
      </top>
      <bottom style="thin">
        <color indexed="64"/>
      </bottom>
      <diagonal/>
    </border>
    <border>
      <left/>
      <right/>
      <top style="thick">
        <color indexed="64"/>
      </top>
      <bottom style="thin">
        <color indexed="64"/>
      </bottom>
      <diagonal/>
    </border>
    <border>
      <left style="thick">
        <color indexed="64"/>
      </left>
      <right/>
      <top style="thick">
        <color indexed="64"/>
      </top>
      <bottom style="thin">
        <color indexed="64"/>
      </bottom>
      <diagonal/>
    </border>
    <border>
      <left style="hair">
        <color indexed="64"/>
      </left>
      <right style="thick">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ck">
        <color indexed="64"/>
      </bottom>
      <diagonal/>
    </border>
    <border>
      <left style="thin">
        <color indexed="64"/>
      </left>
      <right/>
      <top style="hair">
        <color indexed="64"/>
      </top>
      <bottom style="thin">
        <color indexed="64"/>
      </bottom>
      <diagonal/>
    </border>
    <border>
      <left style="hair">
        <color indexed="64"/>
      </left>
      <right/>
      <top style="medium">
        <color indexed="64"/>
      </top>
      <bottom/>
      <diagonal/>
    </border>
    <border>
      <left style="slantDashDot">
        <color indexed="12"/>
      </left>
      <right/>
      <top style="slantDashDot">
        <color indexed="12"/>
      </top>
      <bottom/>
      <diagonal/>
    </border>
    <border>
      <left/>
      <right/>
      <top style="slantDashDot">
        <color indexed="12"/>
      </top>
      <bottom/>
      <diagonal/>
    </border>
    <border>
      <left/>
      <right style="slantDashDot">
        <color indexed="12"/>
      </right>
      <top style="slantDashDot">
        <color indexed="12"/>
      </top>
      <bottom/>
      <diagonal/>
    </border>
    <border>
      <left/>
      <right style="slantDashDot">
        <color indexed="12"/>
      </right>
      <top/>
      <bottom/>
      <diagonal/>
    </border>
    <border>
      <left style="medium">
        <color indexed="12"/>
      </left>
      <right/>
      <top/>
      <bottom style="hair">
        <color indexed="64"/>
      </bottom>
      <diagonal/>
    </border>
    <border>
      <left style="medium">
        <color indexed="12"/>
      </left>
      <right/>
      <top style="hair">
        <color indexed="64"/>
      </top>
      <bottom style="hair">
        <color indexed="64"/>
      </bottom>
      <diagonal/>
    </border>
    <border>
      <left style="medium">
        <color indexed="12"/>
      </left>
      <right/>
      <top style="hair">
        <color indexed="64"/>
      </top>
      <bottom/>
      <diagonal/>
    </border>
  </borders>
  <cellStyleXfs count="28">
    <xf numFmtId="0" fontId="0" fillId="0" borderId="0"/>
    <xf numFmtId="0" fontId="14" fillId="0" borderId="0"/>
    <xf numFmtId="0" fontId="20" fillId="0" borderId="0"/>
    <xf numFmtId="0" fontId="20" fillId="0" borderId="0"/>
    <xf numFmtId="0" fontId="22" fillId="0" borderId="0"/>
    <xf numFmtId="0" fontId="22" fillId="0" borderId="0"/>
    <xf numFmtId="0" fontId="14" fillId="0" borderId="0"/>
    <xf numFmtId="0" fontId="14" fillId="0" borderId="0"/>
    <xf numFmtId="0" fontId="30" fillId="0" borderId="0" applyNumberFormat="0" applyFill="0" applyBorder="0" applyAlignment="0" applyProtection="0"/>
    <xf numFmtId="0" fontId="3" fillId="0" borderId="0"/>
    <xf numFmtId="172" fontId="14" fillId="0" borderId="0" applyFont="0" applyFill="0" applyBorder="0" applyAlignment="0" applyProtection="0"/>
    <xf numFmtId="0" fontId="20" fillId="0" borderId="0"/>
    <xf numFmtId="0" fontId="5" fillId="0" borderId="0"/>
    <xf numFmtId="0" fontId="5" fillId="0" borderId="0"/>
    <xf numFmtId="0" fontId="20" fillId="0" borderId="0"/>
    <xf numFmtId="0" fontId="141" fillId="0" borderId="0" applyNumberFormat="0" applyFill="0" applyBorder="0" applyAlignment="0" applyProtection="0">
      <alignment vertical="top"/>
      <protection locked="0"/>
    </xf>
    <xf numFmtId="0" fontId="239" fillId="0" borderId="0"/>
    <xf numFmtId="0" fontId="141" fillId="0" borderId="0" applyNumberFormat="0" applyFill="0" applyBorder="0" applyAlignment="0" applyProtection="0"/>
    <xf numFmtId="0" fontId="141" fillId="0" borderId="0" applyNumberFormat="0" applyFill="0" applyBorder="0" applyAlignment="0" applyProtection="0">
      <alignment vertical="top"/>
      <protection locked="0"/>
    </xf>
    <xf numFmtId="0" fontId="3" fillId="0" borderId="0"/>
    <xf numFmtId="0" fontId="30" fillId="0" borderId="0" applyNumberFormat="0" applyFill="0" applyBorder="0" applyAlignment="0" applyProtection="0"/>
    <xf numFmtId="0" fontId="2" fillId="0" borderId="0"/>
    <xf numFmtId="0" fontId="20" fillId="0" borderId="0"/>
    <xf numFmtId="0" fontId="20" fillId="0" borderId="0"/>
    <xf numFmtId="0" fontId="356" fillId="0" borderId="0" applyNumberFormat="0" applyFill="0" applyBorder="0" applyAlignment="0" applyProtection="0"/>
    <xf numFmtId="0" fontId="5" fillId="0" borderId="0" applyNumberFormat="0" applyFill="0" applyBorder="0" applyAlignment="0" applyProtection="0">
      <alignment vertical="top"/>
      <protection locked="0"/>
    </xf>
    <xf numFmtId="0" fontId="1" fillId="0" borderId="0"/>
    <xf numFmtId="0" fontId="396" fillId="0" borderId="0" applyNumberFormat="0" applyFill="0" applyBorder="0" applyAlignment="0" applyProtection="0"/>
  </cellStyleXfs>
  <cellXfs count="3060">
    <xf numFmtId="0" fontId="0" fillId="0" borderId="0" xfId="0"/>
    <xf numFmtId="0" fontId="30" fillId="0" borderId="0" xfId="8"/>
    <xf numFmtId="0" fontId="32" fillId="0" borderId="0" xfId="8" applyFont="1" applyAlignment="1">
      <alignment vertical="center"/>
    </xf>
    <xf numFmtId="0" fontId="10" fillId="0" borderId="0" xfId="0" applyFont="1" applyAlignment="1">
      <alignment vertical="center"/>
    </xf>
    <xf numFmtId="0" fontId="32" fillId="4" borderId="0" xfId="8" applyFont="1" applyFill="1" applyAlignment="1">
      <alignment vertical="center"/>
    </xf>
    <xf numFmtId="0" fontId="32" fillId="4" borderId="0" xfId="8" applyFont="1" applyFill="1" applyAlignment="1">
      <alignment horizontal="left" vertical="center"/>
    </xf>
    <xf numFmtId="0" fontId="10" fillId="4" borderId="0" xfId="0" applyFont="1" applyFill="1" applyBorder="1"/>
    <xf numFmtId="0" fontId="9" fillId="4" borderId="0" xfId="0" applyFont="1" applyFill="1" applyBorder="1"/>
    <xf numFmtId="0" fontId="35" fillId="4" borderId="0" xfId="0" applyFont="1" applyFill="1" applyBorder="1" applyAlignment="1">
      <alignment horizontal="left" vertical="center"/>
    </xf>
    <xf numFmtId="0" fontId="12" fillId="4" borderId="0" xfId="0" applyFont="1" applyFill="1" applyBorder="1" applyAlignment="1">
      <alignment horizontal="center" vertical="center"/>
    </xf>
    <xf numFmtId="0" fontId="36" fillId="4" borderId="0" xfId="0" applyFont="1" applyFill="1" applyBorder="1" applyAlignment="1">
      <alignment horizontal="right" vertical="center"/>
    </xf>
    <xf numFmtId="0" fontId="13" fillId="4" borderId="0" xfId="0" applyFont="1" applyFill="1" applyBorder="1" applyAlignment="1">
      <alignment horizontal="left" vertical="center"/>
    </xf>
    <xf numFmtId="0" fontId="13"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4" fillId="4" borderId="0" xfId="0" applyFont="1" applyFill="1" applyBorder="1" applyAlignment="1">
      <alignment horizontal="center" vertical="center"/>
    </xf>
    <xf numFmtId="0" fontId="4" fillId="4" borderId="0" xfId="0" applyFont="1" applyFill="1" applyBorder="1" applyAlignment="1">
      <alignment vertical="center"/>
    </xf>
    <xf numFmtId="0" fontId="10" fillId="4" borderId="0" xfId="0" applyFont="1" applyFill="1" applyBorder="1" applyAlignment="1">
      <alignment vertical="center"/>
    </xf>
    <xf numFmtId="0" fontId="9" fillId="4" borderId="0" xfId="0" applyFont="1" applyFill="1" applyBorder="1" applyAlignment="1">
      <alignment horizontal="center" vertical="center"/>
    </xf>
    <xf numFmtId="0" fontId="51" fillId="0" borderId="18" xfId="1" applyFont="1" applyBorder="1" applyAlignment="1">
      <alignment horizontal="centerContinuous" vertical="center"/>
    </xf>
    <xf numFmtId="0" fontId="28" fillId="0" borderId="19" xfId="1" applyFont="1" applyBorder="1" applyAlignment="1">
      <alignment horizontal="centerContinuous" vertical="center"/>
    </xf>
    <xf numFmtId="0" fontId="14" fillId="0" borderId="19" xfId="1" applyBorder="1" applyAlignment="1">
      <alignment horizontal="centerContinuous" vertical="center"/>
    </xf>
    <xf numFmtId="0" fontId="14" fillId="0" borderId="20" xfId="1" applyBorder="1" applyAlignment="1">
      <alignment horizontal="centerContinuous"/>
    </xf>
    <xf numFmtId="0" fontId="14" fillId="0" borderId="0" xfId="1"/>
    <xf numFmtId="0" fontId="14" fillId="0" borderId="47" xfId="1" applyBorder="1" applyAlignment="1">
      <alignment vertical="center"/>
    </xf>
    <xf numFmtId="0" fontId="14" fillId="0" borderId="37" xfId="1" applyBorder="1" applyAlignment="1">
      <alignment vertical="center"/>
    </xf>
    <xf numFmtId="0" fontId="14" fillId="0" borderId="26" xfId="1" applyBorder="1" applyAlignment="1">
      <alignment vertical="center"/>
    </xf>
    <xf numFmtId="0" fontId="14" fillId="0" borderId="27" xfId="1" applyBorder="1" applyAlignment="1">
      <alignment vertical="center"/>
    </xf>
    <xf numFmtId="0" fontId="14" fillId="0" borderId="40" xfId="1" applyBorder="1" applyAlignment="1">
      <alignment vertical="center"/>
    </xf>
    <xf numFmtId="0" fontId="14" fillId="0" borderId="24" xfId="1" applyBorder="1" applyAlignment="1">
      <alignment vertical="center"/>
    </xf>
    <xf numFmtId="0" fontId="14" fillId="0" borderId="41" xfId="1" applyBorder="1" applyAlignment="1">
      <alignment vertical="center"/>
    </xf>
    <xf numFmtId="0" fontId="14" fillId="0" borderId="0" xfId="1" applyBorder="1" applyAlignment="1">
      <alignment vertical="center"/>
    </xf>
    <xf numFmtId="0" fontId="14" fillId="0" borderId="46" xfId="1" applyBorder="1" applyAlignment="1">
      <alignment vertical="center"/>
    </xf>
    <xf numFmtId="0" fontId="52" fillId="12" borderId="32" xfId="1" applyFont="1" applyFill="1" applyBorder="1" applyAlignment="1">
      <alignment vertical="center"/>
    </xf>
    <xf numFmtId="0" fontId="51" fillId="12" borderId="33" xfId="1" applyFont="1" applyFill="1" applyBorder="1" applyAlignment="1">
      <alignment vertical="center"/>
    </xf>
    <xf numFmtId="0" fontId="28" fillId="12" borderId="33" xfId="1" applyFont="1" applyFill="1" applyBorder="1" applyAlignment="1">
      <alignment vertical="center"/>
    </xf>
    <xf numFmtId="0" fontId="52" fillId="12" borderId="34" xfId="1" applyFont="1" applyFill="1" applyBorder="1" applyAlignment="1">
      <alignment horizontal="right" vertical="center"/>
    </xf>
    <xf numFmtId="0" fontId="25" fillId="0" borderId="43" xfId="3" applyFont="1" applyFill="1" applyBorder="1" applyAlignment="1">
      <alignment horizontal="right" vertical="center"/>
    </xf>
    <xf numFmtId="1" fontId="53" fillId="0" borderId="0" xfId="3" applyNumberFormat="1" applyFont="1" applyFill="1" applyBorder="1" applyAlignment="1">
      <alignment horizontal="center" vertical="center"/>
    </xf>
    <xf numFmtId="0" fontId="25" fillId="0" borderId="41" xfId="1" applyFont="1" applyFill="1" applyBorder="1" applyAlignment="1">
      <alignment horizontal="right" vertical="center" wrapText="1"/>
    </xf>
    <xf numFmtId="0" fontId="56" fillId="0" borderId="41" xfId="1" applyFont="1" applyBorder="1" applyAlignment="1">
      <alignment horizontal="right" vertical="center"/>
    </xf>
    <xf numFmtId="0" fontId="21" fillId="0" borderId="0" xfId="1" applyFont="1" applyBorder="1" applyAlignment="1">
      <alignment horizontal="left" vertical="center"/>
    </xf>
    <xf numFmtId="0" fontId="21" fillId="0" borderId="0" xfId="1" applyFont="1" applyBorder="1" applyAlignment="1">
      <alignment horizontal="right" vertical="center"/>
    </xf>
    <xf numFmtId="0" fontId="21" fillId="0" borderId="27" xfId="1" applyFont="1" applyBorder="1" applyAlignment="1">
      <alignment vertical="center"/>
    </xf>
    <xf numFmtId="0" fontId="21" fillId="0" borderId="24" xfId="1" applyFont="1" applyBorder="1" applyAlignment="1">
      <alignment vertical="center"/>
    </xf>
    <xf numFmtId="0" fontId="57" fillId="0" borderId="0" xfId="1" applyFont="1" applyAlignment="1">
      <alignment vertical="center"/>
    </xf>
    <xf numFmtId="0" fontId="21" fillId="0" borderId="41" xfId="1" applyFont="1" applyBorder="1" applyAlignment="1">
      <alignment horizontal="right" vertical="center"/>
    </xf>
    <xf numFmtId="0" fontId="58" fillId="8" borderId="24" xfId="1" applyFont="1" applyFill="1" applyBorder="1" applyAlignment="1">
      <alignment horizontal="left" vertical="center"/>
    </xf>
    <xf numFmtId="0" fontId="23" fillId="8" borderId="0" xfId="1" applyFont="1" applyFill="1" applyBorder="1" applyAlignment="1">
      <alignment horizontal="left" vertical="center"/>
    </xf>
    <xf numFmtId="0" fontId="28" fillId="8" borderId="0" xfId="1" applyFont="1" applyFill="1" applyAlignment="1">
      <alignment horizontal="right" vertical="center"/>
    </xf>
    <xf numFmtId="0" fontId="56" fillId="12" borderId="16" xfId="1" applyFont="1" applyFill="1" applyBorder="1" applyAlignment="1">
      <alignment horizontal="centerContinuous" vertical="center" wrapText="1"/>
    </xf>
    <xf numFmtId="0" fontId="31" fillId="12" borderId="31" xfId="1" applyFont="1" applyFill="1" applyBorder="1" applyAlignment="1">
      <alignment horizontal="centerContinuous" vertical="center" wrapText="1"/>
    </xf>
    <xf numFmtId="0" fontId="31" fillId="12" borderId="17" xfId="1" applyFont="1" applyFill="1" applyBorder="1" applyAlignment="1">
      <alignment horizontal="centerContinuous" vertical="center" wrapText="1"/>
    </xf>
    <xf numFmtId="0" fontId="56" fillId="0" borderId="0" xfId="1" applyFont="1" applyFill="1" applyAlignment="1">
      <alignment horizontal="centerContinuous" vertical="center" wrapText="1"/>
    </xf>
    <xf numFmtId="0" fontId="67" fillId="0" borderId="10" xfId="1" applyFont="1" applyBorder="1" applyAlignment="1">
      <alignment horizontal="center" vertical="top" textRotation="90"/>
    </xf>
    <xf numFmtId="0" fontId="56" fillId="12" borderId="18" xfId="1" applyFont="1" applyFill="1" applyBorder="1" applyAlignment="1">
      <alignment horizontal="centerContinuous" vertical="center" wrapText="1"/>
    </xf>
    <xf numFmtId="0" fontId="31" fillId="12" borderId="19" xfId="1" applyFont="1" applyFill="1" applyBorder="1" applyAlignment="1">
      <alignment horizontal="centerContinuous" vertical="center" wrapText="1"/>
    </xf>
    <xf numFmtId="0" fontId="31" fillId="12" borderId="20" xfId="1" applyFont="1" applyFill="1" applyBorder="1" applyAlignment="1">
      <alignment horizontal="centerContinuous" vertical="center" wrapText="1"/>
    </xf>
    <xf numFmtId="0" fontId="67" fillId="0" borderId="11" xfId="1" applyFont="1" applyBorder="1" applyAlignment="1">
      <alignment horizontal="center" vertical="top" textRotation="90"/>
    </xf>
    <xf numFmtId="0" fontId="57" fillId="18" borderId="0" xfId="1" applyFont="1" applyFill="1" applyAlignment="1">
      <alignment vertical="center"/>
    </xf>
    <xf numFmtId="0" fontId="45" fillId="0" borderId="0" xfId="3" applyFont="1" applyFill="1" applyBorder="1" applyAlignment="1">
      <alignment horizontal="left" vertical="center"/>
    </xf>
    <xf numFmtId="0" fontId="45" fillId="0" borderId="0" xfId="3" applyFont="1" applyFill="1" applyBorder="1" applyAlignment="1">
      <alignment horizontal="center" vertical="center"/>
    </xf>
    <xf numFmtId="0" fontId="46" fillId="0" borderId="0" xfId="3" applyFont="1" applyFill="1" applyBorder="1" applyAlignment="1">
      <alignment horizontal="center" vertical="center"/>
    </xf>
    <xf numFmtId="171" fontId="38" fillId="0" borderId="0" xfId="3" applyNumberFormat="1" applyFont="1" applyFill="1" applyBorder="1" applyAlignment="1">
      <alignment horizontal="center" vertical="center" wrapText="1"/>
    </xf>
    <xf numFmtId="167" fontId="38" fillId="20" borderId="17" xfId="3" applyNumberFormat="1" applyFont="1" applyFill="1" applyBorder="1" applyAlignment="1">
      <alignment horizontal="centerContinuous" vertical="center" wrapText="1"/>
    </xf>
    <xf numFmtId="0" fontId="93" fillId="0" borderId="30" xfId="3" applyFont="1" applyBorder="1" applyAlignment="1">
      <alignment horizontal="right" vertical="center" wrapText="1"/>
    </xf>
    <xf numFmtId="0" fontId="93" fillId="0" borderId="29" xfId="3" applyFont="1" applyBorder="1" applyAlignment="1">
      <alignment horizontal="left" vertical="center" wrapText="1"/>
    </xf>
    <xf numFmtId="167" fontId="44" fillId="20" borderId="17" xfId="3" applyNumberFormat="1" applyFont="1" applyFill="1" applyBorder="1" applyAlignment="1">
      <alignment horizontal="centerContinuous" vertical="center" wrapText="1"/>
    </xf>
    <xf numFmtId="0" fontId="50" fillId="0" borderId="31" xfId="3" applyFont="1" applyBorder="1" applyAlignment="1">
      <alignment vertical="center" wrapText="1"/>
    </xf>
    <xf numFmtId="0" fontId="45" fillId="0" borderId="0" xfId="3" applyFont="1" applyBorder="1" applyAlignment="1">
      <alignment horizontal="center" vertical="center"/>
    </xf>
    <xf numFmtId="167" fontId="44" fillId="20" borderId="13" xfId="3" applyNumberFormat="1" applyFont="1" applyFill="1" applyBorder="1" applyAlignment="1">
      <alignment horizontal="centerContinuous" vertical="center" wrapText="1"/>
    </xf>
    <xf numFmtId="0" fontId="46" fillId="0" borderId="0" xfId="3" applyFont="1" applyBorder="1" applyAlignment="1">
      <alignment horizontal="center" vertical="center"/>
    </xf>
    <xf numFmtId="1" fontId="103" fillId="4" borderId="31" xfId="13" applyNumberFormat="1" applyFont="1" applyFill="1" applyBorder="1" applyAlignment="1">
      <alignment horizontal="center" vertical="center" wrapText="1"/>
    </xf>
    <xf numFmtId="1" fontId="103" fillId="5" borderId="19" xfId="13" applyNumberFormat="1" applyFont="1" applyFill="1" applyBorder="1" applyAlignment="1">
      <alignment horizontal="center" vertical="center" wrapText="1"/>
    </xf>
    <xf numFmtId="0" fontId="94" fillId="5" borderId="19" xfId="3" applyFont="1" applyFill="1" applyBorder="1" applyAlignment="1">
      <alignment horizontal="left" vertical="center"/>
    </xf>
    <xf numFmtId="1" fontId="92" fillId="5" borderId="39" xfId="13" applyNumberFormat="1" applyFont="1" applyFill="1" applyBorder="1" applyAlignment="1">
      <alignment horizontal="center" vertical="center" wrapText="1"/>
    </xf>
    <xf numFmtId="171" fontId="102" fillId="5" borderId="19" xfId="3" applyNumberFormat="1" applyFont="1" applyFill="1" applyBorder="1" applyAlignment="1">
      <alignment horizontal="center" vertical="center"/>
    </xf>
    <xf numFmtId="167" fontId="44" fillId="33" borderId="20" xfId="3" applyNumberFormat="1" applyFont="1" applyFill="1" applyBorder="1" applyAlignment="1">
      <alignment horizontal="centerContinuous" vertical="center" wrapText="1"/>
    </xf>
    <xf numFmtId="1" fontId="38" fillId="5" borderId="19" xfId="3" applyNumberFormat="1" applyFont="1" applyFill="1" applyBorder="1" applyAlignment="1">
      <alignment horizontal="center" vertical="center" wrapText="1"/>
    </xf>
    <xf numFmtId="167" fontId="44" fillId="33" borderId="19" xfId="3" applyNumberFormat="1" applyFont="1" applyFill="1" applyBorder="1" applyAlignment="1">
      <alignment horizontal="centerContinuous" vertical="center" wrapText="1"/>
    </xf>
    <xf numFmtId="1" fontId="92" fillId="4" borderId="30" xfId="13" applyNumberFormat="1" applyFont="1" applyFill="1" applyBorder="1" applyAlignment="1">
      <alignment horizontal="center" vertical="center" wrapText="1"/>
    </xf>
    <xf numFmtId="1" fontId="38" fillId="8" borderId="30" xfId="3" applyNumberFormat="1" applyFont="1" applyFill="1" applyBorder="1" applyAlignment="1">
      <alignment horizontal="center" vertical="center" wrapText="1"/>
    </xf>
    <xf numFmtId="171" fontId="102" fillId="8" borderId="31" xfId="3" applyNumberFormat="1" applyFont="1" applyFill="1" applyBorder="1" applyAlignment="1">
      <alignment horizontal="center" vertical="center"/>
    </xf>
    <xf numFmtId="0" fontId="84" fillId="5" borderId="0" xfId="3" applyFont="1" applyFill="1" applyBorder="1" applyAlignment="1">
      <alignment horizontal="centerContinuous" vertical="center"/>
    </xf>
    <xf numFmtId="0" fontId="46" fillId="5" borderId="0" xfId="3" applyFont="1" applyFill="1" applyBorder="1" applyAlignment="1">
      <alignment horizontal="center" vertical="center"/>
    </xf>
    <xf numFmtId="185" fontId="46" fillId="5" borderId="0" xfId="3" applyNumberFormat="1" applyFont="1" applyFill="1" applyBorder="1" applyAlignment="1">
      <alignment horizontal="centerContinuous" vertical="center" wrapText="1"/>
    </xf>
    <xf numFmtId="0" fontId="83" fillId="5" borderId="0" xfId="3" applyFont="1" applyFill="1" applyBorder="1" applyAlignment="1">
      <alignment horizontal="center" vertical="center"/>
    </xf>
    <xf numFmtId="0" fontId="45" fillId="5" borderId="0" xfId="3" applyFont="1" applyFill="1" applyBorder="1" applyAlignment="1">
      <alignment horizontal="centerContinuous" vertical="center"/>
    </xf>
    <xf numFmtId="186" fontId="105" fillId="4" borderId="0" xfId="3" applyNumberFormat="1" applyFont="1" applyFill="1" applyBorder="1" applyAlignment="1">
      <alignment horizontal="left" vertical="center"/>
    </xf>
    <xf numFmtId="184" fontId="105" fillId="4" borderId="0" xfId="3" applyNumberFormat="1" applyFont="1" applyFill="1" applyBorder="1" applyAlignment="1">
      <alignment horizontal="left" vertical="center"/>
    </xf>
    <xf numFmtId="0" fontId="14" fillId="0" borderId="0" xfId="1" applyFont="1" applyAlignment="1">
      <alignment vertical="center"/>
    </xf>
    <xf numFmtId="0" fontId="72" fillId="0" borderId="12" xfId="3" applyFont="1" applyFill="1" applyBorder="1" applyAlignment="1">
      <alignment horizontal="center" vertical="center"/>
    </xf>
    <xf numFmtId="1" fontId="82" fillId="8" borderId="0" xfId="3" applyNumberFormat="1" applyFont="1" applyFill="1" applyBorder="1" applyAlignment="1">
      <alignment horizontal="center" vertical="center"/>
    </xf>
    <xf numFmtId="0" fontId="27" fillId="0" borderId="13" xfId="3" applyFont="1" applyFill="1" applyBorder="1" applyAlignment="1">
      <alignment horizontal="centerContinuous" vertical="center"/>
    </xf>
    <xf numFmtId="1" fontId="82" fillId="8" borderId="44" xfId="3" applyNumberFormat="1" applyFont="1" applyFill="1" applyBorder="1" applyAlignment="1">
      <alignment horizontal="center" vertical="center"/>
    </xf>
    <xf numFmtId="0" fontId="27" fillId="0" borderId="14" xfId="3" applyFont="1" applyFill="1" applyBorder="1" applyAlignment="1">
      <alignment horizontal="centerContinuous" vertical="center"/>
    </xf>
    <xf numFmtId="167" fontId="44" fillId="35" borderId="17" xfId="3" applyNumberFormat="1" applyFont="1" applyFill="1" applyBorder="1" applyAlignment="1">
      <alignment horizontal="centerContinuous" vertical="center" wrapText="1"/>
    </xf>
    <xf numFmtId="171" fontId="38" fillId="15" borderId="0" xfId="3" applyNumberFormat="1" applyFont="1" applyFill="1" applyBorder="1" applyAlignment="1">
      <alignment horizontal="center" vertical="center" wrapText="1"/>
    </xf>
    <xf numFmtId="171" fontId="12" fillId="15" borderId="0" xfId="3" applyNumberFormat="1" applyFont="1" applyFill="1" applyBorder="1" applyAlignment="1">
      <alignment horizontal="left" vertical="center"/>
    </xf>
    <xf numFmtId="167" fontId="116" fillId="36" borderId="0" xfId="3" applyNumberFormat="1" applyFont="1" applyFill="1" applyBorder="1" applyAlignment="1">
      <alignment horizontal="left" vertical="center"/>
    </xf>
    <xf numFmtId="167" fontId="116" fillId="36" borderId="0" xfId="3" applyNumberFormat="1" applyFont="1" applyFill="1" applyBorder="1" applyAlignment="1">
      <alignment horizontal="center" vertical="center"/>
    </xf>
    <xf numFmtId="0" fontId="45" fillId="4" borderId="0" xfId="3" applyFont="1" applyFill="1" applyBorder="1" applyAlignment="1">
      <alignment horizontal="center" vertical="center"/>
    </xf>
    <xf numFmtId="0" fontId="118" fillId="4" borderId="0" xfId="0" applyFont="1" applyFill="1" applyAlignment="1">
      <alignment vertical="center"/>
    </xf>
    <xf numFmtId="0" fontId="117" fillId="4" borderId="0" xfId="0" applyFont="1" applyFill="1" applyAlignment="1">
      <alignment vertical="center"/>
    </xf>
    <xf numFmtId="0" fontId="46" fillId="4" borderId="0" xfId="3" applyFont="1" applyFill="1" applyBorder="1" applyAlignment="1">
      <alignment horizontal="center" vertical="center"/>
    </xf>
    <xf numFmtId="167" fontId="38" fillId="20" borderId="17" xfId="3" applyNumberFormat="1" applyFont="1" applyFill="1" applyBorder="1" applyAlignment="1">
      <alignment horizontal="centerContinuous" vertical="center"/>
    </xf>
    <xf numFmtId="0" fontId="84" fillId="4" borderId="0" xfId="3" applyFont="1" applyFill="1" applyBorder="1" applyAlignment="1">
      <alignment horizontal="centerContinuous" vertical="center"/>
    </xf>
    <xf numFmtId="0" fontId="92" fillId="4" borderId="0" xfId="3" applyFont="1" applyFill="1" applyBorder="1" applyAlignment="1">
      <alignment horizontal="center" vertical="center"/>
    </xf>
    <xf numFmtId="0" fontId="44" fillId="4" borderId="0" xfId="3" applyFont="1" applyFill="1" applyBorder="1" applyAlignment="1">
      <alignment horizontal="center" vertical="center"/>
    </xf>
    <xf numFmtId="0" fontId="44" fillId="4" borderId="0" xfId="3" applyFont="1" applyFill="1" applyBorder="1" applyAlignment="1">
      <alignment horizontal="left" vertical="center"/>
    </xf>
    <xf numFmtId="176" fontId="105" fillId="4" borderId="0" xfId="3" applyNumberFormat="1" applyFont="1" applyFill="1" applyBorder="1" applyAlignment="1">
      <alignment horizontal="left" vertical="center"/>
    </xf>
    <xf numFmtId="187" fontId="108" fillId="4" borderId="0" xfId="3" applyNumberFormat="1" applyFont="1" applyFill="1" applyBorder="1" applyAlignment="1">
      <alignment horizontal="left" vertical="center"/>
    </xf>
    <xf numFmtId="176" fontId="108" fillId="4" borderId="0" xfId="3" applyNumberFormat="1" applyFont="1" applyFill="1" applyBorder="1" applyAlignment="1">
      <alignment horizontal="left" vertical="center"/>
    </xf>
    <xf numFmtId="188" fontId="109" fillId="4" borderId="0" xfId="3" applyNumberFormat="1" applyFont="1" applyFill="1" applyBorder="1" applyAlignment="1">
      <alignment horizontal="left" vertical="center"/>
    </xf>
    <xf numFmtId="176" fontId="109" fillId="4" borderId="0" xfId="3" applyNumberFormat="1" applyFont="1" applyFill="1" applyBorder="1" applyAlignment="1">
      <alignment horizontal="left" vertical="center"/>
    </xf>
    <xf numFmtId="176" fontId="86" fillId="4" borderId="0" xfId="3" applyNumberFormat="1" applyFont="1" applyFill="1" applyBorder="1" applyAlignment="1">
      <alignment horizontal="left" vertical="center"/>
    </xf>
    <xf numFmtId="1" fontId="86" fillId="4" borderId="0" xfId="13" applyNumberFormat="1" applyFont="1" applyFill="1" applyBorder="1" applyAlignment="1">
      <alignment horizontal="center" vertical="center" wrapText="1"/>
    </xf>
    <xf numFmtId="167" fontId="86" fillId="4" borderId="0" xfId="3" applyNumberFormat="1" applyFont="1" applyFill="1" applyBorder="1" applyAlignment="1">
      <alignment horizontal="left" vertical="center"/>
    </xf>
    <xf numFmtId="171" fontId="38" fillId="4" borderId="0" xfId="3" applyNumberFormat="1" applyFont="1" applyFill="1" applyBorder="1" applyAlignment="1">
      <alignment horizontal="center" vertical="center" wrapText="1"/>
    </xf>
    <xf numFmtId="0" fontId="0" fillId="4" borderId="0" xfId="0" applyFill="1"/>
    <xf numFmtId="0" fontId="44" fillId="4" borderId="0" xfId="1" applyFont="1" applyFill="1" applyAlignment="1" applyProtection="1">
      <alignment vertical="center"/>
      <protection hidden="1"/>
    </xf>
    <xf numFmtId="0" fontId="3" fillId="4" borderId="0" xfId="9" applyFill="1"/>
    <xf numFmtId="0" fontId="43" fillId="4" borderId="0" xfId="9" applyFont="1" applyFill="1" applyBorder="1" applyAlignment="1">
      <alignment vertical="center"/>
    </xf>
    <xf numFmtId="0" fontId="0" fillId="4" borderId="0" xfId="0" applyFill="1" applyBorder="1"/>
    <xf numFmtId="0" fontId="3" fillId="4" borderId="0" xfId="9" applyFill="1" applyBorder="1"/>
    <xf numFmtId="0" fontId="13" fillId="4" borderId="0" xfId="9" applyFont="1" applyFill="1" applyBorder="1"/>
    <xf numFmtId="0" fontId="44" fillId="4" borderId="0" xfId="1" applyFont="1" applyFill="1" applyBorder="1" applyAlignment="1" applyProtection="1">
      <alignment vertical="center"/>
      <protection hidden="1"/>
    </xf>
    <xf numFmtId="0" fontId="119" fillId="4" borderId="0" xfId="0" applyFont="1" applyFill="1" applyBorder="1"/>
    <xf numFmtId="0" fontId="40" fillId="4" borderId="0" xfId="9" applyFont="1" applyFill="1" applyBorder="1" applyAlignment="1">
      <alignment vertical="center"/>
    </xf>
    <xf numFmtId="0" fontId="119" fillId="4" borderId="0" xfId="9" applyFont="1" applyFill="1" applyBorder="1"/>
    <xf numFmtId="0" fontId="40" fillId="4" borderId="0" xfId="9" applyFont="1" applyFill="1" applyBorder="1"/>
    <xf numFmtId="0" fontId="38" fillId="8" borderId="0" xfId="4" applyFont="1" applyFill="1" applyBorder="1" applyAlignment="1">
      <alignment horizontal="center" vertical="center"/>
    </xf>
    <xf numFmtId="0" fontId="0" fillId="0" borderId="0" xfId="0" applyFont="1"/>
    <xf numFmtId="2" fontId="86" fillId="8" borderId="0" xfId="4" applyNumberFormat="1" applyFont="1" applyFill="1" applyBorder="1" applyAlignment="1">
      <alignment horizontal="center" vertical="center"/>
    </xf>
    <xf numFmtId="2" fontId="93" fillId="8" borderId="0" xfId="4" applyNumberFormat="1" applyFont="1" applyFill="1" applyBorder="1" applyAlignment="1">
      <alignment horizontal="center" vertical="center"/>
    </xf>
    <xf numFmtId="2" fontId="12" fillId="8" borderId="0" xfId="4" applyNumberFormat="1" applyFont="1" applyFill="1" applyBorder="1" applyAlignment="1">
      <alignment horizontal="center" vertical="center"/>
    </xf>
    <xf numFmtId="2" fontId="41" fillId="8" borderId="0" xfId="4" applyNumberFormat="1" applyFont="1" applyFill="1" applyBorder="1" applyAlignment="1">
      <alignment horizontal="center" vertical="center"/>
    </xf>
    <xf numFmtId="0" fontId="122" fillId="8" borderId="0" xfId="4" applyFont="1" applyFill="1" applyBorder="1" applyAlignment="1">
      <alignment horizontal="center" vertical="center"/>
    </xf>
    <xf numFmtId="0" fontId="13" fillId="5" borderId="0" xfId="0" applyFont="1" applyFill="1" applyBorder="1" applyAlignment="1">
      <alignment horizontal="center" vertical="center"/>
    </xf>
    <xf numFmtId="0" fontId="0" fillId="0" borderId="0" xfId="0" applyFont="1" applyBorder="1"/>
    <xf numFmtId="0" fontId="0" fillId="4" borderId="0" xfId="0" applyFont="1" applyFill="1" applyBorder="1"/>
    <xf numFmtId="0" fontId="0" fillId="4" borderId="1" xfId="0" applyFont="1" applyFill="1" applyBorder="1"/>
    <xf numFmtId="0" fontId="126" fillId="8" borderId="0" xfId="4" applyFont="1" applyFill="1" applyBorder="1" applyAlignment="1">
      <alignment horizontal="center" vertical="center"/>
    </xf>
    <xf numFmtId="2" fontId="36" fillId="8" borderId="0" xfId="3" applyNumberFormat="1" applyFont="1" applyFill="1" applyBorder="1" applyAlignment="1" applyProtection="1">
      <alignment horizontal="center" vertical="center"/>
      <protection locked="0"/>
    </xf>
    <xf numFmtId="0" fontId="126" fillId="4" borderId="0" xfId="7" applyFont="1" applyFill="1" applyBorder="1" applyAlignment="1">
      <alignment vertical="center"/>
    </xf>
    <xf numFmtId="0" fontId="127" fillId="4" borderId="0" xfId="4" applyFont="1" applyFill="1" applyBorder="1" applyAlignment="1">
      <alignment horizontal="center" vertical="top"/>
    </xf>
    <xf numFmtId="0" fontId="128" fillId="4" borderId="0" xfId="0" applyFont="1" applyFill="1" applyBorder="1"/>
    <xf numFmtId="0" fontId="12" fillId="8" borderId="0" xfId="3" applyFont="1" applyFill="1" applyBorder="1" applyAlignment="1">
      <alignment horizontal="left" vertical="center"/>
    </xf>
    <xf numFmtId="0" fontId="125" fillId="4" borderId="0" xfId="3" applyFont="1" applyFill="1" applyBorder="1" applyAlignment="1">
      <alignment vertical="center"/>
    </xf>
    <xf numFmtId="0" fontId="0" fillId="36" borderId="5" xfId="0" applyFont="1" applyFill="1" applyBorder="1"/>
    <xf numFmtId="0" fontId="0" fillId="4" borderId="118" xfId="0" applyFont="1" applyFill="1" applyBorder="1"/>
    <xf numFmtId="0" fontId="0" fillId="4" borderId="123" xfId="0" applyFont="1" applyFill="1" applyBorder="1"/>
    <xf numFmtId="0" fontId="35" fillId="36" borderId="0" xfId="4" applyNumberFormat="1" applyFont="1" applyFill="1" applyBorder="1" applyAlignment="1">
      <alignment horizontal="center" vertical="center"/>
    </xf>
    <xf numFmtId="0" fontId="121" fillId="36" borderId="0" xfId="4" applyNumberFormat="1" applyFont="1" applyFill="1" applyBorder="1" applyAlignment="1">
      <alignment horizontal="center" vertical="center"/>
    </xf>
    <xf numFmtId="2" fontId="86" fillId="37" borderId="0" xfId="2" applyNumberFormat="1" applyFont="1" applyFill="1" applyBorder="1" applyAlignment="1">
      <alignment horizontal="center"/>
    </xf>
    <xf numFmtId="0" fontId="86" fillId="37" borderId="0" xfId="3" applyFont="1" applyFill="1" applyBorder="1" applyAlignment="1">
      <alignment horizontal="center" vertical="center"/>
    </xf>
    <xf numFmtId="0" fontId="86" fillId="37" borderId="0" xfId="2" applyNumberFormat="1" applyFont="1" applyFill="1" applyBorder="1" applyAlignment="1">
      <alignment horizontal="center"/>
    </xf>
    <xf numFmtId="164" fontId="86" fillId="37" borderId="0" xfId="2" applyNumberFormat="1" applyFont="1" applyFill="1" applyBorder="1" applyAlignment="1">
      <alignment horizontal="center"/>
    </xf>
    <xf numFmtId="0" fontId="11" fillId="36" borderId="5" xfId="5" applyFont="1" applyFill="1" applyBorder="1" applyAlignment="1">
      <alignment horizontal="left" vertical="center"/>
    </xf>
    <xf numFmtId="0" fontId="11" fillId="37" borderId="5" xfId="3" applyFont="1" applyFill="1" applyBorder="1" applyAlignment="1">
      <alignment horizontal="left" vertical="center"/>
    </xf>
    <xf numFmtId="0" fontId="11" fillId="7" borderId="5" xfId="5" applyFont="1" applyFill="1" applyBorder="1" applyAlignment="1">
      <alignment horizontal="left" vertical="center"/>
    </xf>
    <xf numFmtId="0" fontId="11" fillId="38" borderId="5" xfId="3" applyFont="1" applyFill="1" applyBorder="1" applyAlignment="1">
      <alignment horizontal="left" vertical="center"/>
    </xf>
    <xf numFmtId="0" fontId="35" fillId="7" borderId="0" xfId="5" applyFont="1" applyFill="1" applyBorder="1" applyAlignment="1">
      <alignment horizontal="center" vertical="center"/>
    </xf>
    <xf numFmtId="0" fontId="35" fillId="38" borderId="0" xfId="5" applyFont="1" applyFill="1" applyBorder="1" applyAlignment="1">
      <alignment horizontal="center" vertical="center"/>
    </xf>
    <xf numFmtId="1" fontId="35" fillId="7" borderId="0" xfId="5" applyNumberFormat="1" applyFont="1" applyFill="1" applyBorder="1" applyAlignment="1" applyProtection="1">
      <alignment horizontal="center" vertical="center"/>
      <protection locked="0"/>
    </xf>
    <xf numFmtId="1" fontId="35" fillId="38" borderId="0" xfId="5" applyNumberFormat="1" applyFont="1" applyFill="1" applyBorder="1" applyAlignment="1" applyProtection="1">
      <alignment horizontal="center" vertical="center"/>
      <protection locked="0"/>
    </xf>
    <xf numFmtId="0" fontId="130" fillId="4" borderId="0" xfId="5" applyFont="1" applyFill="1" applyBorder="1" applyAlignment="1">
      <alignment horizontal="left" vertical="center"/>
    </xf>
    <xf numFmtId="0" fontId="120" fillId="4" borderId="0" xfId="5" applyFont="1" applyFill="1" applyBorder="1" applyAlignment="1">
      <alignment horizontal="center" vertical="center"/>
    </xf>
    <xf numFmtId="0" fontId="120" fillId="4" borderId="0" xfId="5" quotePrefix="1" applyFont="1" applyFill="1" applyBorder="1" applyAlignment="1">
      <alignment horizontal="center" vertical="center"/>
    </xf>
    <xf numFmtId="0" fontId="0" fillId="0" borderId="0" xfId="0" applyFont="1" applyAlignment="1">
      <alignment vertical="center"/>
    </xf>
    <xf numFmtId="0" fontId="0" fillId="4" borderId="0" xfId="0" applyFont="1" applyFill="1" applyBorder="1" applyAlignment="1">
      <alignment vertical="center"/>
    </xf>
    <xf numFmtId="0" fontId="0" fillId="4" borderId="1" xfId="0" applyFont="1" applyFill="1" applyBorder="1" applyAlignment="1">
      <alignment vertical="center"/>
    </xf>
    <xf numFmtId="2" fontId="120" fillId="36" borderId="0" xfId="5" applyNumberFormat="1" applyFont="1" applyFill="1" applyBorder="1" applyAlignment="1">
      <alignment horizontal="center" vertical="center"/>
    </xf>
    <xf numFmtId="0" fontId="9" fillId="5" borderId="0" xfId="0" applyFont="1" applyFill="1" applyBorder="1" applyAlignment="1">
      <alignment horizontal="right"/>
    </xf>
    <xf numFmtId="2" fontId="136" fillId="4" borderId="0" xfId="0" applyNumberFormat="1" applyFont="1" applyFill="1" applyBorder="1" applyAlignment="1">
      <alignment horizontal="center" vertical="center"/>
    </xf>
    <xf numFmtId="1" fontId="35" fillId="36" borderId="0" xfId="5" applyNumberFormat="1" applyFont="1" applyFill="1" applyBorder="1" applyAlignment="1" applyProtection="1">
      <alignment horizontal="center" vertical="center"/>
      <protection locked="0"/>
    </xf>
    <xf numFmtId="0" fontId="11" fillId="36" borderId="1" xfId="5" applyFont="1" applyFill="1" applyBorder="1" applyAlignment="1">
      <alignment horizontal="center" vertical="center"/>
    </xf>
    <xf numFmtId="0" fontId="35" fillId="37" borderId="0" xfId="5" applyFont="1" applyFill="1" applyBorder="1" applyAlignment="1">
      <alignment horizontal="center" vertical="center"/>
    </xf>
    <xf numFmtId="1" fontId="35" fillId="37" borderId="0" xfId="5" applyNumberFormat="1" applyFont="1" applyFill="1" applyBorder="1" applyAlignment="1" applyProtection="1">
      <alignment horizontal="center" vertical="center"/>
      <protection locked="0"/>
    </xf>
    <xf numFmtId="0" fontId="11" fillId="37" borderId="1" xfId="5" applyFont="1" applyFill="1" applyBorder="1" applyAlignment="1">
      <alignment horizontal="center" vertical="center"/>
    </xf>
    <xf numFmtId="0" fontId="11" fillId="7" borderId="1" xfId="5" applyFont="1" applyFill="1" applyBorder="1" applyAlignment="1">
      <alignment horizontal="center" vertical="center"/>
    </xf>
    <xf numFmtId="0" fontId="11" fillId="38" borderId="1" xfId="5" applyFont="1" applyFill="1" applyBorder="1" applyAlignment="1">
      <alignment horizontal="center" vertical="center"/>
    </xf>
    <xf numFmtId="0" fontId="0" fillId="5" borderId="0" xfId="0" applyFont="1" applyFill="1" applyBorder="1"/>
    <xf numFmtId="1" fontId="41" fillId="5" borderId="0" xfId="5" applyNumberFormat="1" applyFont="1" applyFill="1" applyBorder="1" applyAlignment="1">
      <alignment horizontal="center" vertical="center"/>
    </xf>
    <xf numFmtId="167" fontId="38" fillId="20" borderId="0" xfId="3" applyNumberFormat="1" applyFont="1" applyFill="1" applyBorder="1" applyAlignment="1">
      <alignment horizontal="center" vertical="center"/>
    </xf>
    <xf numFmtId="2" fontId="9" fillId="4" borderId="0" xfId="0" applyNumberFormat="1" applyFont="1" applyFill="1" applyBorder="1" applyAlignment="1">
      <alignment horizontal="center" vertical="center"/>
    </xf>
    <xf numFmtId="0" fontId="11" fillId="4" borderId="0" xfId="3" applyFont="1" applyFill="1" applyBorder="1" applyAlignment="1">
      <alignment horizontal="left" vertical="center"/>
    </xf>
    <xf numFmtId="0" fontId="117" fillId="4" borderId="0" xfId="0" applyFont="1" applyFill="1" applyBorder="1" applyAlignment="1">
      <alignment horizontal="left" vertical="center"/>
    </xf>
    <xf numFmtId="0" fontId="117" fillId="4" borderId="0" xfId="0" applyFont="1" applyFill="1" applyBorder="1" applyAlignment="1">
      <alignment vertical="center"/>
    </xf>
    <xf numFmtId="0" fontId="11" fillId="4" borderId="0" xfId="3" applyFont="1" applyFill="1" applyBorder="1" applyAlignment="1">
      <alignment horizontal="center" vertical="center"/>
    </xf>
    <xf numFmtId="0" fontId="46" fillId="0" borderId="0" xfId="7" applyFont="1" applyAlignment="1">
      <alignment vertical="center"/>
    </xf>
    <xf numFmtId="0" fontId="46" fillId="0" borderId="0" xfId="2" applyFont="1" applyBorder="1" applyAlignment="1">
      <alignment vertical="center"/>
    </xf>
    <xf numFmtId="0" fontId="46" fillId="0" borderId="0" xfId="2" applyNumberFormat="1" applyFont="1" applyBorder="1" applyAlignment="1">
      <alignment vertical="center"/>
    </xf>
    <xf numFmtId="164" fontId="143" fillId="0" borderId="0" xfId="2" applyNumberFormat="1" applyFont="1" applyAlignment="1">
      <alignment horizontal="center" vertical="center"/>
    </xf>
    <xf numFmtId="2" fontId="144" fillId="0" borderId="0" xfId="2" applyNumberFormat="1" applyFont="1" applyAlignment="1">
      <alignment horizontal="center" vertical="center"/>
    </xf>
    <xf numFmtId="0" fontId="144" fillId="0" borderId="0" xfId="2" applyNumberFormat="1" applyFont="1" applyAlignment="1">
      <alignment horizontal="center" vertical="center"/>
    </xf>
    <xf numFmtId="164" fontId="144" fillId="0" borderId="0" xfId="2" applyNumberFormat="1" applyFont="1" applyAlignment="1">
      <alignment horizontal="center" vertical="center"/>
    </xf>
    <xf numFmtId="166" fontId="144" fillId="0" borderId="0" xfId="2" applyNumberFormat="1" applyFont="1" applyAlignment="1">
      <alignment horizontal="center" vertical="center"/>
    </xf>
    <xf numFmtId="0" fontId="47" fillId="0" borderId="0" xfId="2" applyFont="1" applyAlignment="1">
      <alignment vertical="center"/>
    </xf>
    <xf numFmtId="0" fontId="46" fillId="0" borderId="0" xfId="2" applyFont="1" applyAlignment="1">
      <alignment vertical="center"/>
    </xf>
    <xf numFmtId="0" fontId="38" fillId="0" borderId="0" xfId="5" applyFont="1" applyAlignment="1">
      <alignment vertical="center"/>
    </xf>
    <xf numFmtId="0" fontId="38" fillId="0" borderId="0" xfId="4" applyFont="1" applyAlignment="1">
      <alignment vertical="center"/>
    </xf>
    <xf numFmtId="171" fontId="38" fillId="21" borderId="4" xfId="5" applyNumberFormat="1" applyFont="1" applyFill="1" applyBorder="1" applyAlignment="1" applyProtection="1">
      <alignment horizontal="center" vertical="center"/>
      <protection locked="0"/>
    </xf>
    <xf numFmtId="171" fontId="38" fillId="21" borderId="3" xfId="5" applyNumberFormat="1" applyFont="1" applyFill="1" applyBorder="1" applyAlignment="1" applyProtection="1">
      <alignment horizontal="center" vertical="center"/>
      <protection locked="0"/>
    </xf>
    <xf numFmtId="1" fontId="145" fillId="21" borderId="3" xfId="5" applyNumberFormat="1" applyFont="1" applyFill="1" applyBorder="1" applyAlignment="1">
      <alignment horizontal="center" vertical="center"/>
    </xf>
    <xf numFmtId="0" fontId="46" fillId="21" borderId="2" xfId="5" applyFont="1" applyFill="1" applyBorder="1" applyAlignment="1">
      <alignment vertical="center"/>
    </xf>
    <xf numFmtId="2" fontId="45" fillId="8" borderId="0" xfId="3" applyNumberFormat="1" applyFont="1" applyFill="1" applyBorder="1" applyAlignment="1" applyProtection="1">
      <alignment horizontal="center" vertical="center"/>
      <protection locked="0"/>
    </xf>
    <xf numFmtId="2" fontId="45" fillId="8" borderId="41" xfId="3" applyNumberFormat="1" applyFont="1" applyFill="1" applyBorder="1" applyAlignment="1" applyProtection="1">
      <alignment horizontal="center" vertical="center"/>
      <protection locked="0"/>
    </xf>
    <xf numFmtId="176" fontId="45" fillId="0" borderId="41" xfId="3" applyNumberFormat="1" applyFont="1" applyFill="1" applyBorder="1" applyAlignment="1">
      <alignment horizontal="center" vertical="center" wrapText="1"/>
    </xf>
    <xf numFmtId="167" fontId="146" fillId="20" borderId="13" xfId="3" applyNumberFormat="1" applyFont="1" applyFill="1" applyBorder="1" applyAlignment="1">
      <alignment horizontal="centerContinuous" vertical="center" wrapText="1"/>
    </xf>
    <xf numFmtId="1" fontId="147" fillId="19" borderId="1" xfId="3" applyNumberFormat="1" applyFont="1" applyFill="1" applyBorder="1" applyAlignment="1">
      <alignment vertical="center" wrapText="1"/>
    </xf>
    <xf numFmtId="1" fontId="147" fillId="19" borderId="0" xfId="3" applyNumberFormat="1" applyFont="1" applyFill="1" applyBorder="1" applyAlignment="1">
      <alignment vertical="center" wrapText="1"/>
    </xf>
    <xf numFmtId="1" fontId="147" fillId="19" borderId="0" xfId="3" applyNumberFormat="1" applyFont="1" applyFill="1" applyBorder="1" applyAlignment="1">
      <alignment horizontal="center" vertical="center"/>
    </xf>
    <xf numFmtId="1" fontId="148" fillId="19" borderId="0" xfId="3" applyNumberFormat="1" applyFont="1" applyFill="1" applyBorder="1" applyAlignment="1">
      <alignment horizontal="left" vertical="center"/>
    </xf>
    <xf numFmtId="0" fontId="105" fillId="9" borderId="0" xfId="5" applyFont="1" applyFill="1" applyBorder="1" applyAlignment="1">
      <alignment horizontal="center" vertical="center"/>
    </xf>
    <xf numFmtId="1" fontId="149" fillId="19" borderId="0" xfId="3" applyNumberFormat="1" applyFont="1" applyFill="1" applyBorder="1" applyAlignment="1">
      <alignment horizontal="right" vertical="center"/>
    </xf>
    <xf numFmtId="1" fontId="109" fillId="19" borderId="0" xfId="3" applyNumberFormat="1" applyFont="1" applyFill="1" applyBorder="1" applyAlignment="1">
      <alignment horizontal="left" vertical="center"/>
    </xf>
    <xf numFmtId="1" fontId="147" fillId="19" borderId="1" xfId="3" applyNumberFormat="1" applyFont="1" applyFill="1" applyBorder="1" applyAlignment="1">
      <alignment horizontal="left" vertical="center" wrapText="1"/>
    </xf>
    <xf numFmtId="1" fontId="147" fillId="19" borderId="0" xfId="3" applyNumberFormat="1" applyFont="1" applyFill="1" applyBorder="1" applyAlignment="1">
      <alignment horizontal="left" vertical="center" wrapText="1"/>
    </xf>
    <xf numFmtId="2" fontId="45" fillId="8" borderId="116" xfId="3" applyNumberFormat="1" applyFont="1" applyFill="1" applyBorder="1" applyAlignment="1" applyProtection="1">
      <alignment horizontal="center" vertical="center"/>
      <protection locked="0"/>
    </xf>
    <xf numFmtId="2" fontId="45" fillId="8" borderId="43" xfId="3" applyNumberFormat="1" applyFont="1" applyFill="1" applyBorder="1" applyAlignment="1" applyProtection="1">
      <alignment horizontal="center" vertical="center"/>
      <protection locked="0"/>
    </xf>
    <xf numFmtId="167" fontId="44" fillId="20" borderId="12" xfId="3" applyNumberFormat="1" applyFont="1" applyFill="1" applyBorder="1" applyAlignment="1">
      <alignment horizontal="centerContinuous" vertical="center" wrapText="1"/>
    </xf>
    <xf numFmtId="167" fontId="146" fillId="20" borderId="12" xfId="3" applyNumberFormat="1" applyFont="1" applyFill="1" applyBorder="1" applyAlignment="1">
      <alignment horizontal="centerContinuous" vertical="center" wrapText="1"/>
    </xf>
    <xf numFmtId="171" fontId="38" fillId="0" borderId="13" xfId="5" applyNumberFormat="1" applyFont="1" applyBorder="1" applyAlignment="1" applyProtection="1">
      <alignment horizontal="center" vertical="center"/>
      <protection locked="0"/>
    </xf>
    <xf numFmtId="0" fontId="46" fillId="0" borderId="34" xfId="5" applyFont="1" applyBorder="1" applyAlignment="1">
      <alignment horizontal="center" vertical="center" wrapText="1"/>
    </xf>
    <xf numFmtId="0" fontId="44" fillId="0" borderId="13" xfId="5" applyFont="1" applyBorder="1" applyAlignment="1">
      <alignment horizontal="center" vertical="center" wrapText="1"/>
    </xf>
    <xf numFmtId="1" fontId="86" fillId="0" borderId="14" xfId="5" applyNumberFormat="1" applyFont="1" applyFill="1" applyBorder="1" applyAlignment="1" applyProtection="1">
      <alignment horizontal="center" vertical="center"/>
      <protection locked="0"/>
    </xf>
    <xf numFmtId="0" fontId="86" fillId="0" borderId="130" xfId="5" applyFont="1" applyBorder="1" applyAlignment="1" applyProtection="1">
      <alignment horizontal="center" vertical="center" wrapText="1"/>
      <protection locked="0"/>
    </xf>
    <xf numFmtId="0" fontId="38" fillId="21" borderId="4" xfId="5" applyFont="1" applyFill="1" applyBorder="1" applyAlignment="1">
      <alignment vertical="center"/>
    </xf>
    <xf numFmtId="0" fontId="11" fillId="0" borderId="1" xfId="5" applyFont="1" applyBorder="1" applyAlignment="1">
      <alignment vertical="center"/>
    </xf>
    <xf numFmtId="167" fontId="11" fillId="20" borderId="13" xfId="3" applyNumberFormat="1" applyFont="1" applyFill="1" applyBorder="1" applyAlignment="1">
      <alignment horizontal="centerContinuous" vertical="center" wrapText="1"/>
    </xf>
    <xf numFmtId="176" fontId="11" fillId="0" borderId="10" xfId="3" applyNumberFormat="1" applyFont="1" applyFill="1" applyBorder="1" applyAlignment="1">
      <alignment horizontal="center" vertical="center" wrapText="1"/>
    </xf>
    <xf numFmtId="167" fontId="11" fillId="20" borderId="12" xfId="3" applyNumberFormat="1" applyFont="1" applyFill="1" applyBorder="1" applyAlignment="1">
      <alignment horizontal="centerContinuous" vertical="center" wrapText="1"/>
    </xf>
    <xf numFmtId="176" fontId="11" fillId="0" borderId="9" xfId="3" applyNumberFormat="1" applyFont="1" applyFill="1" applyBorder="1" applyAlignment="1">
      <alignment horizontal="center" vertical="center" wrapText="1"/>
    </xf>
    <xf numFmtId="0" fontId="46" fillId="0" borderId="0" xfId="5" applyFont="1" applyAlignment="1">
      <alignment vertical="center"/>
    </xf>
    <xf numFmtId="0" fontId="159" fillId="0" borderId="63" xfId="5" applyFont="1" applyBorder="1" applyAlignment="1">
      <alignment horizontal="center" vertical="center"/>
    </xf>
    <xf numFmtId="0" fontId="92" fillId="0" borderId="62" xfId="5" applyFont="1" applyBorder="1" applyAlignment="1">
      <alignment horizontal="left" vertical="center"/>
    </xf>
    <xf numFmtId="0" fontId="46" fillId="21" borderId="0" xfId="2" applyFont="1" applyFill="1" applyBorder="1" applyAlignment="1">
      <alignment vertical="center"/>
    </xf>
    <xf numFmtId="0" fontId="46" fillId="21" borderId="0" xfId="2" applyNumberFormat="1" applyFont="1" applyFill="1" applyBorder="1" applyAlignment="1">
      <alignment vertical="center"/>
    </xf>
    <xf numFmtId="164" fontId="143" fillId="21" borderId="0" xfId="2" applyNumberFormat="1" applyFont="1" applyFill="1" applyAlignment="1">
      <alignment horizontal="center" vertical="center"/>
    </xf>
    <xf numFmtId="2" fontId="144" fillId="21" borderId="0" xfId="2" applyNumberFormat="1" applyFont="1" applyFill="1" applyAlignment="1">
      <alignment horizontal="center" vertical="center"/>
    </xf>
    <xf numFmtId="0" fontId="144" fillId="21" borderId="0" xfId="2" applyNumberFormat="1" applyFont="1" applyFill="1" applyAlignment="1">
      <alignment horizontal="center" vertical="center"/>
    </xf>
    <xf numFmtId="164" fontId="144" fillId="21" borderId="0" xfId="2" applyNumberFormat="1" applyFont="1" applyFill="1" applyAlignment="1">
      <alignment horizontal="center" vertical="center"/>
    </xf>
    <xf numFmtId="166" fontId="144" fillId="21" borderId="0" xfId="2" applyNumberFormat="1" applyFont="1" applyFill="1" applyAlignment="1">
      <alignment horizontal="center" vertical="center"/>
    </xf>
    <xf numFmtId="0" fontId="47" fillId="21" borderId="0" xfId="2" applyFont="1" applyFill="1" applyAlignment="1">
      <alignment vertical="center"/>
    </xf>
    <xf numFmtId="0" fontId="46" fillId="21" borderId="0" xfId="2" applyFont="1" applyFill="1" applyAlignment="1">
      <alignment vertical="center"/>
    </xf>
    <xf numFmtId="0" fontId="46" fillId="21" borderId="0" xfId="7" applyFont="1" applyFill="1" applyAlignment="1">
      <alignment vertical="center"/>
    </xf>
    <xf numFmtId="1" fontId="92" fillId="22" borderId="0" xfId="13" applyNumberFormat="1" applyFont="1" applyFill="1" applyBorder="1" applyAlignment="1" applyProtection="1">
      <alignment horizontal="center" vertical="center" wrapText="1"/>
      <protection locked="0"/>
    </xf>
    <xf numFmtId="1" fontId="103" fillId="0" borderId="0" xfId="13" applyNumberFormat="1" applyFont="1" applyFill="1" applyBorder="1" applyAlignment="1" applyProtection="1">
      <alignment horizontal="center" vertical="center" wrapText="1"/>
      <protection locked="0"/>
    </xf>
    <xf numFmtId="0" fontId="161" fillId="22" borderId="27" xfId="3" applyNumberFormat="1" applyFont="1" applyFill="1" applyBorder="1" applyAlignment="1" applyProtection="1">
      <alignment horizontal="center" vertical="center"/>
      <protection locked="0"/>
    </xf>
    <xf numFmtId="1" fontId="103" fillId="0" borderId="103" xfId="13" applyNumberFormat="1" applyFont="1" applyFill="1" applyBorder="1" applyAlignment="1" applyProtection="1">
      <alignment horizontal="center" vertical="center" wrapText="1"/>
      <protection locked="0"/>
    </xf>
    <xf numFmtId="1" fontId="91" fillId="8" borderId="102" xfId="13" applyNumberFormat="1" applyFont="1" applyFill="1" applyBorder="1" applyAlignment="1" applyProtection="1">
      <alignment horizontal="center" vertical="center" wrapText="1"/>
      <protection locked="0"/>
    </xf>
    <xf numFmtId="0" fontId="92" fillId="0" borderId="0" xfId="3" applyNumberFormat="1" applyFont="1" applyFill="1" applyBorder="1" applyAlignment="1" applyProtection="1">
      <alignment vertical="center"/>
    </xf>
    <xf numFmtId="0" fontId="100" fillId="21" borderId="0" xfId="3" applyNumberFormat="1" applyFont="1" applyFill="1" applyBorder="1" applyAlignment="1" applyProtection="1">
      <alignment horizontal="right" vertical="center" wrapText="1"/>
      <protection locked="0"/>
    </xf>
    <xf numFmtId="0" fontId="38" fillId="0" borderId="0" xfId="4" applyFont="1" applyFill="1" applyAlignment="1">
      <alignment vertical="center"/>
    </xf>
    <xf numFmtId="0" fontId="159" fillId="8" borderId="0" xfId="5" applyFont="1" applyFill="1" applyBorder="1" applyAlignment="1">
      <alignment horizontal="center" vertical="center"/>
    </xf>
    <xf numFmtId="0" fontId="150" fillId="8" borderId="0" xfId="5" applyFont="1" applyFill="1" applyBorder="1" applyAlignment="1">
      <alignment horizontal="left" vertical="center"/>
    </xf>
    <xf numFmtId="0" fontId="150" fillId="0" borderId="0" xfId="4" applyFont="1" applyAlignment="1">
      <alignment vertical="center"/>
    </xf>
    <xf numFmtId="0" fontId="48" fillId="0" borderId="0" xfId="5" applyFont="1" applyBorder="1" applyAlignment="1">
      <alignment vertical="center"/>
    </xf>
    <xf numFmtId="0" fontId="38" fillId="21" borderId="33" xfId="4" applyFont="1" applyFill="1" applyBorder="1" applyAlignment="1">
      <alignment vertical="center"/>
    </xf>
    <xf numFmtId="0" fontId="19" fillId="21" borderId="32" xfId="5" applyFont="1" applyFill="1" applyBorder="1" applyAlignment="1" applyProtection="1">
      <alignment vertical="center"/>
      <protection locked="0"/>
    </xf>
    <xf numFmtId="167" fontId="48" fillId="20" borderId="78" xfId="3" applyNumberFormat="1" applyFont="1" applyFill="1" applyBorder="1" applyAlignment="1">
      <alignment horizontal="centerContinuous" vertical="center" wrapText="1"/>
    </xf>
    <xf numFmtId="2" fontId="48" fillId="0" borderId="46" xfId="3" applyNumberFormat="1" applyFont="1" applyFill="1" applyBorder="1" applyAlignment="1" applyProtection="1">
      <alignment horizontal="center" vertical="center" wrapText="1"/>
    </xf>
    <xf numFmtId="165" fontId="48" fillId="0" borderId="0" xfId="4" applyNumberFormat="1" applyFont="1" applyBorder="1" applyAlignment="1">
      <alignment horizontal="center" vertical="center"/>
    </xf>
    <xf numFmtId="2" fontId="48" fillId="0" borderId="78" xfId="4" applyNumberFormat="1" applyFont="1" applyFill="1" applyBorder="1" applyAlignment="1" applyProtection="1">
      <alignment horizontal="center" vertical="center"/>
      <protection locked="0"/>
    </xf>
    <xf numFmtId="167" fontId="48" fillId="20" borderId="23" xfId="3" applyNumberFormat="1" applyFont="1" applyFill="1" applyBorder="1" applyAlignment="1">
      <alignment horizontal="centerContinuous" vertical="center" wrapText="1"/>
    </xf>
    <xf numFmtId="165" fontId="48" fillId="0" borderId="24" xfId="4" applyNumberFormat="1" applyFont="1" applyBorder="1" applyAlignment="1">
      <alignment horizontal="center" vertical="center"/>
    </xf>
    <xf numFmtId="2" fontId="48" fillId="0" borderId="23" xfId="4" applyNumberFormat="1" applyFont="1" applyFill="1" applyBorder="1" applyAlignment="1" applyProtection="1">
      <alignment horizontal="center" vertical="center"/>
      <protection locked="0"/>
    </xf>
    <xf numFmtId="165" fontId="48" fillId="0" borderId="49" xfId="4" applyNumberFormat="1" applyFont="1" applyBorder="1" applyAlignment="1">
      <alignment horizontal="center" vertical="center"/>
    </xf>
    <xf numFmtId="2" fontId="38" fillId="0" borderId="19" xfId="3" applyNumberFormat="1" applyFont="1" applyFill="1" applyBorder="1" applyAlignment="1" applyProtection="1">
      <alignment horizontal="center" vertical="center" wrapText="1"/>
      <protection locked="0"/>
    </xf>
    <xf numFmtId="0" fontId="11" fillId="0" borderId="40" xfId="3" applyFont="1" applyFill="1" applyBorder="1" applyAlignment="1">
      <alignment horizontal="center" vertical="center" wrapText="1"/>
    </xf>
    <xf numFmtId="0" fontId="11" fillId="0" borderId="22" xfId="3" applyFont="1" applyFill="1" applyBorder="1" applyAlignment="1">
      <alignment horizontal="center" vertical="center" wrapText="1"/>
    </xf>
    <xf numFmtId="180" fontId="132" fillId="6" borderId="55" xfId="3" applyNumberFormat="1" applyFont="1" applyFill="1" applyBorder="1" applyAlignment="1" applyProtection="1">
      <alignment horizontal="center" vertical="center" wrapText="1"/>
    </xf>
    <xf numFmtId="180" fontId="48" fillId="0" borderId="46" xfId="3" applyNumberFormat="1" applyFont="1" applyFill="1" applyBorder="1" applyAlignment="1" applyProtection="1">
      <alignment horizontal="center" vertical="center" wrapText="1"/>
    </xf>
    <xf numFmtId="0" fontId="48" fillId="0" borderId="46" xfId="3" applyFont="1" applyFill="1" applyBorder="1" applyAlignment="1">
      <alignment horizontal="center" vertical="center" wrapText="1"/>
    </xf>
    <xf numFmtId="0" fontId="48" fillId="0" borderId="0" xfId="4" applyFont="1" applyFill="1" applyBorder="1" applyAlignment="1" applyProtection="1">
      <alignment horizontal="center" vertical="center" wrapText="1"/>
      <protection locked="0"/>
    </xf>
    <xf numFmtId="0" fontId="48" fillId="0" borderId="46" xfId="4" applyFont="1" applyFill="1" applyBorder="1" applyAlignment="1" applyProtection="1">
      <alignment horizontal="center" vertical="center" wrapText="1"/>
      <protection locked="0"/>
    </xf>
    <xf numFmtId="0" fontId="48" fillId="0" borderId="0" xfId="4" applyFont="1" applyAlignment="1">
      <alignment vertical="center"/>
    </xf>
    <xf numFmtId="0" fontId="93" fillId="0" borderId="0" xfId="5" applyFont="1" applyBorder="1" applyAlignment="1">
      <alignment horizontal="center" vertical="center" wrapText="1"/>
    </xf>
    <xf numFmtId="0" fontId="48" fillId="0" borderId="0" xfId="5" applyFont="1" applyBorder="1" applyAlignment="1">
      <alignment horizontal="left" vertical="center" wrapText="1"/>
    </xf>
    <xf numFmtId="0" fontId="168" fillId="31" borderId="10" xfId="3" applyFont="1" applyFill="1" applyBorder="1" applyAlignment="1">
      <alignment horizontal="center" vertical="center" wrapText="1"/>
    </xf>
    <xf numFmtId="167" fontId="44" fillId="20" borderId="4" xfId="3" applyNumberFormat="1" applyFont="1" applyFill="1" applyBorder="1" applyAlignment="1">
      <alignment horizontal="centerContinuous" vertical="center" wrapText="1"/>
    </xf>
    <xf numFmtId="1" fontId="103" fillId="0" borderId="3" xfId="13" applyNumberFormat="1" applyFont="1" applyFill="1" applyBorder="1" applyAlignment="1" applyProtection="1">
      <alignment horizontal="center" vertical="center" wrapText="1"/>
      <protection locked="0"/>
    </xf>
    <xf numFmtId="1" fontId="92" fillId="22" borderId="3" xfId="13" applyNumberFormat="1" applyFont="1" applyFill="1" applyBorder="1" applyAlignment="1" applyProtection="1">
      <alignment horizontal="center" vertical="center" wrapText="1"/>
      <protection locked="0"/>
    </xf>
    <xf numFmtId="0" fontId="161" fillId="22" borderId="105" xfId="3" applyNumberFormat="1" applyFont="1" applyFill="1" applyBorder="1" applyAlignment="1" applyProtection="1">
      <alignment horizontal="center" vertical="center"/>
      <protection locked="0"/>
    </xf>
    <xf numFmtId="167" fontId="44" fillId="20" borderId="1" xfId="3" applyNumberFormat="1" applyFont="1" applyFill="1" applyBorder="1" applyAlignment="1">
      <alignment horizontal="centerContinuous" vertical="center" wrapText="1"/>
    </xf>
    <xf numFmtId="167" fontId="44" fillId="20" borderId="60" xfId="3" applyNumberFormat="1" applyFont="1" applyFill="1" applyBorder="1" applyAlignment="1">
      <alignment horizontal="centerContinuous" vertical="center" wrapText="1"/>
    </xf>
    <xf numFmtId="0" fontId="162" fillId="8" borderId="101" xfId="3" applyNumberFormat="1" applyFont="1" applyFill="1" applyBorder="1" applyAlignment="1" applyProtection="1">
      <alignment horizontal="center" vertical="center"/>
      <protection locked="0"/>
    </xf>
    <xf numFmtId="176" fontId="115" fillId="6" borderId="51" xfId="3" applyNumberFormat="1" applyFont="1" applyFill="1" applyBorder="1" applyAlignment="1">
      <alignment horizontal="center" vertical="center" wrapText="1"/>
    </xf>
    <xf numFmtId="166" fontId="144" fillId="21" borderId="24" xfId="2" applyNumberFormat="1" applyFont="1" applyFill="1" applyBorder="1" applyAlignment="1">
      <alignment horizontal="center" vertical="center"/>
    </xf>
    <xf numFmtId="1" fontId="49" fillId="21" borderId="24" xfId="3" applyNumberFormat="1" applyFont="1" applyFill="1" applyBorder="1" applyAlignment="1" applyProtection="1">
      <alignment horizontal="center" vertical="center" wrapText="1"/>
      <protection locked="0"/>
    </xf>
    <xf numFmtId="2" fontId="144" fillId="21" borderId="24" xfId="2" applyNumberFormat="1" applyFont="1" applyFill="1" applyBorder="1" applyAlignment="1">
      <alignment horizontal="center" vertical="center"/>
    </xf>
    <xf numFmtId="166" fontId="89" fillId="21" borderId="97" xfId="3" applyNumberFormat="1" applyFont="1" applyFill="1" applyBorder="1" applyAlignment="1" applyProtection="1">
      <alignment horizontal="center" vertical="center" wrapText="1"/>
      <protection locked="0"/>
    </xf>
    <xf numFmtId="176" fontId="115" fillId="29" borderId="51" xfId="3" applyNumberFormat="1" applyFont="1" applyFill="1" applyBorder="1" applyAlignment="1">
      <alignment horizontal="center" vertical="center" wrapText="1"/>
    </xf>
    <xf numFmtId="176" fontId="115" fillId="12" borderId="51" xfId="3" applyNumberFormat="1" applyFont="1" applyFill="1" applyBorder="1" applyAlignment="1">
      <alignment horizontal="center" vertical="center" wrapText="1"/>
    </xf>
    <xf numFmtId="0" fontId="47" fillId="0" borderId="1" xfId="2" applyFont="1" applyBorder="1" applyAlignment="1">
      <alignment vertical="center"/>
    </xf>
    <xf numFmtId="0" fontId="47" fillId="0" borderId="0" xfId="2" applyFont="1" applyBorder="1" applyAlignment="1">
      <alignment vertical="center"/>
    </xf>
    <xf numFmtId="0" fontId="46" fillId="0" borderId="0" xfId="7" applyFont="1" applyBorder="1" applyAlignment="1">
      <alignment vertical="center"/>
    </xf>
    <xf numFmtId="0" fontId="46" fillId="21" borderId="100" xfId="7" applyFont="1" applyFill="1" applyBorder="1" applyAlignment="1">
      <alignment vertical="center"/>
    </xf>
    <xf numFmtId="0" fontId="11" fillId="0" borderId="99" xfId="3" applyFont="1" applyFill="1" applyBorder="1" applyAlignment="1">
      <alignment horizontal="center" vertical="center" wrapText="1"/>
    </xf>
    <xf numFmtId="2" fontId="104" fillId="6" borderId="98" xfId="3" applyNumberFormat="1" applyFont="1" applyFill="1" applyBorder="1" applyAlignment="1" applyProtection="1">
      <alignment horizontal="center" vertical="center" wrapText="1"/>
      <protection locked="0"/>
    </xf>
    <xf numFmtId="0" fontId="86" fillId="8" borderId="44" xfId="3" applyFont="1" applyFill="1" applyBorder="1" applyAlignment="1" applyProtection="1">
      <alignment horizontal="center" vertical="center" wrapText="1"/>
      <protection locked="0"/>
    </xf>
    <xf numFmtId="0" fontId="46" fillId="8" borderId="42" xfId="7" applyFont="1" applyFill="1" applyBorder="1" applyAlignment="1">
      <alignment vertical="center"/>
    </xf>
    <xf numFmtId="0" fontId="93" fillId="8" borderId="96" xfId="3" applyNumberFormat="1" applyFont="1" applyFill="1" applyBorder="1" applyAlignment="1" applyProtection="1">
      <alignment horizontal="center" vertical="center" wrapText="1"/>
      <protection locked="0"/>
    </xf>
    <xf numFmtId="0" fontId="93" fillId="8" borderId="95" xfId="3" applyNumberFormat="1" applyFont="1" applyFill="1" applyBorder="1" applyAlignment="1" applyProtection="1">
      <alignment horizontal="center" vertical="center" wrapText="1"/>
      <protection locked="0"/>
    </xf>
    <xf numFmtId="1" fontId="92" fillId="8" borderId="0" xfId="3" applyNumberFormat="1" applyFont="1" applyFill="1" applyBorder="1" applyAlignment="1" applyProtection="1">
      <alignment horizontal="center" vertical="center" wrapText="1"/>
      <protection locked="0"/>
    </xf>
    <xf numFmtId="0" fontId="46" fillId="8" borderId="41" xfId="7" applyFont="1" applyFill="1" applyBorder="1" applyAlignment="1">
      <alignment vertical="center"/>
    </xf>
    <xf numFmtId="178" fontId="11" fillId="0" borderId="93" xfId="3" applyNumberFormat="1" applyFont="1" applyFill="1" applyBorder="1" applyAlignment="1">
      <alignment horizontal="center" vertical="center" wrapText="1"/>
    </xf>
    <xf numFmtId="2" fontId="11" fillId="8" borderId="92" xfId="3" applyNumberFormat="1" applyFont="1" applyFill="1" applyBorder="1" applyAlignment="1" applyProtection="1">
      <alignment horizontal="center" vertical="center" wrapText="1"/>
      <protection locked="0"/>
    </xf>
    <xf numFmtId="178" fontId="46" fillId="0" borderId="53" xfId="3" applyNumberFormat="1" applyFont="1" applyFill="1" applyBorder="1" applyAlignment="1">
      <alignment horizontal="centerContinuous" vertical="center" wrapText="1"/>
    </xf>
    <xf numFmtId="0" fontId="46" fillId="12" borderId="43" xfId="7" applyFont="1" applyFill="1" applyBorder="1" applyAlignment="1">
      <alignment vertical="center"/>
    </xf>
    <xf numFmtId="0" fontId="86" fillId="21" borderId="0" xfId="5" applyFont="1" applyFill="1" applyBorder="1" applyAlignment="1" applyProtection="1">
      <alignment vertical="center"/>
      <protection locked="0"/>
    </xf>
    <xf numFmtId="0" fontId="48" fillId="0" borderId="0" xfId="5" applyFont="1" applyAlignment="1">
      <alignment vertical="center" wrapText="1" shrinkToFit="1"/>
    </xf>
    <xf numFmtId="0" fontId="48" fillId="0" borderId="14" xfId="5" applyFont="1" applyBorder="1" applyAlignment="1">
      <alignment vertical="center" wrapText="1" shrinkToFit="1"/>
    </xf>
    <xf numFmtId="0" fontId="48" fillId="0" borderId="44" xfId="5" applyFont="1" applyBorder="1" applyAlignment="1">
      <alignment vertical="center" wrapText="1" shrinkToFit="1"/>
    </xf>
    <xf numFmtId="166" fontId="46" fillId="8" borderId="42" xfId="3" applyNumberFormat="1" applyFont="1" applyFill="1" applyBorder="1" applyAlignment="1">
      <alignment horizontal="center" vertical="center"/>
    </xf>
    <xf numFmtId="0" fontId="46" fillId="8" borderId="14" xfId="5" applyFont="1" applyFill="1" applyBorder="1" applyAlignment="1">
      <alignment vertical="center" wrapText="1" shrinkToFit="1"/>
    </xf>
    <xf numFmtId="0" fontId="46" fillId="8" borderId="44" xfId="5" applyFont="1" applyFill="1" applyBorder="1" applyAlignment="1">
      <alignment vertical="center" wrapText="1" shrinkToFit="1"/>
    </xf>
    <xf numFmtId="0" fontId="46" fillId="8" borderId="90" xfId="5" applyFont="1" applyFill="1" applyBorder="1" applyAlignment="1" applyProtection="1">
      <alignment vertical="center"/>
      <protection locked="0"/>
    </xf>
    <xf numFmtId="0" fontId="48" fillId="0" borderId="33" xfId="5" applyFont="1" applyBorder="1" applyAlignment="1">
      <alignment vertical="center" wrapText="1" shrinkToFit="1"/>
    </xf>
    <xf numFmtId="0" fontId="48" fillId="0" borderId="32" xfId="5" applyFont="1" applyBorder="1" applyAlignment="1">
      <alignment vertical="center" wrapText="1" shrinkToFit="1"/>
    </xf>
    <xf numFmtId="0" fontId="48" fillId="0" borderId="31" xfId="5" applyFont="1" applyBorder="1" applyAlignment="1">
      <alignment vertical="center" wrapText="1" shrinkToFit="1"/>
    </xf>
    <xf numFmtId="0" fontId="48" fillId="0" borderId="16" xfId="5" applyFont="1" applyBorder="1" applyAlignment="1">
      <alignment vertical="center" wrapText="1" shrinkToFit="1"/>
    </xf>
    <xf numFmtId="0" fontId="48" fillId="0" borderId="0" xfId="5" applyFont="1" applyAlignment="1">
      <alignment vertical="center"/>
    </xf>
    <xf numFmtId="0" fontId="48" fillId="0" borderId="25" xfId="5" applyFont="1" applyBorder="1" applyAlignment="1">
      <alignment horizontal="center" vertical="center" wrapText="1"/>
    </xf>
    <xf numFmtId="0" fontId="48" fillId="0" borderId="24" xfId="5" applyFont="1" applyBorder="1" applyAlignment="1">
      <alignment horizontal="center" vertical="center" wrapText="1"/>
    </xf>
    <xf numFmtId="0" fontId="48" fillId="0" borderId="41" xfId="5" applyFont="1" applyBorder="1" applyAlignment="1">
      <alignment vertical="center"/>
    </xf>
    <xf numFmtId="176" fontId="95" fillId="27" borderId="0" xfId="3" applyNumberFormat="1" applyFont="1" applyFill="1" applyBorder="1" applyAlignment="1">
      <alignment horizontal="center" vertical="center" wrapText="1"/>
    </xf>
    <xf numFmtId="0" fontId="48" fillId="0" borderId="15" xfId="5" applyFont="1" applyBorder="1" applyAlignment="1">
      <alignment vertical="center"/>
    </xf>
    <xf numFmtId="0" fontId="48" fillId="0" borderId="43" xfId="5" applyFont="1" applyBorder="1" applyAlignment="1">
      <alignment vertical="center"/>
    </xf>
    <xf numFmtId="0" fontId="38" fillId="21" borderId="45" xfId="5" applyFont="1" applyFill="1" applyBorder="1" applyAlignment="1">
      <alignment vertical="center"/>
    </xf>
    <xf numFmtId="0" fontId="38" fillId="21" borderId="0" xfId="5" applyFont="1" applyFill="1" applyAlignment="1">
      <alignment vertical="center"/>
    </xf>
    <xf numFmtId="0" fontId="38" fillId="21" borderId="0" xfId="5" applyFont="1" applyFill="1" applyAlignment="1">
      <alignment horizontal="center" vertical="center"/>
    </xf>
    <xf numFmtId="0" fontId="45" fillId="21" borderId="0" xfId="5" applyFont="1" applyFill="1" applyBorder="1" applyAlignment="1" applyProtection="1">
      <alignment vertical="center"/>
      <protection locked="0"/>
    </xf>
    <xf numFmtId="0" fontId="45" fillId="0" borderId="0" xfId="5" applyFont="1" applyAlignment="1">
      <alignment vertical="center"/>
    </xf>
    <xf numFmtId="2" fontId="45" fillId="0" borderId="45" xfId="5" applyNumberFormat="1" applyFont="1" applyFill="1" applyBorder="1" applyAlignment="1">
      <alignment horizontal="center" vertical="center"/>
    </xf>
    <xf numFmtId="0" fontId="45" fillId="21" borderId="0" xfId="5" applyFont="1" applyFill="1" applyAlignment="1">
      <alignment vertical="center"/>
    </xf>
    <xf numFmtId="2" fontId="45" fillId="21" borderId="0" xfId="5" applyNumberFormat="1" applyFont="1" applyFill="1" applyBorder="1" applyAlignment="1">
      <alignment horizontal="center" vertical="center"/>
    </xf>
    <xf numFmtId="2" fontId="45" fillId="0" borderId="0" xfId="5" applyNumberFormat="1" applyFont="1" applyFill="1" applyBorder="1" applyAlignment="1">
      <alignment horizontal="center" vertical="center"/>
    </xf>
    <xf numFmtId="0" fontId="45" fillId="0" borderId="46" xfId="5" applyFont="1" applyFill="1" applyBorder="1" applyAlignment="1">
      <alignment horizontal="right" vertical="center" wrapText="1"/>
    </xf>
    <xf numFmtId="1" fontId="45" fillId="0" borderId="45" xfId="5" applyNumberFormat="1" applyFont="1" applyFill="1" applyBorder="1" applyAlignment="1">
      <alignment horizontal="center" vertical="center" wrapText="1"/>
    </xf>
    <xf numFmtId="1" fontId="45" fillId="21" borderId="0" xfId="5" applyNumberFormat="1" applyFont="1" applyFill="1" applyBorder="1" applyAlignment="1">
      <alignment horizontal="center" vertical="center" wrapText="1"/>
    </xf>
    <xf numFmtId="1" fontId="45" fillId="0" borderId="0" xfId="5" applyNumberFormat="1" applyFont="1" applyFill="1" applyBorder="1" applyAlignment="1">
      <alignment horizontal="center" vertical="center" wrapText="1"/>
    </xf>
    <xf numFmtId="0" fontId="45" fillId="0" borderId="46" xfId="5" applyFont="1" applyFill="1" applyBorder="1" applyAlignment="1">
      <alignment horizontal="right" vertical="center"/>
    </xf>
    <xf numFmtId="0" fontId="45" fillId="21" borderId="89" xfId="5" applyFont="1" applyFill="1" applyBorder="1" applyAlignment="1">
      <alignment horizontal="left" vertical="center"/>
    </xf>
    <xf numFmtId="0" fontId="46" fillId="8" borderId="83" xfId="6" applyFont="1" applyFill="1" applyBorder="1" applyAlignment="1">
      <alignment vertical="center"/>
    </xf>
    <xf numFmtId="0" fontId="38" fillId="0" borderId="82" xfId="5" applyFont="1" applyBorder="1" applyAlignment="1">
      <alignment vertical="center"/>
    </xf>
    <xf numFmtId="0" fontId="46" fillId="8" borderId="82" xfId="6" applyFont="1" applyFill="1" applyBorder="1" applyAlignment="1">
      <alignment vertical="center"/>
    </xf>
    <xf numFmtId="0" fontId="19" fillId="8" borderId="80" xfId="5" applyFont="1" applyFill="1" applyBorder="1" applyAlignment="1">
      <alignment horizontal="center" vertical="center" wrapText="1"/>
    </xf>
    <xf numFmtId="0" fontId="19" fillId="8" borderId="82" xfId="5" applyFont="1" applyFill="1" applyBorder="1" applyAlignment="1">
      <alignment horizontal="center" vertical="center" wrapText="1"/>
    </xf>
    <xf numFmtId="0" fontId="85" fillId="10" borderId="63" xfId="6" applyFont="1" applyFill="1" applyBorder="1" applyAlignment="1">
      <alignment vertical="center"/>
    </xf>
    <xf numFmtId="0" fontId="171" fillId="10" borderId="63" xfId="5" applyFont="1" applyFill="1" applyBorder="1" applyAlignment="1">
      <alignment vertical="center"/>
    </xf>
    <xf numFmtId="0" fontId="38" fillId="10" borderId="0" xfId="5" applyFont="1" applyFill="1" applyAlignment="1">
      <alignment vertical="center"/>
    </xf>
    <xf numFmtId="0" fontId="99" fillId="10" borderId="62" xfId="5" applyFont="1" applyFill="1" applyBorder="1" applyAlignment="1">
      <alignment horizontal="center" vertical="center"/>
    </xf>
    <xf numFmtId="0" fontId="46" fillId="0" borderId="0" xfId="6" applyFont="1" applyAlignment="1">
      <alignment vertical="center"/>
    </xf>
    <xf numFmtId="0" fontId="46" fillId="21" borderId="87" xfId="6" applyFont="1" applyFill="1" applyBorder="1" applyAlignment="1">
      <alignment vertical="center"/>
    </xf>
    <xf numFmtId="2" fontId="125" fillId="20" borderId="46" xfId="5" applyNumberFormat="1" applyFont="1" applyFill="1" applyBorder="1" applyAlignment="1">
      <alignment horizontal="center" vertical="center"/>
    </xf>
    <xf numFmtId="2" fontId="172" fillId="0" borderId="55" xfId="5" applyNumberFormat="1" applyFont="1" applyFill="1" applyBorder="1" applyAlignment="1">
      <alignment horizontal="center" vertical="center"/>
    </xf>
    <xf numFmtId="0" fontId="143" fillId="8" borderId="88" xfId="3" applyFont="1" applyFill="1" applyBorder="1" applyAlignment="1" applyProtection="1">
      <alignment horizontal="left" vertical="center" wrapText="1"/>
    </xf>
    <xf numFmtId="0" fontId="143" fillId="8" borderId="87" xfId="3" applyFont="1" applyFill="1" applyBorder="1" applyAlignment="1" applyProtection="1">
      <alignment horizontal="left" vertical="center" wrapText="1"/>
    </xf>
    <xf numFmtId="2" fontId="173" fillId="8" borderId="86" xfId="5" applyNumberFormat="1" applyFont="1" applyFill="1" applyBorder="1" applyAlignment="1">
      <alignment horizontal="center" vertical="center"/>
    </xf>
    <xf numFmtId="2" fontId="174" fillId="19" borderId="85" xfId="5" applyNumberFormat="1" applyFont="1" applyFill="1" applyBorder="1" applyAlignment="1">
      <alignment horizontal="center" vertical="center"/>
    </xf>
    <xf numFmtId="0" fontId="41" fillId="0" borderId="0" xfId="6" applyFont="1" applyFill="1" applyBorder="1" applyAlignment="1">
      <alignment horizontal="center" vertical="center"/>
    </xf>
    <xf numFmtId="0" fontId="112" fillId="0" borderId="0" xfId="7" applyFont="1" applyFill="1" applyBorder="1" applyAlignment="1">
      <alignment horizontal="center" vertical="center"/>
    </xf>
    <xf numFmtId="1" fontId="132" fillId="26" borderId="0" xfId="5" applyNumberFormat="1" applyFont="1" applyFill="1" applyBorder="1" applyAlignment="1">
      <alignment horizontal="right" vertical="center"/>
    </xf>
    <xf numFmtId="0" fontId="46" fillId="26" borderId="0" xfId="6" applyFont="1" applyFill="1" applyAlignment="1">
      <alignment vertical="center"/>
    </xf>
    <xf numFmtId="0" fontId="175" fillId="10" borderId="84" xfId="6" applyFont="1" applyFill="1" applyBorder="1" applyAlignment="1">
      <alignment horizontal="center" vertical="center"/>
    </xf>
    <xf numFmtId="0" fontId="46" fillId="21" borderId="0" xfId="6" applyFont="1" applyFill="1" applyBorder="1" applyAlignment="1">
      <alignment vertical="center"/>
    </xf>
    <xf numFmtId="0" fontId="143" fillId="8" borderId="45" xfId="3" applyFont="1" applyFill="1" applyBorder="1" applyAlignment="1" applyProtection="1">
      <alignment horizontal="left" vertical="center" wrapText="1"/>
    </xf>
    <xf numFmtId="0" fontId="143" fillId="8" borderId="0" xfId="3" applyFont="1" applyFill="1" applyBorder="1" applyAlignment="1" applyProtection="1">
      <alignment horizontal="left" vertical="center" wrapText="1"/>
    </xf>
    <xf numFmtId="2" fontId="173" fillId="8" borderId="45" xfId="5" applyNumberFormat="1" applyFont="1" applyFill="1" applyBorder="1" applyAlignment="1">
      <alignment horizontal="center" vertical="center"/>
    </xf>
    <xf numFmtId="2" fontId="174" fillId="19" borderId="0" xfId="5" applyNumberFormat="1" applyFont="1" applyFill="1" applyBorder="1" applyAlignment="1">
      <alignment horizontal="center" vertical="center"/>
    </xf>
    <xf numFmtId="0" fontId="175" fillId="10" borderId="41" xfId="6" applyFont="1" applyFill="1" applyBorder="1" applyAlignment="1">
      <alignment horizontal="center" vertical="center"/>
    </xf>
    <xf numFmtId="2" fontId="173" fillId="8" borderId="35" xfId="5" applyNumberFormat="1" applyFont="1" applyFill="1" applyBorder="1" applyAlignment="1">
      <alignment horizontal="center" vertical="center"/>
    </xf>
    <xf numFmtId="2" fontId="174" fillId="19" borderId="26" xfId="5" applyNumberFormat="1" applyFont="1" applyFill="1" applyBorder="1" applyAlignment="1">
      <alignment horizontal="center" vertical="center"/>
    </xf>
    <xf numFmtId="0" fontId="175" fillId="10" borderId="47" xfId="6" applyFont="1" applyFill="1" applyBorder="1" applyAlignment="1">
      <alignment horizontal="center" vertical="center"/>
    </xf>
    <xf numFmtId="0" fontId="19" fillId="0" borderId="81" xfId="5" applyFont="1" applyFill="1" applyBorder="1" applyAlignment="1">
      <alignment horizontal="center" vertical="center" wrapText="1"/>
    </xf>
    <xf numFmtId="0" fontId="11" fillId="8" borderId="0" xfId="6" applyFont="1" applyFill="1" applyAlignment="1">
      <alignment vertical="center"/>
    </xf>
    <xf numFmtId="0" fontId="151" fillId="8" borderId="24" xfId="4" applyFont="1" applyFill="1" applyBorder="1" applyAlignment="1">
      <alignment horizontal="right" vertical="center" wrapText="1"/>
    </xf>
    <xf numFmtId="0" fontId="46" fillId="26" borderId="24" xfId="6" applyFont="1" applyFill="1" applyBorder="1" applyAlignment="1">
      <alignment vertical="center"/>
    </xf>
    <xf numFmtId="0" fontId="11" fillId="12" borderId="0" xfId="5" applyFont="1" applyFill="1" applyBorder="1" applyAlignment="1">
      <alignment horizontal="center" vertical="center"/>
    </xf>
    <xf numFmtId="0" fontId="11" fillId="7" borderId="0" xfId="5" applyFont="1" applyFill="1" applyBorder="1" applyAlignment="1">
      <alignment horizontal="center" vertical="center"/>
    </xf>
    <xf numFmtId="0" fontId="46" fillId="26" borderId="0" xfId="6" applyFont="1" applyFill="1" applyBorder="1" applyAlignment="1">
      <alignment vertical="center"/>
    </xf>
    <xf numFmtId="1" fontId="155" fillId="12" borderId="0" xfId="5" applyNumberFormat="1" applyFont="1" applyFill="1" applyAlignment="1" applyProtection="1">
      <alignment horizontal="center" vertical="center"/>
      <protection locked="0"/>
    </xf>
    <xf numFmtId="1" fontId="155" fillId="7" borderId="0" xfId="5" applyNumberFormat="1" applyFont="1" applyFill="1" applyAlignment="1" applyProtection="1">
      <alignment horizontal="center" vertical="center"/>
      <protection locked="0"/>
    </xf>
    <xf numFmtId="0" fontId="46" fillId="26" borderId="26" xfId="6" applyFont="1" applyFill="1" applyBorder="1" applyAlignment="1">
      <alignment vertical="center"/>
    </xf>
    <xf numFmtId="0" fontId="12" fillId="12" borderId="0" xfId="5" applyFont="1" applyFill="1" applyBorder="1" applyAlignment="1">
      <alignment horizontal="center" vertical="center"/>
    </xf>
    <xf numFmtId="0" fontId="12" fillId="7" borderId="0" xfId="5" applyFont="1" applyFill="1" applyBorder="1" applyAlignment="1">
      <alignment horizontal="center" vertical="center"/>
    </xf>
    <xf numFmtId="173" fontId="155" fillId="19" borderId="24" xfId="5" applyNumberFormat="1" applyFont="1" applyFill="1" applyBorder="1" applyAlignment="1" applyProtection="1">
      <alignment horizontal="center" vertical="center"/>
      <protection locked="0"/>
    </xf>
    <xf numFmtId="0" fontId="38" fillId="0" borderId="24" xfId="5" applyFont="1" applyBorder="1" applyAlignment="1">
      <alignment horizontal="right" vertical="center" wrapText="1"/>
    </xf>
    <xf numFmtId="0" fontId="46" fillId="21" borderId="15" xfId="4" applyFont="1" applyFill="1" applyBorder="1" applyAlignment="1">
      <alignment horizontal="centerContinuous" vertical="center"/>
    </xf>
    <xf numFmtId="0" fontId="38" fillId="21" borderId="15" xfId="5" applyFont="1" applyFill="1" applyBorder="1" applyAlignment="1">
      <alignment vertical="center"/>
    </xf>
    <xf numFmtId="0" fontId="44" fillId="21" borderId="15" xfId="4" applyFont="1" applyFill="1" applyBorder="1" applyAlignment="1">
      <alignment horizontal="centerContinuous" vertical="center"/>
    </xf>
    <xf numFmtId="0" fontId="179" fillId="21" borderId="15" xfId="4" applyFont="1" applyFill="1" applyBorder="1" applyAlignment="1">
      <alignment horizontal="centerContinuous" vertical="center"/>
    </xf>
    <xf numFmtId="0" fontId="19" fillId="12" borderId="77" xfId="5" applyFont="1" applyFill="1" applyBorder="1" applyAlignment="1">
      <alignment horizontal="center" vertical="center" wrapText="1"/>
    </xf>
    <xf numFmtId="0" fontId="19" fillId="7" borderId="15" xfId="5" applyFont="1" applyFill="1" applyBorder="1" applyAlignment="1">
      <alignment horizontal="center" vertical="center" wrapText="1"/>
    </xf>
    <xf numFmtId="0" fontId="142" fillId="10" borderId="15" xfId="6" applyFont="1" applyFill="1" applyBorder="1" applyAlignment="1">
      <alignment horizontal="centerContinuous" vertical="center" wrapText="1"/>
    </xf>
    <xf numFmtId="0" fontId="38" fillId="10" borderId="15" xfId="5" applyFont="1" applyFill="1" applyBorder="1" applyAlignment="1">
      <alignment vertical="center"/>
    </xf>
    <xf numFmtId="0" fontId="175" fillId="10" borderId="43" xfId="6" applyFont="1" applyFill="1" applyBorder="1" applyAlignment="1">
      <alignment horizontal="center" vertical="center"/>
    </xf>
    <xf numFmtId="0" fontId="183" fillId="0" borderId="63" xfId="5" applyFont="1" applyBorder="1" applyAlignment="1">
      <alignment horizontal="center" vertical="center"/>
    </xf>
    <xf numFmtId="0" fontId="150" fillId="0" borderId="0" xfId="4" applyFont="1" applyAlignment="1">
      <alignment horizontal="right" vertical="center"/>
    </xf>
    <xf numFmtId="0" fontId="46" fillId="21" borderId="34" xfId="2" applyFont="1" applyFill="1" applyBorder="1" applyAlignment="1">
      <alignment vertical="center"/>
    </xf>
    <xf numFmtId="0" fontId="46" fillId="21" borderId="33" xfId="2" applyFont="1" applyFill="1" applyBorder="1" applyAlignment="1">
      <alignment vertical="center"/>
    </xf>
    <xf numFmtId="0" fontId="46" fillId="21" borderId="33" xfId="2" applyNumberFormat="1" applyFont="1" applyFill="1" applyBorder="1" applyAlignment="1">
      <alignment vertical="center"/>
    </xf>
    <xf numFmtId="164" fontId="143" fillId="21" borderId="33" xfId="2" applyNumberFormat="1" applyFont="1" applyFill="1" applyBorder="1" applyAlignment="1">
      <alignment horizontal="center" vertical="center"/>
    </xf>
    <xf numFmtId="2" fontId="144" fillId="21" borderId="33" xfId="2" applyNumberFormat="1" applyFont="1" applyFill="1" applyBorder="1" applyAlignment="1">
      <alignment horizontal="center" vertical="center"/>
    </xf>
    <xf numFmtId="0" fontId="144" fillId="21" borderId="33" xfId="2" applyNumberFormat="1" applyFont="1" applyFill="1" applyBorder="1" applyAlignment="1">
      <alignment horizontal="center" vertical="center"/>
    </xf>
    <xf numFmtId="164" fontId="144" fillId="21" borderId="33" xfId="2" applyNumberFormat="1" applyFont="1" applyFill="1" applyBorder="1" applyAlignment="1">
      <alignment horizontal="center" vertical="center"/>
    </xf>
    <xf numFmtId="166" fontId="144" fillId="21" borderId="33" xfId="2" applyNumberFormat="1" applyFont="1" applyFill="1" applyBorder="1" applyAlignment="1">
      <alignment horizontal="center" vertical="center"/>
    </xf>
    <xf numFmtId="0" fontId="106" fillId="21" borderId="33" xfId="7" applyFont="1" applyFill="1" applyBorder="1" applyAlignment="1">
      <alignment horizontal="center" vertical="center"/>
    </xf>
    <xf numFmtId="0" fontId="111" fillId="21" borderId="33" xfId="3" applyFont="1" applyFill="1" applyBorder="1" applyAlignment="1">
      <alignment horizontal="centerContinuous" vertical="center"/>
    </xf>
    <xf numFmtId="0" fontId="90" fillId="21" borderId="33" xfId="7" applyFont="1" applyFill="1" applyBorder="1" applyAlignment="1">
      <alignment horizontal="center" vertical="center"/>
    </xf>
    <xf numFmtId="0" fontId="186" fillId="21" borderId="33" xfId="7" applyFont="1" applyFill="1" applyBorder="1" applyAlignment="1">
      <alignment horizontal="left" vertical="center"/>
    </xf>
    <xf numFmtId="0" fontId="46" fillId="21" borderId="33" xfId="7" applyFont="1" applyFill="1" applyBorder="1" applyAlignment="1">
      <alignment vertical="center"/>
    </xf>
    <xf numFmtId="1" fontId="91" fillId="0" borderId="74" xfId="2" applyNumberFormat="1" applyFont="1" applyFill="1" applyBorder="1" applyAlignment="1">
      <alignment horizontal="center" vertical="center"/>
    </xf>
    <xf numFmtId="0" fontId="92" fillId="0" borderId="22" xfId="7" applyFont="1" applyFill="1" applyBorder="1" applyAlignment="1">
      <alignment horizontal="center" vertical="center"/>
    </xf>
    <xf numFmtId="0" fontId="92" fillId="0" borderId="23" xfId="7" applyFont="1" applyFill="1" applyBorder="1" applyAlignment="1">
      <alignment horizontal="center" vertical="center"/>
    </xf>
    <xf numFmtId="0" fontId="92" fillId="21" borderId="22" xfId="7" applyFont="1" applyFill="1" applyBorder="1" applyAlignment="1">
      <alignment horizontal="center" vertical="center"/>
    </xf>
    <xf numFmtId="0" fontId="92" fillId="22" borderId="23" xfId="7" applyFont="1" applyFill="1" applyBorder="1" applyAlignment="1">
      <alignment horizontal="center" vertical="center"/>
    </xf>
    <xf numFmtId="0" fontId="93" fillId="0" borderId="0" xfId="7" applyFont="1" applyFill="1" applyBorder="1" applyAlignment="1">
      <alignment horizontal="center" vertical="center"/>
    </xf>
    <xf numFmtId="1" fontId="92" fillId="8" borderId="0" xfId="4" applyNumberFormat="1" applyFont="1" applyFill="1" applyBorder="1" applyAlignment="1">
      <alignment horizontal="right" vertical="center"/>
    </xf>
    <xf numFmtId="1" fontId="187" fillId="8" borderId="0" xfId="4" applyNumberFormat="1" applyFont="1" applyFill="1" applyBorder="1" applyAlignment="1" applyProtection="1">
      <alignment horizontal="center" vertical="center"/>
      <protection locked="0"/>
    </xf>
    <xf numFmtId="0" fontId="92" fillId="8" borderId="41" xfId="7" applyFont="1" applyFill="1" applyBorder="1" applyAlignment="1">
      <alignment horizontal="center" vertical="center"/>
    </xf>
    <xf numFmtId="175" fontId="181" fillId="25" borderId="13" xfId="4" applyNumberFormat="1" applyFont="1" applyFill="1" applyBorder="1" applyAlignment="1">
      <alignment horizontal="center" vertical="center"/>
    </xf>
    <xf numFmtId="175" fontId="181" fillId="25" borderId="0" xfId="4" applyNumberFormat="1" applyFont="1" applyFill="1" applyBorder="1" applyAlignment="1">
      <alignment horizontal="center" vertical="center"/>
    </xf>
    <xf numFmtId="1" fontId="188" fillId="25" borderId="0" xfId="4" applyNumberFormat="1" applyFont="1" applyFill="1" applyBorder="1" applyAlignment="1">
      <alignment horizontal="left" vertical="center"/>
    </xf>
    <xf numFmtId="1" fontId="188" fillId="8" borderId="0" xfId="4" applyNumberFormat="1" applyFont="1" applyFill="1" applyBorder="1" applyAlignment="1" applyProtection="1">
      <alignment horizontal="center" vertical="center"/>
      <protection locked="0"/>
    </xf>
    <xf numFmtId="174" fontId="181" fillId="8" borderId="0" xfId="4" applyNumberFormat="1" applyFont="1" applyFill="1" applyBorder="1" applyAlignment="1" applyProtection="1">
      <alignment horizontal="center" vertical="center"/>
      <protection locked="0"/>
    </xf>
    <xf numFmtId="0" fontId="160" fillId="23" borderId="23" xfId="7" applyFont="1" applyFill="1" applyBorder="1" applyAlignment="1">
      <alignment horizontal="center" vertical="center"/>
    </xf>
    <xf numFmtId="0" fontId="160" fillId="10" borderId="23" xfId="7" applyFont="1" applyFill="1" applyBorder="1" applyAlignment="1">
      <alignment horizontal="center" vertical="center"/>
    </xf>
    <xf numFmtId="0" fontId="92" fillId="24" borderId="23" xfId="7" applyFont="1" applyFill="1" applyBorder="1" applyAlignment="1">
      <alignment horizontal="center" vertical="center"/>
    </xf>
    <xf numFmtId="1" fontId="91" fillId="0" borderId="76" xfId="2" applyNumberFormat="1" applyFont="1" applyFill="1" applyBorder="1" applyAlignment="1">
      <alignment horizontal="center" vertical="center"/>
    </xf>
    <xf numFmtId="0" fontId="49" fillId="8" borderId="41" xfId="7" applyFont="1" applyFill="1" applyBorder="1" applyAlignment="1">
      <alignment horizontal="center" vertical="center" textRotation="90" wrapText="1"/>
    </xf>
    <xf numFmtId="0" fontId="171" fillId="8" borderId="13" xfId="4" applyFont="1" applyFill="1" applyBorder="1" applyAlignment="1">
      <alignment horizontal="center" vertical="center" wrapText="1"/>
    </xf>
    <xf numFmtId="0" fontId="171" fillId="8" borderId="0" xfId="4" applyFont="1" applyFill="1" applyBorder="1" applyAlignment="1">
      <alignment horizontal="center" vertical="center"/>
    </xf>
    <xf numFmtId="0" fontId="85" fillId="8" borderId="0" xfId="7" applyFont="1" applyFill="1" applyBorder="1" applyAlignment="1">
      <alignment horizontal="center" vertical="center" textRotation="90" wrapText="1"/>
    </xf>
    <xf numFmtId="0" fontId="171" fillId="8" borderId="0" xfId="4" applyFont="1" applyFill="1" applyBorder="1" applyAlignment="1">
      <alignment horizontal="center" vertical="center" wrapText="1"/>
    </xf>
    <xf numFmtId="0" fontId="92" fillId="22" borderId="73" xfId="7" applyFont="1" applyFill="1" applyBorder="1" applyAlignment="1">
      <alignment horizontal="center" vertical="center"/>
    </xf>
    <xf numFmtId="0" fontId="92" fillId="24" borderId="73" xfId="7" applyFont="1" applyFill="1" applyBorder="1" applyAlignment="1">
      <alignment horizontal="center" vertical="center"/>
    </xf>
    <xf numFmtId="0" fontId="92" fillId="21" borderId="73" xfId="7" applyFont="1" applyFill="1" applyBorder="1" applyAlignment="1">
      <alignment horizontal="center" vertical="center"/>
    </xf>
    <xf numFmtId="0" fontId="160" fillId="23" borderId="73" xfId="7" applyFont="1" applyFill="1" applyBorder="1" applyAlignment="1">
      <alignment horizontal="center" vertical="center"/>
    </xf>
    <xf numFmtId="0" fontId="160" fillId="10" borderId="73" xfId="7" applyFont="1" applyFill="1" applyBorder="1" applyAlignment="1">
      <alignment horizontal="center" vertical="center"/>
    </xf>
    <xf numFmtId="0" fontId="190" fillId="0" borderId="125" xfId="3" applyFont="1" applyFill="1" applyBorder="1" applyAlignment="1">
      <alignment horizontal="center" vertical="center" wrapText="1"/>
    </xf>
    <xf numFmtId="1" fontId="188" fillId="8" borderId="24" xfId="4" applyNumberFormat="1" applyFont="1" applyFill="1" applyBorder="1" applyAlignment="1">
      <alignment horizontal="right" vertical="center"/>
    </xf>
    <xf numFmtId="1" fontId="191" fillId="8" borderId="24" xfId="4" applyNumberFormat="1" applyFont="1" applyFill="1" applyBorder="1" applyAlignment="1">
      <alignment horizontal="left" vertical="center"/>
    </xf>
    <xf numFmtId="0" fontId="87" fillId="8" borderId="24" xfId="4" applyFont="1" applyFill="1" applyBorder="1" applyAlignment="1" applyProtection="1">
      <alignment horizontal="right" vertical="center"/>
      <protection locked="0"/>
    </xf>
    <xf numFmtId="0" fontId="38" fillId="8" borderId="27" xfId="4" applyFont="1" applyFill="1" applyBorder="1" applyAlignment="1">
      <alignment vertical="center"/>
    </xf>
    <xf numFmtId="1" fontId="188" fillId="8" borderId="27" xfId="4" applyNumberFormat="1" applyFont="1" applyFill="1" applyBorder="1" applyAlignment="1">
      <alignment horizontal="right" vertical="center"/>
    </xf>
    <xf numFmtId="0" fontId="150" fillId="8" borderId="24" xfId="4" applyFont="1" applyFill="1" applyBorder="1" applyAlignment="1" applyProtection="1">
      <alignment horizontal="left" vertical="center"/>
      <protection locked="0"/>
    </xf>
    <xf numFmtId="1" fontId="188" fillId="8" borderId="0" xfId="4" applyNumberFormat="1" applyFont="1" applyFill="1" applyBorder="1" applyAlignment="1">
      <alignment horizontal="right" vertical="center"/>
    </xf>
    <xf numFmtId="1" fontId="191" fillId="8" borderId="0" xfId="4" applyNumberFormat="1" applyFont="1" applyFill="1" applyBorder="1" applyAlignment="1">
      <alignment horizontal="left" vertical="center"/>
    </xf>
    <xf numFmtId="0" fontId="87" fillId="8" borderId="0" xfId="4" applyFont="1" applyFill="1" applyBorder="1" applyAlignment="1" applyProtection="1">
      <alignment horizontal="right" vertical="center"/>
      <protection locked="0"/>
    </xf>
    <xf numFmtId="0" fontId="38" fillId="8" borderId="41" xfId="4" applyFont="1" applyFill="1" applyBorder="1" applyAlignment="1">
      <alignment vertical="center"/>
    </xf>
    <xf numFmtId="1" fontId="188" fillId="8" borderId="41" xfId="4" applyNumberFormat="1" applyFont="1" applyFill="1" applyBorder="1" applyAlignment="1">
      <alignment horizontal="right" vertical="center"/>
    </xf>
    <xf numFmtId="0" fontId="150" fillId="8" borderId="0" xfId="4" applyFont="1" applyFill="1" applyAlignment="1" applyProtection="1">
      <alignment horizontal="left" vertical="center"/>
      <protection locked="0"/>
    </xf>
    <xf numFmtId="176" fontId="191" fillId="8" borderId="13" xfId="5" applyNumberFormat="1" applyFont="1" applyFill="1" applyBorder="1" applyAlignment="1" applyProtection="1">
      <alignment horizontal="left" vertical="center"/>
      <protection locked="0"/>
    </xf>
    <xf numFmtId="176" fontId="191" fillId="8" borderId="0" xfId="5" applyNumberFormat="1" applyFont="1" applyFill="1" applyBorder="1" applyAlignment="1" applyProtection="1">
      <alignment horizontal="left" vertical="center"/>
      <protection locked="0"/>
    </xf>
    <xf numFmtId="1" fontId="93" fillId="8" borderId="0" xfId="4" applyNumberFormat="1" applyFont="1" applyFill="1" applyBorder="1" applyAlignment="1">
      <alignment horizontal="left" vertical="center"/>
    </xf>
    <xf numFmtId="1" fontId="188" fillId="8" borderId="26" xfId="4" applyNumberFormat="1" applyFont="1" applyFill="1" applyBorder="1" applyAlignment="1">
      <alignment horizontal="right" vertical="center"/>
    </xf>
    <xf numFmtId="0" fontId="38" fillId="8" borderId="47" xfId="4" applyFont="1" applyFill="1" applyBorder="1" applyAlignment="1">
      <alignment vertical="center"/>
    </xf>
    <xf numFmtId="1" fontId="188" fillId="8" borderId="47" xfId="4" applyNumberFormat="1" applyFont="1" applyFill="1" applyBorder="1" applyAlignment="1">
      <alignment horizontal="right" vertical="center"/>
    </xf>
    <xf numFmtId="1" fontId="191" fillId="8" borderId="26" xfId="4" applyNumberFormat="1" applyFont="1" applyFill="1" applyBorder="1" applyAlignment="1">
      <alignment horizontal="left" vertical="center"/>
    </xf>
    <xf numFmtId="0" fontId="183" fillId="0" borderId="62" xfId="5" applyFont="1" applyBorder="1" applyAlignment="1">
      <alignment horizontal="left" vertical="center"/>
    </xf>
    <xf numFmtId="1" fontId="109" fillId="0" borderId="75" xfId="2" applyNumberFormat="1" applyFont="1" applyFill="1" applyBorder="1" applyAlignment="1">
      <alignment horizontal="center" vertical="center"/>
    </xf>
    <xf numFmtId="0" fontId="86" fillId="0" borderId="55" xfId="7" applyFont="1" applyFill="1" applyBorder="1" applyAlignment="1">
      <alignment horizontal="center" vertical="center"/>
    </xf>
    <xf numFmtId="0" fontId="86" fillId="0" borderId="0" xfId="7" applyFont="1" applyFill="1" applyBorder="1" applyAlignment="1">
      <alignment horizontal="center" vertical="center"/>
    </xf>
    <xf numFmtId="1" fontId="86" fillId="25" borderId="0" xfId="4" applyNumberFormat="1" applyFont="1" applyFill="1" applyBorder="1" applyAlignment="1">
      <alignment horizontal="right" vertical="center"/>
    </xf>
    <xf numFmtId="0" fontId="41" fillId="21" borderId="41" xfId="7" applyFont="1" applyFill="1" applyBorder="1" applyAlignment="1">
      <alignment horizontal="center" vertical="center"/>
    </xf>
    <xf numFmtId="1" fontId="109" fillId="0" borderId="74" xfId="2" applyNumberFormat="1" applyFont="1" applyFill="1" applyBorder="1" applyAlignment="1">
      <alignment horizontal="center" vertical="center"/>
    </xf>
    <xf numFmtId="0" fontId="86" fillId="0" borderId="22" xfId="7" applyFont="1" applyFill="1" applyBorder="1" applyAlignment="1">
      <alignment horizontal="center" vertical="center"/>
    </xf>
    <xf numFmtId="0" fontId="86" fillId="0" borderId="23" xfId="7" applyFont="1" applyFill="1" applyBorder="1" applyAlignment="1">
      <alignment horizontal="center" vertical="center"/>
    </xf>
    <xf numFmtId="175" fontId="181" fillId="25" borderId="38" xfId="4" applyNumberFormat="1" applyFont="1" applyFill="1" applyBorder="1" applyAlignment="1">
      <alignment horizontal="center" vertical="center"/>
    </xf>
    <xf numFmtId="1" fontId="188" fillId="25" borderId="26" xfId="4" applyNumberFormat="1" applyFont="1" applyFill="1" applyBorder="1" applyAlignment="1">
      <alignment horizontal="left" vertical="center"/>
    </xf>
    <xf numFmtId="174" fontId="181" fillId="8" borderId="26" xfId="4" applyNumberFormat="1" applyFont="1" applyFill="1" applyBorder="1" applyAlignment="1" applyProtection="1">
      <alignment horizontal="center" vertical="center"/>
      <protection locked="0"/>
    </xf>
    <xf numFmtId="14" fontId="193" fillId="19" borderId="0" xfId="4" applyNumberFormat="1" applyFont="1" applyFill="1" applyAlignment="1" applyProtection="1">
      <alignment horizontal="center" vertical="center"/>
      <protection locked="0"/>
    </xf>
    <xf numFmtId="0" fontId="193" fillId="19" borderId="0" xfId="4" applyFont="1" applyFill="1" applyBorder="1" applyAlignment="1">
      <alignment horizontal="left" vertical="center"/>
    </xf>
    <xf numFmtId="0" fontId="193" fillId="19" borderId="0" xfId="4" applyFont="1" applyFill="1" applyBorder="1" applyAlignment="1">
      <alignment horizontal="center" vertical="center"/>
    </xf>
    <xf numFmtId="0" fontId="150" fillId="0" borderId="0" xfId="5" applyFont="1" applyAlignment="1">
      <alignment vertical="center"/>
    </xf>
    <xf numFmtId="0" fontId="193" fillId="19" borderId="37" xfId="4" applyFont="1" applyFill="1" applyBorder="1" applyAlignment="1">
      <alignment horizontal="center" vertical="center"/>
    </xf>
    <xf numFmtId="0" fontId="193" fillId="19" borderId="35" xfId="4" applyFont="1" applyFill="1" applyBorder="1" applyAlignment="1">
      <alignment horizontal="center" vertical="center"/>
    </xf>
    <xf numFmtId="0" fontId="193" fillId="19" borderId="40" xfId="4" applyFont="1" applyFill="1" applyBorder="1" applyAlignment="1">
      <alignment horizontal="center" vertical="center"/>
    </xf>
    <xf numFmtId="0" fontId="193" fillId="19" borderId="28" xfId="4" applyFont="1" applyFill="1" applyBorder="1" applyAlignment="1">
      <alignment horizontal="center" vertical="center"/>
    </xf>
    <xf numFmtId="0" fontId="193" fillId="19" borderId="0" xfId="5" applyFont="1" applyFill="1" applyAlignment="1" applyProtection="1">
      <alignment vertical="center"/>
      <protection locked="0"/>
    </xf>
    <xf numFmtId="0" fontId="193" fillId="19" borderId="30" xfId="4" applyFont="1" applyFill="1" applyBorder="1" applyAlignment="1">
      <alignment horizontal="center" vertical="center"/>
    </xf>
    <xf numFmtId="0" fontId="193" fillId="19" borderId="29" xfId="4" applyFont="1" applyFill="1" applyBorder="1" applyAlignment="1">
      <alignment horizontal="center" vertical="center"/>
    </xf>
    <xf numFmtId="0" fontId="193" fillId="19" borderId="0" xfId="4" applyFont="1" applyFill="1" applyAlignment="1" applyProtection="1">
      <alignment horizontal="left" vertical="center"/>
      <protection locked="0"/>
    </xf>
    <xf numFmtId="173" fontId="193" fillId="19" borderId="4" xfId="5" applyNumberFormat="1" applyFont="1" applyFill="1" applyBorder="1" applyAlignment="1" applyProtection="1">
      <alignment horizontal="center" vertical="center"/>
      <protection locked="0"/>
    </xf>
    <xf numFmtId="0" fontId="150" fillId="0" borderId="127" xfId="4" applyFont="1" applyBorder="1" applyAlignment="1" applyProtection="1">
      <alignment horizontal="center" vertical="center" wrapText="1"/>
      <protection locked="0"/>
    </xf>
    <xf numFmtId="0" fontId="19" fillId="0" borderId="0" xfId="4" applyFont="1" applyAlignment="1">
      <alignment vertical="center"/>
    </xf>
    <xf numFmtId="173" fontId="193" fillId="19" borderId="0" xfId="5" applyNumberFormat="1" applyFont="1" applyFill="1" applyAlignment="1" applyProtection="1">
      <alignment horizontal="center" vertical="center"/>
      <protection locked="0"/>
    </xf>
    <xf numFmtId="173" fontId="193" fillId="20" borderId="0" xfId="5" applyNumberFormat="1" applyFont="1" applyFill="1" applyAlignment="1" applyProtection="1">
      <alignment horizontal="center" vertical="center"/>
      <protection locked="0"/>
    </xf>
    <xf numFmtId="0" fontId="46" fillId="0" borderId="0" xfId="4" applyFont="1" applyAlignment="1">
      <alignment vertical="center"/>
    </xf>
    <xf numFmtId="0" fontId="46" fillId="0" borderId="0" xfId="5" applyFont="1" applyAlignment="1">
      <alignment vertical="center" wrapText="1"/>
    </xf>
    <xf numFmtId="0" fontId="46" fillId="0" borderId="0" xfId="4" applyFont="1" applyBorder="1" applyAlignment="1">
      <alignment horizontal="center" vertical="center"/>
    </xf>
    <xf numFmtId="0" fontId="197" fillId="0" borderId="0" xfId="4" applyFont="1" applyAlignment="1">
      <alignment horizontal="center" vertical="center"/>
    </xf>
    <xf numFmtId="0" fontId="11" fillId="0" borderId="0" xfId="4" applyFont="1" applyAlignment="1">
      <alignment vertical="center"/>
    </xf>
    <xf numFmtId="0" fontId="164" fillId="19" borderId="0" xfId="4" applyFont="1" applyFill="1" applyBorder="1" applyAlignment="1" applyProtection="1">
      <alignment vertical="center"/>
      <protection locked="0"/>
    </xf>
    <xf numFmtId="0" fontId="13" fillId="0" borderId="52" xfId="0" applyFont="1" applyBorder="1" applyAlignment="1">
      <alignment horizontal="center" vertical="center"/>
    </xf>
    <xf numFmtId="0" fontId="13" fillId="2" borderId="44" xfId="0" applyFont="1" applyFill="1" applyBorder="1" applyAlignment="1">
      <alignment horizontal="center" vertical="center"/>
    </xf>
    <xf numFmtId="0" fontId="0" fillId="0" borderId="44" xfId="0" applyFont="1" applyBorder="1"/>
    <xf numFmtId="0" fontId="0" fillId="0" borderId="53" xfId="0" applyFont="1" applyBorder="1"/>
    <xf numFmtId="0" fontId="9" fillId="5" borderId="0" xfId="0" applyFont="1" applyFill="1" applyBorder="1" applyAlignment="1">
      <alignment vertical="center"/>
    </xf>
    <xf numFmtId="0" fontId="4" fillId="0" borderId="0" xfId="0" applyFont="1" applyBorder="1" applyAlignment="1">
      <alignment vertical="center"/>
    </xf>
    <xf numFmtId="0" fontId="12" fillId="4" borderId="0" xfId="3" applyFont="1" applyFill="1" applyBorder="1" applyAlignment="1">
      <alignment horizontal="center" vertical="center"/>
    </xf>
    <xf numFmtId="0" fontId="199" fillId="40" borderId="41" xfId="1" applyFont="1" applyFill="1" applyBorder="1" applyAlignment="1">
      <alignment vertical="center"/>
    </xf>
    <xf numFmtId="0" fontId="14" fillId="4" borderId="42" xfId="1" applyFill="1" applyBorder="1" applyAlignment="1">
      <alignment vertical="center"/>
    </xf>
    <xf numFmtId="0" fontId="46" fillId="41" borderId="0" xfId="1" applyFont="1" applyFill="1" applyAlignment="1">
      <alignment horizontal="center" vertical="center"/>
    </xf>
    <xf numFmtId="0" fontId="199" fillId="40" borderId="43" xfId="1" applyFont="1" applyFill="1" applyBorder="1" applyAlignment="1">
      <alignment horizontal="center" vertical="center"/>
    </xf>
    <xf numFmtId="0" fontId="0" fillId="4" borderId="0" xfId="0" applyFont="1" applyFill="1"/>
    <xf numFmtId="0" fontId="13" fillId="36" borderId="5" xfId="0" applyFont="1" applyFill="1" applyBorder="1" applyAlignment="1">
      <alignment horizontal="center" vertical="center"/>
    </xf>
    <xf numFmtId="0" fontId="32" fillId="4" borderId="0" xfId="8" applyFont="1" applyFill="1" applyBorder="1" applyAlignment="1">
      <alignment vertical="center"/>
    </xf>
    <xf numFmtId="0" fontId="13" fillId="36" borderId="5" xfId="0" applyFont="1" applyFill="1" applyBorder="1" applyAlignment="1">
      <alignment vertical="center"/>
    </xf>
    <xf numFmtId="0" fontId="15" fillId="36" borderId="5" xfId="0" applyFont="1" applyFill="1" applyBorder="1"/>
    <xf numFmtId="0" fontId="15" fillId="4" borderId="0" xfId="0" applyFont="1" applyFill="1" applyBorder="1"/>
    <xf numFmtId="0" fontId="13" fillId="36" borderId="5" xfId="0" applyFont="1" applyFill="1" applyBorder="1"/>
    <xf numFmtId="0" fontId="32" fillId="4" borderId="0" xfId="8" applyFont="1" applyFill="1" applyBorder="1"/>
    <xf numFmtId="0" fontId="12" fillId="4" borderId="118" xfId="4" applyFont="1" applyFill="1" applyBorder="1" applyAlignment="1">
      <alignment vertical="center"/>
    </xf>
    <xf numFmtId="0" fontId="123" fillId="4" borderId="118" xfId="4" applyFont="1" applyFill="1" applyBorder="1" applyAlignment="1">
      <alignment horizontal="right" vertical="center"/>
    </xf>
    <xf numFmtId="0" fontId="39" fillId="4" borderId="118" xfId="7" applyFont="1" applyFill="1" applyBorder="1" applyAlignment="1">
      <alignment vertical="center"/>
    </xf>
    <xf numFmtId="0" fontId="10" fillId="4" borderId="118" xfId="0" applyFont="1" applyFill="1" applyBorder="1"/>
    <xf numFmtId="165" fontId="120" fillId="36" borderId="0" xfId="4" applyNumberFormat="1" applyFont="1" applyFill="1" applyBorder="1" applyAlignment="1">
      <alignment horizontal="center" vertical="center"/>
    </xf>
    <xf numFmtId="165" fontId="121" fillId="36" borderId="0" xfId="4" applyNumberFormat="1" applyFont="1" applyFill="1" applyBorder="1" applyAlignment="1">
      <alignment horizontal="center" vertical="center"/>
    </xf>
    <xf numFmtId="0" fontId="35" fillId="9" borderId="0" xfId="5" applyFont="1" applyFill="1" applyBorder="1" applyAlignment="1">
      <alignment horizontal="center" vertical="center"/>
    </xf>
    <xf numFmtId="0" fontId="0" fillId="42" borderId="0" xfId="0" applyFill="1"/>
    <xf numFmtId="0" fontId="208" fillId="40" borderId="41" xfId="1" applyFont="1" applyFill="1" applyBorder="1" applyAlignment="1">
      <alignment vertical="center"/>
    </xf>
    <xf numFmtId="0" fontId="0" fillId="4" borderId="118" xfId="0" applyFont="1" applyFill="1" applyBorder="1" applyAlignment="1">
      <alignment vertical="center"/>
    </xf>
    <xf numFmtId="0" fontId="0" fillId="0" borderId="0" xfId="0" applyFont="1" applyBorder="1" applyAlignment="1">
      <alignment vertical="center"/>
    </xf>
    <xf numFmtId="0" fontId="0" fillId="4" borderId="127" xfId="0" applyFont="1" applyFill="1" applyBorder="1" applyAlignment="1">
      <alignment vertical="center"/>
    </xf>
    <xf numFmtId="0" fontId="0" fillId="4" borderId="123" xfId="0" applyFont="1" applyFill="1" applyBorder="1" applyAlignment="1">
      <alignment vertical="center"/>
    </xf>
    <xf numFmtId="0" fontId="0" fillId="4" borderId="2" xfId="0" applyFont="1" applyFill="1" applyBorder="1" applyAlignment="1">
      <alignment vertical="center"/>
    </xf>
    <xf numFmtId="0" fontId="0" fillId="4" borderId="56" xfId="0" applyFont="1" applyFill="1" applyBorder="1" applyAlignment="1">
      <alignment vertical="center"/>
    </xf>
    <xf numFmtId="0" fontId="0" fillId="4" borderId="0" xfId="0" applyFont="1" applyFill="1" applyBorder="1" applyAlignment="1">
      <alignment vertical="center" wrapText="1"/>
    </xf>
    <xf numFmtId="0" fontId="125" fillId="4" borderId="0" xfId="3" applyFont="1" applyFill="1" applyBorder="1" applyAlignment="1">
      <alignment horizontal="center" vertical="center"/>
    </xf>
    <xf numFmtId="0" fontId="12" fillId="8" borderId="0" xfId="3" applyFont="1" applyFill="1" applyBorder="1" applyAlignment="1">
      <alignment horizontal="center" vertical="center"/>
    </xf>
    <xf numFmtId="0" fontId="138" fillId="4" borderId="0" xfId="4" applyFont="1" applyFill="1" applyBorder="1" applyAlignment="1">
      <alignment horizontal="center" vertical="center"/>
    </xf>
    <xf numFmtId="0" fontId="0" fillId="4" borderId="124" xfId="0" applyFont="1" applyFill="1" applyBorder="1" applyAlignment="1">
      <alignment vertical="center"/>
    </xf>
    <xf numFmtId="0" fontId="0" fillId="0" borderId="135" xfId="0" applyFont="1" applyBorder="1" applyAlignment="1">
      <alignment vertical="center"/>
    </xf>
    <xf numFmtId="0" fontId="0" fillId="4" borderId="0" xfId="0" applyFont="1" applyFill="1" applyBorder="1" applyAlignment="1">
      <alignment horizontal="center" vertical="center" wrapText="1"/>
    </xf>
    <xf numFmtId="0" fontId="130" fillId="4" borderId="118" xfId="5" applyFont="1" applyFill="1" applyBorder="1" applyAlignment="1">
      <alignment horizontal="left" vertical="center"/>
    </xf>
    <xf numFmtId="0" fontId="0" fillId="4" borderId="118" xfId="0" applyFont="1" applyFill="1" applyBorder="1" applyAlignment="1">
      <alignment horizontal="center" vertical="center" wrapText="1"/>
    </xf>
    <xf numFmtId="0" fontId="0" fillId="0" borderId="118" xfId="0" applyFont="1" applyBorder="1" applyAlignment="1">
      <alignment vertical="center"/>
    </xf>
    <xf numFmtId="0" fontId="0" fillId="0" borderId="123" xfId="0" applyFont="1" applyBorder="1" applyAlignment="1">
      <alignment vertical="center"/>
    </xf>
    <xf numFmtId="0" fontId="0" fillId="4" borderId="135" xfId="0" applyFont="1" applyFill="1" applyBorder="1" applyAlignment="1">
      <alignment vertical="center"/>
    </xf>
    <xf numFmtId="1" fontId="120" fillId="4" borderId="124" xfId="5" applyNumberFormat="1" applyFont="1" applyFill="1" applyBorder="1" applyAlignment="1">
      <alignment horizontal="center" vertical="center"/>
    </xf>
    <xf numFmtId="1" fontId="120" fillId="4" borderId="2" xfId="5" applyNumberFormat="1" applyFont="1" applyFill="1" applyBorder="1" applyAlignment="1">
      <alignment horizontal="center" vertical="center"/>
    </xf>
    <xf numFmtId="1" fontId="134" fillId="4" borderId="124" xfId="5" applyNumberFormat="1" applyFont="1" applyFill="1" applyBorder="1" applyAlignment="1">
      <alignment vertical="center"/>
    </xf>
    <xf numFmtId="1" fontId="134" fillId="4" borderId="124" xfId="5" applyNumberFormat="1" applyFont="1" applyFill="1" applyBorder="1" applyAlignment="1">
      <alignment horizontal="left" vertical="center"/>
    </xf>
    <xf numFmtId="1" fontId="9" fillId="15" borderId="124" xfId="5" applyNumberFormat="1" applyFont="1" applyFill="1" applyBorder="1" applyAlignment="1">
      <alignment horizontal="center" vertical="center"/>
    </xf>
    <xf numFmtId="0" fontId="15" fillId="4" borderId="0" xfId="0" applyFont="1" applyFill="1" applyBorder="1" applyAlignment="1">
      <alignment horizontal="center" vertical="center" wrapText="1"/>
    </xf>
    <xf numFmtId="0" fontId="15" fillId="4" borderId="0" xfId="0" applyFont="1" applyFill="1" applyBorder="1" applyAlignment="1">
      <alignment vertical="center"/>
    </xf>
    <xf numFmtId="0" fontId="15" fillId="4" borderId="135" xfId="0" applyFont="1" applyFill="1" applyBorder="1" applyAlignment="1">
      <alignment vertical="center"/>
    </xf>
    <xf numFmtId="0" fontId="0" fillId="4" borderId="0" xfId="0" applyFont="1" applyFill="1" applyAlignment="1">
      <alignment vertical="center"/>
    </xf>
    <xf numFmtId="0" fontId="125" fillId="4" borderId="124" xfId="3" applyFont="1" applyFill="1" applyBorder="1" applyAlignment="1">
      <alignment vertical="center"/>
    </xf>
    <xf numFmtId="0" fontId="4" fillId="4" borderId="124" xfId="0" quotePrefix="1" applyFont="1" applyFill="1" applyBorder="1" applyAlignment="1">
      <alignment horizontal="center" vertical="center"/>
    </xf>
    <xf numFmtId="0" fontId="138" fillId="4" borderId="135" xfId="4" applyFont="1" applyFill="1" applyBorder="1" applyAlignment="1">
      <alignment horizontal="center" vertical="center"/>
    </xf>
    <xf numFmtId="0" fontId="0" fillId="39" borderId="125" xfId="0" applyFont="1" applyFill="1" applyBorder="1" applyAlignment="1">
      <alignment vertical="center"/>
    </xf>
    <xf numFmtId="0" fontId="125" fillId="4" borderId="124" xfId="3" applyFont="1" applyFill="1" applyBorder="1" applyAlignment="1">
      <alignment horizontal="center" vertical="center"/>
    </xf>
    <xf numFmtId="0" fontId="15" fillId="4" borderId="118" xfId="0" applyFont="1" applyFill="1" applyBorder="1" applyAlignment="1">
      <alignment horizontal="center" vertical="center" wrapText="1"/>
    </xf>
    <xf numFmtId="0" fontId="15" fillId="4" borderId="118" xfId="0" applyFont="1" applyFill="1" applyBorder="1" applyAlignment="1">
      <alignment vertical="center"/>
    </xf>
    <xf numFmtId="0" fontId="9" fillId="4" borderId="124" xfId="0" applyFont="1" applyFill="1" applyBorder="1" applyAlignment="1">
      <alignment vertical="center"/>
    </xf>
    <xf numFmtId="0" fontId="9" fillId="4" borderId="124" xfId="0" applyFont="1" applyFill="1" applyBorder="1" applyAlignment="1">
      <alignment horizontal="left" vertical="center"/>
    </xf>
    <xf numFmtId="1" fontId="120" fillId="36" borderId="0" xfId="5" applyNumberFormat="1" applyFont="1" applyFill="1" applyBorder="1" applyAlignment="1">
      <alignment horizontal="center" vertical="center"/>
    </xf>
    <xf numFmtId="0" fontId="9" fillId="4" borderId="0" xfId="0" applyFont="1" applyFill="1" applyBorder="1" applyAlignment="1">
      <alignment vertical="center"/>
    </xf>
    <xf numFmtId="0" fontId="9" fillId="4" borderId="135" xfId="0" applyFont="1" applyFill="1" applyBorder="1" applyAlignment="1">
      <alignment vertical="center"/>
    </xf>
    <xf numFmtId="0" fontId="4" fillId="39" borderId="125" xfId="0" applyFont="1" applyFill="1" applyBorder="1" applyAlignment="1">
      <alignment vertical="center"/>
    </xf>
    <xf numFmtId="0" fontId="4" fillId="39" borderId="0" xfId="0" applyFont="1" applyFill="1" applyBorder="1" applyAlignment="1">
      <alignment vertical="center"/>
    </xf>
    <xf numFmtId="0" fontId="4" fillId="39" borderId="0" xfId="0" applyFont="1" applyFill="1" applyBorder="1" applyAlignment="1">
      <alignment horizontal="justify" vertical="center"/>
    </xf>
    <xf numFmtId="0" fontId="4" fillId="39" borderId="135" xfId="0" applyFont="1" applyFill="1" applyBorder="1" applyAlignment="1">
      <alignment vertical="center"/>
    </xf>
    <xf numFmtId="0" fontId="13" fillId="39" borderId="124" xfId="0" applyFont="1" applyFill="1" applyBorder="1" applyAlignment="1">
      <alignment vertical="center"/>
    </xf>
    <xf numFmtId="1" fontId="120" fillId="4" borderId="0" xfId="5" applyNumberFormat="1" applyFont="1" applyFill="1" applyBorder="1" applyAlignment="1">
      <alignment horizontal="center" vertical="center"/>
    </xf>
    <xf numFmtId="0" fontId="93" fillId="39" borderId="127" xfId="3" applyFont="1" applyFill="1" applyBorder="1" applyAlignment="1">
      <alignment horizontal="right" vertical="center"/>
    </xf>
    <xf numFmtId="0" fontId="19" fillId="4" borderId="0" xfId="0" applyFont="1" applyFill="1" applyBorder="1" applyAlignment="1">
      <alignment vertical="center"/>
    </xf>
    <xf numFmtId="0" fontId="138" fillId="0" borderId="0" xfId="0" applyFont="1" applyBorder="1" applyAlignment="1">
      <alignment vertical="center"/>
    </xf>
    <xf numFmtId="0" fontId="138" fillId="4" borderId="0" xfId="0" applyFont="1" applyFill="1" applyBorder="1" applyAlignment="1">
      <alignment vertical="center"/>
    </xf>
    <xf numFmtId="0" fontId="138" fillId="4" borderId="135" xfId="0" applyFont="1" applyFill="1" applyBorder="1" applyAlignment="1">
      <alignment vertical="center"/>
    </xf>
    <xf numFmtId="1" fontId="40" fillId="39" borderId="56" xfId="5" applyNumberFormat="1" applyFont="1" applyFill="1" applyBorder="1" applyAlignment="1">
      <alignment vertical="center"/>
    </xf>
    <xf numFmtId="0" fontId="93" fillId="36" borderId="127" xfId="3" applyFont="1" applyFill="1" applyBorder="1" applyAlignment="1">
      <alignment horizontal="right" vertical="center"/>
    </xf>
    <xf numFmtId="0" fontId="10" fillId="36" borderId="125" xfId="0" applyFont="1" applyFill="1" applyBorder="1" applyAlignment="1">
      <alignment vertical="center"/>
    </xf>
    <xf numFmtId="0" fontId="210" fillId="36" borderId="124" xfId="0" applyFont="1" applyFill="1" applyBorder="1" applyAlignment="1">
      <alignment vertical="center"/>
    </xf>
    <xf numFmtId="0" fontId="10" fillId="36" borderId="0" xfId="0" applyFont="1" applyFill="1" applyBorder="1" applyAlignment="1">
      <alignment vertical="center"/>
    </xf>
    <xf numFmtId="0" fontId="10" fillId="36" borderId="135" xfId="0" applyFont="1" applyFill="1" applyBorder="1" applyAlignment="1">
      <alignment vertical="center"/>
    </xf>
    <xf numFmtId="0" fontId="134" fillId="8" borderId="0" xfId="3" applyFont="1" applyFill="1" applyBorder="1" applyAlignment="1">
      <alignment horizontal="center" vertical="center"/>
    </xf>
    <xf numFmtId="0" fontId="16" fillId="8" borderId="0" xfId="3" applyFont="1" applyFill="1" applyBorder="1" applyAlignment="1">
      <alignment horizontal="center" vertical="center"/>
    </xf>
    <xf numFmtId="0" fontId="129" fillId="8" borderId="0" xfId="3" applyFont="1" applyFill="1" applyBorder="1" applyAlignment="1">
      <alignment horizontal="center" vertical="center"/>
    </xf>
    <xf numFmtId="0" fontId="10" fillId="0" borderId="0" xfId="0" applyFont="1" applyBorder="1" applyAlignment="1">
      <alignment vertical="center"/>
    </xf>
    <xf numFmtId="0" fontId="120" fillId="36" borderId="0" xfId="4" applyNumberFormat="1" applyFont="1" applyFill="1" applyBorder="1" applyAlignment="1">
      <alignment horizontal="center" vertical="center"/>
    </xf>
    <xf numFmtId="173" fontId="18" fillId="36" borderId="0" xfId="4" applyNumberFormat="1" applyFont="1" applyFill="1" applyBorder="1" applyAlignment="1">
      <alignment horizontal="center" vertical="center"/>
    </xf>
    <xf numFmtId="173" fontId="121" fillId="36" borderId="0" xfId="4" applyNumberFormat="1" applyFont="1" applyFill="1" applyBorder="1" applyAlignment="1">
      <alignment horizontal="center" vertical="center"/>
    </xf>
    <xf numFmtId="0" fontId="121" fillId="2" borderId="0" xfId="0" applyFont="1" applyFill="1" applyBorder="1" applyAlignment="1">
      <alignment horizontal="center" vertical="center"/>
    </xf>
    <xf numFmtId="0" fontId="11" fillId="8" borderId="0" xfId="4" applyFont="1" applyFill="1" applyBorder="1" applyAlignment="1">
      <alignment horizontal="center" vertical="center"/>
    </xf>
    <xf numFmtId="0" fontId="123" fillId="8" borderId="0" xfId="4" applyFont="1" applyFill="1" applyBorder="1" applyAlignment="1">
      <alignment horizontal="center" vertical="center"/>
    </xf>
    <xf numFmtId="2" fontId="121" fillId="8" borderId="0" xfId="3" applyNumberFormat="1" applyFont="1" applyFill="1" applyBorder="1" applyAlignment="1" applyProtection="1">
      <alignment horizontal="center" vertical="center"/>
      <protection locked="0"/>
    </xf>
    <xf numFmtId="0" fontId="0" fillId="36" borderId="125" xfId="0" applyFont="1" applyFill="1" applyBorder="1" applyAlignment="1">
      <alignment vertical="center"/>
    </xf>
    <xf numFmtId="0" fontId="207" fillId="36" borderId="125" xfId="0" applyFont="1" applyFill="1" applyBorder="1" applyAlignment="1">
      <alignment vertical="center"/>
    </xf>
    <xf numFmtId="0" fontId="207" fillId="36" borderId="0" xfId="0" applyFont="1" applyFill="1" applyBorder="1" applyAlignment="1">
      <alignment vertical="center"/>
    </xf>
    <xf numFmtId="0" fontId="0" fillId="36" borderId="0" xfId="0" applyFont="1" applyFill="1" applyBorder="1" applyAlignment="1">
      <alignment vertical="center"/>
    </xf>
    <xf numFmtId="0" fontId="0" fillId="36" borderId="135" xfId="0" applyFont="1" applyFill="1" applyBorder="1" applyAlignment="1">
      <alignment vertical="center"/>
    </xf>
    <xf numFmtId="0" fontId="40" fillId="36" borderId="127" xfId="0" applyFont="1" applyFill="1" applyBorder="1" applyAlignment="1">
      <alignment horizontal="right" vertical="center"/>
    </xf>
    <xf numFmtId="0" fontId="211" fillId="36" borderId="124" xfId="0" applyFont="1" applyFill="1" applyBorder="1" applyAlignment="1">
      <alignment vertical="center"/>
    </xf>
    <xf numFmtId="0" fontId="40" fillId="36" borderId="135" xfId="0" applyFont="1" applyFill="1" applyBorder="1" applyAlignment="1">
      <alignment horizontal="right" vertical="center"/>
    </xf>
    <xf numFmtId="0" fontId="40" fillId="36" borderId="56" xfId="0" applyFont="1" applyFill="1" applyBorder="1" applyAlignment="1">
      <alignment vertical="center"/>
    </xf>
    <xf numFmtId="0" fontId="40" fillId="36" borderId="56" xfId="0" applyFont="1" applyFill="1" applyBorder="1" applyAlignment="1">
      <alignment horizontal="center" vertical="center"/>
    </xf>
    <xf numFmtId="0" fontId="4" fillId="36" borderId="0" xfId="0" applyFont="1" applyFill="1" applyBorder="1" applyAlignment="1">
      <alignment vertical="center"/>
    </xf>
    <xf numFmtId="0" fontId="30" fillId="4" borderId="0" xfId="8" applyFont="1" applyFill="1" applyBorder="1" applyAlignment="1">
      <alignment vertical="center"/>
    </xf>
    <xf numFmtId="0" fontId="206" fillId="5" borderId="0" xfId="0" applyFont="1" applyFill="1" applyBorder="1" applyAlignment="1">
      <alignment horizontal="left" vertical="center"/>
    </xf>
    <xf numFmtId="2" fontId="93" fillId="8" borderId="0" xfId="4" quotePrefix="1" applyNumberFormat="1" applyFont="1" applyFill="1" applyBorder="1" applyAlignment="1">
      <alignment horizontal="center" vertical="center"/>
    </xf>
    <xf numFmtId="2" fontId="41" fillId="8" borderId="0" xfId="4" quotePrefix="1" applyNumberFormat="1" applyFont="1" applyFill="1" applyBorder="1" applyAlignment="1">
      <alignment horizontal="center" vertical="center"/>
    </xf>
    <xf numFmtId="2" fontId="12" fillId="8" borderId="0" xfId="4" quotePrefix="1" applyNumberFormat="1" applyFont="1" applyFill="1" applyBorder="1" applyAlignment="1">
      <alignment horizontal="center" vertical="center"/>
    </xf>
    <xf numFmtId="0" fontId="0" fillId="4" borderId="116" xfId="0" applyFont="1" applyFill="1" applyBorder="1" applyAlignment="1">
      <alignment vertical="center"/>
    </xf>
    <xf numFmtId="0" fontId="0" fillId="4" borderId="136" xfId="0" applyFont="1" applyFill="1" applyBorder="1" applyAlignment="1">
      <alignment vertical="center"/>
    </xf>
    <xf numFmtId="0" fontId="0" fillId="4" borderId="137" xfId="0" applyFont="1" applyFill="1" applyBorder="1" applyAlignment="1">
      <alignment vertical="center"/>
    </xf>
    <xf numFmtId="0" fontId="0" fillId="4" borderId="13" xfId="0" applyFont="1" applyFill="1" applyBorder="1" applyAlignment="1">
      <alignment vertical="center"/>
    </xf>
    <xf numFmtId="0" fontId="0" fillId="4" borderId="138" xfId="0" applyFont="1" applyFill="1" applyBorder="1" applyAlignment="1">
      <alignment vertical="center"/>
    </xf>
    <xf numFmtId="0" fontId="0" fillId="4" borderId="117" xfId="0" applyFont="1" applyFill="1" applyBorder="1" applyAlignment="1">
      <alignment vertical="center"/>
    </xf>
    <xf numFmtId="0" fontId="0" fillId="4" borderId="139" xfId="0" applyFont="1" applyFill="1" applyBorder="1" applyAlignment="1">
      <alignment vertical="center"/>
    </xf>
    <xf numFmtId="0" fontId="15" fillId="4" borderId="116" xfId="0" applyFont="1" applyFill="1" applyBorder="1" applyAlignment="1">
      <alignment vertical="center"/>
    </xf>
    <xf numFmtId="0" fontId="15" fillId="4" borderId="137" xfId="0" applyFont="1" applyFill="1" applyBorder="1" applyAlignment="1">
      <alignment vertical="center"/>
    </xf>
    <xf numFmtId="0" fontId="213" fillId="4" borderId="0" xfId="0" applyFont="1" applyFill="1" applyBorder="1" applyAlignment="1">
      <alignment vertical="center"/>
    </xf>
    <xf numFmtId="0" fontId="204" fillId="4" borderId="116" xfId="0" applyFont="1" applyFill="1" applyBorder="1" applyAlignment="1">
      <alignment vertical="center"/>
    </xf>
    <xf numFmtId="0" fontId="204" fillId="4" borderId="0" xfId="0" applyFont="1" applyFill="1" applyBorder="1" applyAlignment="1">
      <alignment vertical="center"/>
    </xf>
    <xf numFmtId="0" fontId="15" fillId="4" borderId="140" xfId="0" applyFont="1" applyFill="1" applyBorder="1" applyAlignment="1">
      <alignment vertical="center"/>
    </xf>
    <xf numFmtId="2" fontId="12" fillId="5" borderId="0" xfId="4" applyNumberFormat="1" applyFont="1" applyFill="1" applyBorder="1" applyAlignment="1">
      <alignment horizontal="center" vertical="center"/>
    </xf>
    <xf numFmtId="1" fontId="9" fillId="15" borderId="137" xfId="5" applyNumberFormat="1" applyFont="1" applyFill="1" applyBorder="1" applyAlignment="1">
      <alignment horizontal="center" vertical="center"/>
    </xf>
    <xf numFmtId="0" fontId="17" fillId="4" borderId="0" xfId="0" applyFont="1" applyFill="1" applyBorder="1" applyAlignment="1">
      <alignment horizontal="center" vertical="center"/>
    </xf>
    <xf numFmtId="0" fontId="18" fillId="4" borderId="13" xfId="0" applyFont="1" applyFill="1" applyBorder="1" applyAlignment="1">
      <alignment horizontal="center" vertical="center"/>
    </xf>
    <xf numFmtId="0" fontId="34" fillId="4" borderId="13" xfId="0" applyFont="1" applyFill="1" applyBorder="1" applyAlignment="1">
      <alignment horizontal="center" vertical="center"/>
    </xf>
    <xf numFmtId="0" fontId="38" fillId="4" borderId="13" xfId="0" applyFont="1" applyFill="1" applyBorder="1" applyAlignment="1">
      <alignment horizontal="left" vertical="center"/>
    </xf>
    <xf numFmtId="0" fontId="0" fillId="36" borderId="13" xfId="0" applyFont="1" applyFill="1" applyBorder="1" applyAlignment="1">
      <alignment vertical="center"/>
    </xf>
    <xf numFmtId="0" fontId="3" fillId="4" borderId="0" xfId="0" applyFont="1" applyFill="1" applyBorder="1" applyAlignment="1">
      <alignment horizontal="center" vertical="center"/>
    </xf>
    <xf numFmtId="0" fontId="214" fillId="4" borderId="0" xfId="0" applyFont="1" applyFill="1" applyBorder="1" applyAlignment="1">
      <alignment horizontal="center" vertical="center"/>
    </xf>
    <xf numFmtId="0" fontId="9" fillId="4" borderId="138" xfId="0" applyFont="1" applyFill="1" applyBorder="1" applyAlignment="1">
      <alignment horizontal="center" vertical="center"/>
    </xf>
    <xf numFmtId="0" fontId="9" fillId="4" borderId="117" xfId="0" applyFont="1" applyFill="1" applyBorder="1" applyAlignment="1">
      <alignment horizontal="center" vertical="center"/>
    </xf>
    <xf numFmtId="0" fontId="17" fillId="4" borderId="73" xfId="0" applyFont="1" applyFill="1" applyBorder="1" applyAlignment="1">
      <alignment horizontal="center" vertical="center"/>
    </xf>
    <xf numFmtId="0" fontId="18" fillId="4" borderId="143" xfId="0" applyFont="1" applyFill="1" applyBorder="1" applyAlignment="1">
      <alignment horizontal="center" vertical="center"/>
    </xf>
    <xf numFmtId="0" fontId="17" fillId="4" borderId="26" xfId="0" applyFont="1" applyFill="1" applyBorder="1" applyAlignment="1">
      <alignment horizontal="center" vertical="center"/>
    </xf>
    <xf numFmtId="0" fontId="18" fillId="4" borderId="38" xfId="0" applyFont="1" applyFill="1" applyBorder="1" applyAlignment="1">
      <alignment horizontal="center" vertical="center"/>
    </xf>
    <xf numFmtId="0" fontId="9" fillId="4" borderId="47" xfId="0" applyFont="1" applyFill="1" applyBorder="1" applyAlignment="1">
      <alignment horizontal="right" vertical="center"/>
    </xf>
    <xf numFmtId="0" fontId="9" fillId="4" borderId="26" xfId="0" applyFont="1" applyFill="1" applyBorder="1" applyAlignment="1">
      <alignment horizontal="right" vertical="center"/>
    </xf>
    <xf numFmtId="0" fontId="35" fillId="9" borderId="137" xfId="5" applyFont="1" applyFill="1" applyBorder="1" applyAlignment="1">
      <alignment horizontal="center" vertical="center"/>
    </xf>
    <xf numFmtId="2" fontId="12" fillId="5" borderId="13" xfId="4" applyNumberFormat="1" applyFont="1" applyFill="1" applyBorder="1" applyAlignment="1">
      <alignment horizontal="center" vertical="center"/>
    </xf>
    <xf numFmtId="0" fontId="13" fillId="2" borderId="137" xfId="0" applyFont="1" applyFill="1" applyBorder="1" applyAlignment="1">
      <alignment horizontal="center" vertical="center"/>
    </xf>
    <xf numFmtId="0" fontId="13" fillId="5" borderId="13" xfId="0" applyFont="1" applyFill="1" applyBorder="1" applyAlignment="1">
      <alignment horizontal="center" vertical="center"/>
    </xf>
    <xf numFmtId="0" fontId="122" fillId="4" borderId="137" xfId="4" applyFont="1" applyFill="1" applyBorder="1" applyAlignment="1">
      <alignment horizontal="center" vertical="center"/>
    </xf>
    <xf numFmtId="0" fontId="126" fillId="4" borderId="0" xfId="4" applyFont="1" applyFill="1" applyBorder="1" applyAlignment="1">
      <alignment horizontal="center" vertical="center"/>
    </xf>
    <xf numFmtId="2" fontId="36" fillId="4" borderId="0" xfId="3" applyNumberFormat="1" applyFont="1" applyFill="1" applyBorder="1" applyAlignment="1" applyProtection="1">
      <alignment horizontal="center" vertical="center"/>
      <protection locked="0"/>
    </xf>
    <xf numFmtId="0" fontId="38" fillId="4" borderId="13" xfId="4" applyFont="1" applyFill="1" applyBorder="1" applyAlignment="1">
      <alignment horizontal="center" vertical="center"/>
    </xf>
    <xf numFmtId="0" fontId="139" fillId="4" borderId="137" xfId="0" applyFont="1" applyFill="1" applyBorder="1" applyAlignment="1">
      <alignment vertical="center"/>
    </xf>
    <xf numFmtId="0" fontId="205" fillId="36" borderId="140" xfId="0" applyFont="1" applyFill="1" applyBorder="1" applyAlignment="1">
      <alignment vertical="center"/>
    </xf>
    <xf numFmtId="0" fontId="4" fillId="36" borderId="116" xfId="0" applyFont="1" applyFill="1" applyBorder="1" applyAlignment="1">
      <alignment vertical="center"/>
    </xf>
    <xf numFmtId="0" fontId="4" fillId="36" borderId="136" xfId="0" applyFont="1" applyFill="1" applyBorder="1" applyAlignment="1">
      <alignment vertical="center"/>
    </xf>
    <xf numFmtId="0" fontId="4" fillId="36" borderId="137" xfId="0" applyFont="1" applyFill="1" applyBorder="1" applyAlignment="1">
      <alignment vertical="center"/>
    </xf>
    <xf numFmtId="0" fontId="4" fillId="36" borderId="13" xfId="0" applyFont="1" applyFill="1" applyBorder="1" applyAlignment="1">
      <alignment vertical="center"/>
    </xf>
    <xf numFmtId="0" fontId="215" fillId="4" borderId="0" xfId="0" applyFont="1" applyFill="1" applyBorder="1" applyAlignment="1">
      <alignment vertical="center"/>
    </xf>
    <xf numFmtId="165" fontId="198" fillId="36" borderId="0" xfId="4" applyNumberFormat="1" applyFont="1" applyFill="1" applyBorder="1" applyAlignment="1">
      <alignment horizontal="center" vertical="center"/>
    </xf>
    <xf numFmtId="0" fontId="122" fillId="4" borderId="0" xfId="4" applyFont="1" applyFill="1" applyBorder="1" applyAlignment="1">
      <alignment horizontal="center" vertical="center"/>
    </xf>
    <xf numFmtId="0" fontId="126" fillId="4" borderId="137" xfId="4" applyFont="1" applyFill="1" applyBorder="1" applyAlignment="1">
      <alignment horizontal="center" vertical="center"/>
    </xf>
    <xf numFmtId="0" fontId="13" fillId="4" borderId="0" xfId="0" applyFont="1" applyFill="1" applyBorder="1" applyAlignment="1">
      <alignment vertical="center"/>
    </xf>
    <xf numFmtId="0" fontId="205" fillId="4" borderId="137" xfId="0" applyFont="1" applyFill="1" applyBorder="1" applyAlignment="1">
      <alignment vertical="center"/>
    </xf>
    <xf numFmtId="165" fontId="121" fillId="36" borderId="137" xfId="4" applyNumberFormat="1" applyFont="1" applyFill="1" applyBorder="1" applyAlignment="1">
      <alignment horizontal="center" vertical="center"/>
    </xf>
    <xf numFmtId="0" fontId="215" fillId="4" borderId="137" xfId="0" applyFont="1" applyFill="1" applyBorder="1" applyAlignment="1">
      <alignment vertical="center"/>
    </xf>
    <xf numFmtId="0" fontId="9" fillId="4" borderId="137" xfId="0" applyFont="1" applyFill="1" applyBorder="1" applyAlignment="1">
      <alignment vertical="center"/>
    </xf>
    <xf numFmtId="0" fontId="4" fillId="4" borderId="0" xfId="0" applyFont="1" applyFill="1" applyBorder="1" applyAlignment="1">
      <alignment horizontal="right" vertical="center"/>
    </xf>
    <xf numFmtId="0" fontId="35" fillId="9" borderId="13" xfId="5" applyFont="1" applyFill="1" applyBorder="1" applyAlignment="1">
      <alignment horizontal="center" vertical="center"/>
    </xf>
    <xf numFmtId="0" fontId="12" fillId="2" borderId="139" xfId="5" applyFont="1" applyFill="1" applyBorder="1" applyAlignment="1">
      <alignment horizontal="center" vertical="center"/>
    </xf>
    <xf numFmtId="0" fontId="13" fillId="4" borderId="140" xfId="0" applyFont="1" applyFill="1" applyBorder="1" applyAlignment="1">
      <alignment vertical="center"/>
    </xf>
    <xf numFmtId="0" fontId="9" fillId="4" borderId="117" xfId="0" applyFont="1" applyFill="1" applyBorder="1" applyAlignment="1">
      <alignment horizontal="right" vertical="center"/>
    </xf>
    <xf numFmtId="0" fontId="36" fillId="4" borderId="13" xfId="3" applyFont="1" applyFill="1" applyBorder="1" applyAlignment="1">
      <alignment vertical="center" wrapText="1"/>
    </xf>
    <xf numFmtId="0" fontId="9" fillId="0" borderId="136" xfId="0" applyFont="1" applyBorder="1" applyAlignment="1">
      <alignment horizontal="center" vertical="center"/>
    </xf>
    <xf numFmtId="0" fontId="17" fillId="43" borderId="22" xfId="0" applyFont="1" applyFill="1" applyBorder="1" applyAlignment="1">
      <alignment horizontal="center" vertical="center"/>
    </xf>
    <xf numFmtId="0" fontId="18" fillId="43" borderId="50" xfId="0" applyFont="1" applyFill="1" applyBorder="1" applyAlignment="1">
      <alignment horizontal="center" vertical="center"/>
    </xf>
    <xf numFmtId="0" fontId="17" fillId="43" borderId="23" xfId="0" applyFont="1" applyFill="1" applyBorder="1" applyAlignment="1">
      <alignment horizontal="center" vertical="center"/>
    </xf>
    <xf numFmtId="0" fontId="18" fillId="43" borderId="49" xfId="0" applyFont="1" applyFill="1" applyBorder="1" applyAlignment="1">
      <alignment horizontal="center" vertical="center"/>
    </xf>
    <xf numFmtId="0" fontId="9" fillId="39" borderId="124" xfId="0" applyFont="1" applyFill="1" applyBorder="1" applyAlignment="1">
      <alignment vertical="center"/>
    </xf>
    <xf numFmtId="0" fontId="130" fillId="4" borderId="0" xfId="4" applyFont="1" applyFill="1" applyBorder="1" applyAlignment="1">
      <alignment horizontal="left" vertical="center"/>
    </xf>
    <xf numFmtId="2" fontId="129" fillId="8" borderId="0" xfId="3" applyNumberFormat="1" applyFont="1" applyFill="1" applyBorder="1" applyAlignment="1" applyProtection="1">
      <alignment horizontal="center" vertical="center"/>
      <protection locked="0"/>
    </xf>
    <xf numFmtId="171" fontId="198" fillId="36" borderId="0" xfId="4" applyNumberFormat="1" applyFont="1" applyFill="1" applyBorder="1" applyAlignment="1">
      <alignment horizontal="center" vertical="center"/>
    </xf>
    <xf numFmtId="171" fontId="121" fillId="36" borderId="0" xfId="4" applyNumberFormat="1" applyFont="1" applyFill="1" applyBorder="1" applyAlignment="1">
      <alignment horizontal="center" vertical="center"/>
    </xf>
    <xf numFmtId="0" fontId="130" fillId="4" borderId="124" xfId="4" applyFont="1" applyFill="1" applyBorder="1" applyAlignment="1">
      <alignment horizontal="left" vertical="center"/>
    </xf>
    <xf numFmtId="1" fontId="120" fillId="36" borderId="124" xfId="5" applyNumberFormat="1" applyFont="1" applyFill="1" applyBorder="1" applyAlignment="1">
      <alignment horizontal="center" vertical="center"/>
    </xf>
    <xf numFmtId="0" fontId="35" fillId="9" borderId="124" xfId="5" applyFont="1" applyFill="1" applyBorder="1" applyAlignment="1">
      <alignment horizontal="center" vertical="center"/>
    </xf>
    <xf numFmtId="2" fontId="86" fillId="8" borderId="135" xfId="4" applyNumberFormat="1" applyFont="1" applyFill="1" applyBorder="1" applyAlignment="1">
      <alignment horizontal="center" vertical="center"/>
    </xf>
    <xf numFmtId="0" fontId="13" fillId="2" borderId="124" xfId="0" applyFont="1" applyFill="1" applyBorder="1" applyAlignment="1">
      <alignment horizontal="center" vertical="center"/>
    </xf>
    <xf numFmtId="0" fontId="13" fillId="5" borderId="135" xfId="0" applyFont="1" applyFill="1" applyBorder="1" applyAlignment="1">
      <alignment horizontal="center" vertical="center"/>
    </xf>
    <xf numFmtId="0" fontId="217" fillId="8" borderId="124" xfId="4" applyFont="1" applyFill="1" applyBorder="1" applyAlignment="1">
      <alignment horizontal="center" vertical="center"/>
    </xf>
    <xf numFmtId="0" fontId="38" fillId="8" borderId="135" xfId="4" applyFont="1" applyFill="1" applyBorder="1" applyAlignment="1">
      <alignment horizontal="center" vertical="center"/>
    </xf>
    <xf numFmtId="0" fontId="0" fillId="0" borderId="124" xfId="0" applyFont="1" applyBorder="1" applyAlignment="1">
      <alignment vertical="center"/>
    </xf>
    <xf numFmtId="1" fontId="13" fillId="15" borderId="124" xfId="5" applyNumberFormat="1" applyFont="1" applyFill="1" applyBorder="1" applyAlignment="1">
      <alignment horizontal="center" vertical="center"/>
    </xf>
    <xf numFmtId="0" fontId="218" fillId="4" borderId="0" xfId="0" applyFont="1" applyFill="1" applyBorder="1" applyAlignment="1">
      <alignment horizontal="left" vertical="center"/>
    </xf>
    <xf numFmtId="0" fontId="219" fillId="4" borderId="0" xfId="0" applyFont="1" applyFill="1" applyBorder="1" applyAlignment="1">
      <alignment horizontal="left" vertical="center"/>
    </xf>
    <xf numFmtId="0" fontId="0" fillId="4" borderId="125" xfId="0" applyFont="1" applyFill="1" applyBorder="1" applyAlignment="1">
      <alignment vertical="center"/>
    </xf>
    <xf numFmtId="0" fontId="10" fillId="4" borderId="124" xfId="0" applyFont="1" applyFill="1" applyBorder="1" applyAlignment="1">
      <alignment vertical="center"/>
    </xf>
    <xf numFmtId="0" fontId="221" fillId="4" borderId="0" xfId="0" applyFont="1" applyFill="1" applyBorder="1" applyAlignment="1">
      <alignment horizontal="left" vertical="center"/>
    </xf>
    <xf numFmtId="0" fontId="9" fillId="4" borderId="135" xfId="0" applyFont="1" applyFill="1" applyBorder="1" applyAlignment="1">
      <alignment horizontal="center" vertical="center"/>
    </xf>
    <xf numFmtId="0" fontId="201" fillId="15" borderId="0" xfId="0" applyFont="1" applyFill="1" applyAlignment="1">
      <alignment horizontal="center" vertical="center"/>
    </xf>
    <xf numFmtId="0" fontId="93" fillId="4" borderId="135" xfId="3" applyFont="1" applyFill="1" applyBorder="1" applyAlignment="1">
      <alignment horizontal="right" vertical="center"/>
    </xf>
    <xf numFmtId="0" fontId="41" fillId="4" borderId="0" xfId="4" applyFont="1" applyFill="1" applyBorder="1" applyAlignment="1">
      <alignment horizontal="left" vertical="center"/>
    </xf>
    <xf numFmtId="0" fontId="9" fillId="4" borderId="0" xfId="0" applyFont="1" applyFill="1" applyBorder="1" applyAlignment="1">
      <alignment horizontal="left" vertical="center"/>
    </xf>
    <xf numFmtId="1" fontId="18" fillId="36" borderId="0" xfId="5" applyNumberFormat="1" applyFont="1" applyFill="1" applyBorder="1" applyAlignment="1">
      <alignment horizontal="center" vertical="center"/>
    </xf>
    <xf numFmtId="0" fontId="16" fillId="4" borderId="0" xfId="0" applyFont="1" applyFill="1" applyBorder="1" applyAlignment="1">
      <alignment vertical="center"/>
    </xf>
    <xf numFmtId="0" fontId="13" fillId="4" borderId="124" xfId="0" applyFont="1" applyFill="1" applyBorder="1" applyAlignment="1">
      <alignment horizontal="right" vertical="center"/>
    </xf>
    <xf numFmtId="1" fontId="12" fillId="2" borderId="0" xfId="5" applyNumberFormat="1" applyFont="1" applyFill="1" applyBorder="1" applyAlignment="1">
      <alignment horizontal="center" vertical="center"/>
    </xf>
    <xf numFmtId="0" fontId="208" fillId="40" borderId="41" xfId="1" applyFont="1" applyFill="1" applyBorder="1" applyAlignment="1">
      <alignment horizontal="center" vertical="center"/>
    </xf>
    <xf numFmtId="0" fontId="0" fillId="16" borderId="0" xfId="0" applyFont="1" applyFill="1" applyAlignment="1">
      <alignment horizontal="center" vertical="center"/>
    </xf>
    <xf numFmtId="0" fontId="4" fillId="0" borderId="0" xfId="0" applyFont="1" applyAlignment="1">
      <alignment vertical="center"/>
    </xf>
    <xf numFmtId="0" fontId="32" fillId="4" borderId="0" xfId="8" applyFont="1" applyFill="1" applyBorder="1" applyAlignment="1">
      <alignment horizontal="left" vertical="center"/>
    </xf>
    <xf numFmtId="0" fontId="86" fillId="4" borderId="0" xfId="9" applyFont="1" applyFill="1" applyBorder="1" applyAlignment="1">
      <alignment horizontal="center"/>
    </xf>
    <xf numFmtId="0" fontId="35" fillId="36" borderId="0" xfId="5" applyFont="1" applyFill="1" applyBorder="1" applyAlignment="1">
      <alignment horizontal="center" vertical="center"/>
    </xf>
    <xf numFmtId="0" fontId="9" fillId="4" borderId="0" xfId="0" applyFont="1" applyFill="1" applyBorder="1" applyAlignment="1">
      <alignment horizontal="center" vertical="center"/>
    </xf>
    <xf numFmtId="0" fontId="13" fillId="4" borderId="0" xfId="7" applyFont="1" applyFill="1" applyBorder="1" applyAlignment="1">
      <alignment horizontal="center" vertical="center"/>
    </xf>
    <xf numFmtId="2" fontId="41" fillId="2" borderId="0" xfId="5" applyNumberFormat="1" applyFont="1" applyFill="1" applyBorder="1" applyAlignment="1">
      <alignment horizontal="center" vertical="center"/>
    </xf>
    <xf numFmtId="0" fontId="12" fillId="5" borderId="0" xfId="5" applyFont="1" applyFill="1" applyBorder="1" applyAlignment="1">
      <alignment horizontal="center" vertical="center"/>
    </xf>
    <xf numFmtId="0" fontId="0" fillId="4" borderId="0" xfId="0" applyFont="1" applyFill="1" applyBorder="1" applyAlignment="1">
      <alignment horizontal="center" vertical="center"/>
    </xf>
    <xf numFmtId="0" fontId="38" fillId="5" borderId="0" xfId="5" applyFont="1" applyFill="1" applyBorder="1" applyAlignment="1">
      <alignment horizontal="center" vertical="center"/>
    </xf>
    <xf numFmtId="2" fontId="41" fillId="5" borderId="0" xfId="5" applyNumberFormat="1" applyFont="1" applyFill="1" applyBorder="1" applyAlignment="1">
      <alignment horizontal="center" vertical="center"/>
    </xf>
    <xf numFmtId="2" fontId="47" fillId="5" borderId="0" xfId="5" applyNumberFormat="1" applyFont="1" applyFill="1" applyBorder="1" applyAlignment="1">
      <alignment horizontal="center" vertical="center"/>
    </xf>
    <xf numFmtId="0" fontId="0" fillId="36" borderId="117" xfId="0" applyFont="1" applyFill="1" applyBorder="1" applyAlignment="1">
      <alignment vertical="center"/>
    </xf>
    <xf numFmtId="0" fontId="202" fillId="3" borderId="0" xfId="5" applyFont="1" applyFill="1" applyBorder="1" applyAlignment="1">
      <alignment horizontal="center" vertical="center"/>
    </xf>
    <xf numFmtId="0" fontId="4" fillId="4" borderId="124" xfId="0" applyFont="1" applyFill="1" applyBorder="1" applyAlignment="1">
      <alignment horizontal="right" vertical="center"/>
    </xf>
    <xf numFmtId="0" fontId="0" fillId="5" borderId="0" xfId="0" applyFont="1" applyFill="1" applyBorder="1" applyAlignment="1">
      <alignment vertical="center"/>
    </xf>
    <xf numFmtId="0" fontId="42" fillId="4" borderId="0" xfId="0" applyFont="1" applyFill="1" applyBorder="1" applyAlignment="1">
      <alignment horizontal="right" vertical="center"/>
    </xf>
    <xf numFmtId="167" fontId="38" fillId="36" borderId="0" xfId="3" applyNumberFormat="1" applyFont="1" applyFill="1" applyBorder="1" applyAlignment="1">
      <alignment horizontal="left" vertical="center"/>
    </xf>
    <xf numFmtId="2" fontId="125" fillId="4" borderId="0" xfId="5" applyNumberFormat="1" applyFont="1" applyFill="1" applyBorder="1" applyAlignment="1">
      <alignment horizontal="left" vertical="center"/>
    </xf>
    <xf numFmtId="2" fontId="125" fillId="4" borderId="0" xfId="5" applyNumberFormat="1" applyFont="1" applyFill="1" applyBorder="1" applyAlignment="1">
      <alignment horizontal="center" vertical="center"/>
    </xf>
    <xf numFmtId="1" fontId="41" fillId="4" borderId="0" xfId="5" applyNumberFormat="1" applyFont="1" applyFill="1" applyBorder="1" applyAlignment="1">
      <alignment horizontal="left" vertical="center"/>
    </xf>
    <xf numFmtId="0" fontId="0" fillId="4" borderId="52" xfId="0" applyFont="1" applyFill="1" applyBorder="1" applyAlignment="1">
      <alignment vertical="center"/>
    </xf>
    <xf numFmtId="0" fontId="0" fillId="0" borderId="117" xfId="0" applyFont="1" applyBorder="1" applyAlignment="1">
      <alignment vertical="center"/>
    </xf>
    <xf numFmtId="0" fontId="41" fillId="5" borderId="117" xfId="5" applyFont="1" applyFill="1" applyBorder="1" applyAlignment="1">
      <alignment horizontal="center" vertical="center"/>
    </xf>
    <xf numFmtId="0" fontId="4" fillId="4" borderId="0" xfId="0" applyFont="1" applyFill="1" applyBorder="1" applyAlignment="1">
      <alignment horizontal="left" vertical="center"/>
    </xf>
    <xf numFmtId="0" fontId="0" fillId="4" borderId="144" xfId="0" applyFont="1" applyFill="1" applyBorder="1" applyAlignment="1">
      <alignment vertical="center"/>
    </xf>
    <xf numFmtId="0" fontId="12" fillId="4" borderId="0" xfId="9" applyFont="1" applyFill="1" applyBorder="1" applyAlignment="1">
      <alignment horizontal="center"/>
    </xf>
    <xf numFmtId="0" fontId="12" fillId="0" borderId="0" xfId="9" applyFont="1" applyBorder="1" applyAlignment="1">
      <alignment horizontal="center"/>
    </xf>
    <xf numFmtId="0" fontId="13" fillId="4" borderId="0" xfId="9" applyFont="1" applyFill="1" applyBorder="1" applyAlignment="1">
      <alignment vertical="center"/>
    </xf>
    <xf numFmtId="2" fontId="41" fillId="2" borderId="0" xfId="5" applyNumberFormat="1" applyFont="1" applyFill="1" applyBorder="1" applyAlignment="1">
      <alignment horizontal="left" vertical="center"/>
    </xf>
    <xf numFmtId="0" fontId="223" fillId="4" borderId="135" xfId="0" applyFont="1" applyFill="1" applyBorder="1" applyAlignment="1">
      <alignment horizontal="center" vertical="center"/>
    </xf>
    <xf numFmtId="0" fontId="224" fillId="4" borderId="135" xfId="0" applyFont="1" applyFill="1" applyBorder="1" applyAlignment="1">
      <alignment vertical="center"/>
    </xf>
    <xf numFmtId="2" fontId="41" fillId="8" borderId="135" xfId="4" applyNumberFormat="1" applyFont="1" applyFill="1" applyBorder="1" applyAlignment="1">
      <alignment horizontal="right" vertical="center"/>
    </xf>
    <xf numFmtId="2" fontId="41" fillId="5" borderId="0" xfId="4" applyNumberFormat="1" applyFont="1" applyFill="1" applyBorder="1" applyAlignment="1">
      <alignment horizontal="center" vertical="center"/>
    </xf>
    <xf numFmtId="2" fontId="41" fillId="5" borderId="13" xfId="4" applyNumberFormat="1" applyFont="1" applyFill="1" applyBorder="1" applyAlignment="1">
      <alignment horizontal="right" vertical="center"/>
    </xf>
    <xf numFmtId="0" fontId="9" fillId="4" borderId="56" xfId="0" applyFont="1" applyFill="1" applyBorder="1" applyAlignment="1">
      <alignment horizontal="left" vertical="center"/>
    </xf>
    <xf numFmtId="0" fontId="9" fillId="4" borderId="125" xfId="0" applyFont="1" applyFill="1" applyBorder="1" applyAlignment="1">
      <alignment horizontal="left" vertical="center"/>
    </xf>
    <xf numFmtId="0" fontId="13" fillId="4" borderId="124" xfId="0" applyFont="1" applyFill="1" applyBorder="1" applyAlignment="1">
      <alignment horizontal="left" vertical="center"/>
    </xf>
    <xf numFmtId="1" fontId="36" fillId="39" borderId="124" xfId="5" applyNumberFormat="1" applyFont="1" applyFill="1" applyBorder="1" applyAlignment="1">
      <alignment horizontal="center" vertical="center"/>
    </xf>
    <xf numFmtId="1" fontId="41" fillId="2" borderId="124" xfId="5" applyNumberFormat="1" applyFont="1" applyFill="1" applyBorder="1" applyAlignment="1">
      <alignment horizontal="center" vertical="center"/>
    </xf>
    <xf numFmtId="0" fontId="35" fillId="4" borderId="124" xfId="0" applyFont="1" applyFill="1" applyBorder="1" applyAlignment="1">
      <alignment horizontal="left" vertical="center"/>
    </xf>
    <xf numFmtId="0" fontId="212" fillId="4" borderId="0" xfId="0" applyFont="1" applyFill="1" applyAlignment="1">
      <alignment horizontal="left" vertical="center"/>
    </xf>
    <xf numFmtId="9" fontId="18" fillId="36" borderId="0" xfId="5" applyNumberFormat="1" applyFont="1" applyFill="1" applyBorder="1" applyAlignment="1">
      <alignment horizontal="center" vertical="center"/>
    </xf>
    <xf numFmtId="191" fontId="41" fillId="2" borderId="0" xfId="5" applyNumberFormat="1" applyFont="1" applyFill="1" applyBorder="1" applyAlignment="1">
      <alignment horizontal="center" vertical="center"/>
    </xf>
    <xf numFmtId="1" fontId="35" fillId="36" borderId="0" xfId="5" applyNumberFormat="1" applyFont="1" applyFill="1" applyBorder="1" applyAlignment="1">
      <alignment horizontal="center" vertical="center"/>
    </xf>
    <xf numFmtId="0" fontId="225" fillId="4" borderId="124" xfId="0" applyFont="1" applyFill="1" applyBorder="1" applyAlignment="1">
      <alignment horizontal="left" vertical="center"/>
    </xf>
    <xf numFmtId="0" fontId="225" fillId="4" borderId="0" xfId="0" applyFont="1" applyFill="1" applyBorder="1" applyAlignment="1">
      <alignment horizontal="right" vertical="center"/>
    </xf>
    <xf numFmtId="0" fontId="225" fillId="4" borderId="0" xfId="0" applyFont="1" applyFill="1" applyBorder="1" applyAlignment="1">
      <alignment horizontal="center" vertical="center"/>
    </xf>
    <xf numFmtId="0" fontId="224" fillId="0" borderId="0" xfId="0" applyFont="1" applyAlignment="1">
      <alignment vertical="center"/>
    </xf>
    <xf numFmtId="0" fontId="13" fillId="2" borderId="124" xfId="0" applyFont="1" applyFill="1" applyBorder="1" applyAlignment="1">
      <alignment horizontal="left" vertical="center"/>
    </xf>
    <xf numFmtId="0" fontId="9" fillId="2" borderId="0" xfId="0" applyFont="1" applyFill="1" applyBorder="1" applyAlignment="1">
      <alignment horizontal="center" vertical="center"/>
    </xf>
    <xf numFmtId="0" fontId="9" fillId="2" borderId="135" xfId="0" applyFont="1" applyFill="1" applyBorder="1" applyAlignment="1">
      <alignment horizontal="center" vertical="center"/>
    </xf>
    <xf numFmtId="0" fontId="0" fillId="0" borderId="145" xfId="0" applyFont="1" applyBorder="1" applyAlignment="1">
      <alignment vertical="center"/>
    </xf>
    <xf numFmtId="0" fontId="212" fillId="4" borderId="146" xfId="0" applyFont="1" applyFill="1" applyBorder="1" applyAlignment="1">
      <alignment horizontal="left" vertical="center"/>
    </xf>
    <xf numFmtId="0" fontId="0" fillId="4" borderId="146" xfId="0" applyFont="1" applyFill="1" applyBorder="1" applyAlignment="1">
      <alignment vertical="center"/>
    </xf>
    <xf numFmtId="0" fontId="4" fillId="4" borderId="146" xfId="0" applyFont="1" applyFill="1" applyBorder="1" applyAlignment="1">
      <alignment vertical="center"/>
    </xf>
    <xf numFmtId="0" fontId="93" fillId="4" borderId="147" xfId="3" applyFont="1" applyFill="1" applyBorder="1" applyAlignment="1">
      <alignment horizontal="right" vertical="center"/>
    </xf>
    <xf numFmtId="0" fontId="122" fillId="4" borderId="0" xfId="4" applyFont="1" applyFill="1" applyBorder="1" applyAlignment="1">
      <alignment horizontal="right" vertical="center"/>
    </xf>
    <xf numFmtId="0" fontId="217" fillId="4" borderId="0" xfId="7" applyFont="1" applyFill="1" applyBorder="1" applyAlignment="1">
      <alignment vertical="center"/>
    </xf>
    <xf numFmtId="0" fontId="122" fillId="4" borderId="0" xfId="4" applyFont="1" applyFill="1" applyBorder="1" applyAlignment="1">
      <alignment vertical="center"/>
    </xf>
    <xf numFmtId="0" fontId="217" fillId="4" borderId="135" xfId="7" applyFont="1" applyFill="1" applyBorder="1" applyAlignment="1">
      <alignment vertical="center"/>
    </xf>
    <xf numFmtId="0" fontId="13" fillId="4" borderId="148" xfId="0" applyFont="1" applyFill="1" applyBorder="1" applyAlignment="1">
      <alignment horizontal="left" vertical="center"/>
    </xf>
    <xf numFmtId="0" fontId="9" fillId="4" borderId="149" xfId="0" applyFont="1" applyFill="1" applyBorder="1" applyAlignment="1">
      <alignment horizontal="center" vertical="center"/>
    </xf>
    <xf numFmtId="0" fontId="9" fillId="4" borderId="150" xfId="0" applyFont="1" applyFill="1" applyBorder="1" applyAlignment="1">
      <alignment horizontal="center" vertical="center"/>
    </xf>
    <xf numFmtId="0" fontId="13" fillId="4" borderId="0" xfId="0" applyFont="1" applyFill="1" applyBorder="1" applyAlignment="1">
      <alignment horizontal="right" vertical="center"/>
    </xf>
    <xf numFmtId="9" fontId="35" fillId="36" borderId="0" xfId="5" applyNumberFormat="1" applyFont="1" applyFill="1" applyBorder="1" applyAlignment="1">
      <alignment horizontal="center" vertical="center"/>
    </xf>
    <xf numFmtId="9" fontId="12" fillId="2" borderId="0" xfId="5" applyNumberFormat="1" applyFont="1" applyFill="1" applyBorder="1" applyAlignment="1">
      <alignment horizontal="center" vertical="center" wrapText="1"/>
    </xf>
    <xf numFmtId="0" fontId="13" fillId="4" borderId="0" xfId="0" applyFont="1" applyFill="1" applyBorder="1" applyAlignment="1">
      <alignment horizontal="center" vertical="center"/>
    </xf>
    <xf numFmtId="192" fontId="120" fillId="36" borderId="0" xfId="4" applyNumberFormat="1" applyFont="1" applyFill="1" applyBorder="1" applyAlignment="1">
      <alignment horizontal="center" vertical="center"/>
    </xf>
    <xf numFmtId="192" fontId="121" fillId="36" borderId="0" xfId="4" applyNumberFormat="1" applyFont="1" applyFill="1" applyBorder="1" applyAlignment="1">
      <alignment horizontal="center" vertical="center"/>
    </xf>
    <xf numFmtId="0" fontId="9" fillId="4" borderId="145" xfId="0" applyFont="1" applyFill="1" applyBorder="1" applyAlignment="1">
      <alignment horizontal="left" vertical="center"/>
    </xf>
    <xf numFmtId="0" fontId="9" fillId="4" borderId="146" xfId="0" applyFont="1" applyFill="1" applyBorder="1" applyAlignment="1">
      <alignment horizontal="center" vertical="center"/>
    </xf>
    <xf numFmtId="0" fontId="9" fillId="4" borderId="147" xfId="0" applyFont="1" applyFill="1" applyBorder="1" applyAlignment="1">
      <alignment horizontal="center" vertical="center"/>
    </xf>
    <xf numFmtId="0" fontId="127" fillId="4" borderId="124" xfId="4" applyFont="1" applyFill="1" applyBorder="1" applyAlignment="1">
      <alignment horizontal="center" vertical="top"/>
    </xf>
    <xf numFmtId="0" fontId="12" fillId="8" borderId="124" xfId="3" applyFont="1" applyFill="1" applyBorder="1" applyAlignment="1">
      <alignment horizontal="left" vertical="center"/>
    </xf>
    <xf numFmtId="2" fontId="86" fillId="8" borderId="124" xfId="4" applyNumberFormat="1" applyFont="1" applyFill="1" applyBorder="1" applyAlignment="1">
      <alignment horizontal="center" vertical="center"/>
    </xf>
    <xf numFmtId="0" fontId="35" fillId="9" borderId="135" xfId="5" applyFont="1" applyFill="1" applyBorder="1" applyAlignment="1">
      <alignment horizontal="center" vertical="center"/>
    </xf>
    <xf numFmtId="0" fontId="13" fillId="5" borderId="124" xfId="0" applyFont="1" applyFill="1" applyBorder="1" applyAlignment="1">
      <alignment horizontal="center" vertical="center"/>
    </xf>
    <xf numFmtId="0" fontId="13" fillId="2" borderId="135" xfId="0" applyFont="1" applyFill="1" applyBorder="1" applyAlignment="1">
      <alignment horizontal="center" vertical="center"/>
    </xf>
    <xf numFmtId="0" fontId="38" fillId="8" borderId="124" xfId="4" applyFont="1" applyFill="1" applyBorder="1" applyAlignment="1">
      <alignment horizontal="center" vertical="center"/>
    </xf>
    <xf numFmtId="2" fontId="36" fillId="8" borderId="135" xfId="3" applyNumberFormat="1" applyFont="1" applyFill="1" applyBorder="1" applyAlignment="1" applyProtection="1">
      <alignment horizontal="center" vertical="center"/>
      <protection locked="0"/>
    </xf>
    <xf numFmtId="2" fontId="125" fillId="5" borderId="0" xfId="5" applyNumberFormat="1" applyFont="1" applyFill="1" applyBorder="1" applyAlignment="1">
      <alignment horizontal="center" vertical="center"/>
    </xf>
    <xf numFmtId="0" fontId="227" fillId="4" borderId="0" xfId="0" applyFont="1" applyFill="1" applyBorder="1" applyAlignment="1">
      <alignment horizontal="left" vertical="center"/>
    </xf>
    <xf numFmtId="0" fontId="13" fillId="4" borderId="125" xfId="0" applyFont="1" applyFill="1" applyBorder="1" applyAlignment="1">
      <alignment vertical="center"/>
    </xf>
    <xf numFmtId="0" fontId="9" fillId="4" borderId="125" xfId="0" applyFont="1" applyFill="1" applyBorder="1" applyAlignment="1">
      <alignment vertical="center"/>
    </xf>
    <xf numFmtId="0" fontId="202" fillId="15" borderId="124" xfId="0" applyFont="1" applyFill="1" applyBorder="1" applyAlignment="1">
      <alignment horizontal="center" vertical="center"/>
    </xf>
    <xf numFmtId="0" fontId="202" fillId="15" borderId="2" xfId="0" applyFont="1" applyFill="1" applyBorder="1" applyAlignment="1">
      <alignment horizontal="center" vertical="center"/>
    </xf>
    <xf numFmtId="0" fontId="32" fillId="4" borderId="118" xfId="8" applyFont="1" applyFill="1" applyBorder="1" applyAlignment="1">
      <alignment horizontal="left" vertical="center"/>
    </xf>
    <xf numFmtId="0" fontId="228" fillId="4" borderId="0" xfId="8" applyFont="1" applyFill="1" applyBorder="1" applyAlignment="1">
      <alignment horizontal="left" vertical="center"/>
    </xf>
    <xf numFmtId="0" fontId="202" fillId="15" borderId="0" xfId="0" applyFont="1" applyFill="1" applyAlignment="1">
      <alignment horizontal="center" vertical="center"/>
    </xf>
    <xf numFmtId="1" fontId="13" fillId="15" borderId="137" xfId="5" applyNumberFormat="1" applyFont="1" applyFill="1" applyBorder="1" applyAlignment="1">
      <alignment horizontal="center" vertical="center"/>
    </xf>
    <xf numFmtId="1" fontId="13" fillId="15" borderId="2" xfId="5" applyNumberFormat="1" applyFont="1" applyFill="1" applyBorder="1" applyAlignment="1">
      <alignment horizontal="center" vertical="center"/>
    </xf>
    <xf numFmtId="0" fontId="32" fillId="0" borderId="0" xfId="8" applyFont="1" applyBorder="1" applyAlignment="1">
      <alignment vertical="center"/>
    </xf>
    <xf numFmtId="0" fontId="13" fillId="4" borderId="124" xfId="0" applyFont="1" applyFill="1" applyBorder="1" applyAlignment="1">
      <alignment vertical="center"/>
    </xf>
    <xf numFmtId="0" fontId="229" fillId="3" borderId="19" xfId="3" applyFont="1" applyFill="1" applyBorder="1" applyAlignment="1">
      <alignment horizontal="left" vertical="center"/>
    </xf>
    <xf numFmtId="0" fontId="209" fillId="4" borderId="0" xfId="8" applyFont="1" applyFill="1"/>
    <xf numFmtId="0" fontId="9" fillId="4" borderId="0" xfId="0" applyFont="1" applyFill="1"/>
    <xf numFmtId="0" fontId="226" fillId="4" borderId="0" xfId="8" applyFont="1" applyFill="1"/>
    <xf numFmtId="1" fontId="12" fillId="15" borderId="124" xfId="5" applyNumberFormat="1" applyFont="1" applyFill="1" applyBorder="1" applyAlignment="1">
      <alignment vertical="center"/>
    </xf>
    <xf numFmtId="0" fontId="129" fillId="8" borderId="0" xfId="4" applyFont="1" applyFill="1" applyBorder="1" applyAlignment="1">
      <alignment horizontal="center" vertical="center" wrapText="1"/>
    </xf>
    <xf numFmtId="0" fontId="9" fillId="4" borderId="0" xfId="0" applyFont="1" applyFill="1" applyBorder="1" applyAlignment="1">
      <alignment horizontal="center" vertical="center"/>
    </xf>
    <xf numFmtId="1" fontId="40" fillId="39" borderId="124" xfId="5" applyNumberFormat="1" applyFont="1" applyFill="1" applyBorder="1" applyAlignment="1">
      <alignment vertical="center" wrapText="1"/>
    </xf>
    <xf numFmtId="1" fontId="40" fillId="39" borderId="0" xfId="5" applyNumberFormat="1" applyFont="1" applyFill="1" applyBorder="1" applyAlignment="1">
      <alignment vertical="center" wrapText="1"/>
    </xf>
    <xf numFmtId="1" fontId="40" fillId="39" borderId="135" xfId="5" applyNumberFormat="1" applyFont="1" applyFill="1" applyBorder="1" applyAlignment="1">
      <alignment vertical="center" wrapText="1"/>
    </xf>
    <xf numFmtId="0" fontId="41" fillId="4" borderId="124" xfId="0" applyFont="1" applyFill="1" applyBorder="1" applyAlignment="1">
      <alignment horizontal="left" vertical="center"/>
    </xf>
    <xf numFmtId="0" fontId="233" fillId="4" borderId="124" xfId="0" applyFont="1" applyFill="1" applyBorder="1" applyAlignment="1">
      <alignment horizontal="left" vertical="center"/>
    </xf>
    <xf numFmtId="9" fontId="9" fillId="4" borderId="135" xfId="0" applyNumberFormat="1" applyFont="1" applyFill="1" applyBorder="1" applyAlignment="1">
      <alignment horizontal="center" vertical="center"/>
    </xf>
    <xf numFmtId="0" fontId="9" fillId="4" borderId="124" xfId="0" applyFont="1" applyFill="1" applyBorder="1" applyAlignment="1">
      <alignment horizontal="center" vertical="center"/>
    </xf>
    <xf numFmtId="0" fontId="9" fillId="2" borderId="124" xfId="0" applyFont="1" applyFill="1" applyBorder="1" applyAlignment="1">
      <alignment horizontal="left" vertical="center"/>
    </xf>
    <xf numFmtId="0" fontId="234" fillId="4" borderId="23" xfId="1" applyFont="1" applyFill="1" applyBorder="1" applyAlignment="1">
      <alignment horizontal="center" vertical="center"/>
    </xf>
    <xf numFmtId="0" fontId="9" fillId="4" borderId="45" xfId="0" applyFont="1" applyFill="1" applyBorder="1" applyAlignment="1">
      <alignment horizontal="right" vertical="center"/>
    </xf>
    <xf numFmtId="0" fontId="41" fillId="4" borderId="124" xfId="0" applyFont="1" applyFill="1" applyBorder="1" applyAlignment="1">
      <alignment horizontal="right" vertical="center"/>
    </xf>
    <xf numFmtId="0" fontId="9" fillId="4" borderId="45" xfId="0" applyFont="1" applyFill="1" applyBorder="1" applyAlignment="1">
      <alignment horizontal="left" vertical="center"/>
    </xf>
    <xf numFmtId="0" fontId="233" fillId="4" borderId="45" xfId="0" applyFont="1" applyFill="1" applyBorder="1" applyAlignment="1">
      <alignment horizontal="left" vertical="center"/>
    </xf>
    <xf numFmtId="0" fontId="233" fillId="4" borderId="45" xfId="0" applyFont="1" applyFill="1" applyBorder="1" applyAlignment="1">
      <alignment horizontal="right" vertical="center"/>
    </xf>
    <xf numFmtId="2" fontId="9" fillId="4" borderId="23" xfId="0" applyNumberFormat="1" applyFont="1" applyFill="1" applyBorder="1" applyAlignment="1">
      <alignment horizontal="center" vertical="center"/>
    </xf>
    <xf numFmtId="0" fontId="233" fillId="4" borderId="0" xfId="0" applyFont="1" applyFill="1" applyBorder="1" applyAlignment="1">
      <alignment horizontal="left" vertical="center"/>
    </xf>
    <xf numFmtId="9" fontId="36" fillId="39" borderId="23" xfId="5" applyNumberFormat="1" applyFont="1" applyFill="1" applyBorder="1" applyAlignment="1">
      <alignment horizontal="center" vertical="center"/>
    </xf>
    <xf numFmtId="1" fontId="36" fillId="39" borderId="23" xfId="5" applyNumberFormat="1" applyFont="1" applyFill="1" applyBorder="1" applyAlignment="1">
      <alignment horizontal="center" vertical="center"/>
    </xf>
    <xf numFmtId="9" fontId="233" fillId="39" borderId="23" xfId="5" applyNumberFormat="1" applyFont="1" applyFill="1" applyBorder="1" applyAlignment="1">
      <alignment horizontal="center" vertical="center"/>
    </xf>
    <xf numFmtId="0" fontId="41" fillId="4" borderId="45" xfId="0" applyFont="1" applyFill="1" applyBorder="1" applyAlignment="1">
      <alignment horizontal="right" vertical="center"/>
    </xf>
    <xf numFmtId="0" fontId="225" fillId="4" borderId="0" xfId="0" applyFont="1" applyFill="1" applyBorder="1" applyAlignment="1">
      <alignment horizontal="left" vertical="center"/>
    </xf>
    <xf numFmtId="0" fontId="9" fillId="4" borderId="24" xfId="0" applyFont="1" applyFill="1" applyBorder="1" applyAlignment="1">
      <alignment horizontal="left" vertical="center"/>
    </xf>
    <xf numFmtId="0" fontId="233" fillId="8" borderId="0" xfId="3" applyFont="1" applyFill="1" applyBorder="1" applyAlignment="1">
      <alignment horizontal="center" vertical="center"/>
    </xf>
    <xf numFmtId="0" fontId="9" fillId="2" borderId="0" xfId="0" applyFont="1" applyFill="1" applyBorder="1" applyAlignment="1">
      <alignment horizontal="right" vertical="center"/>
    </xf>
    <xf numFmtId="167" fontId="38" fillId="20" borderId="23" xfId="3" applyNumberFormat="1" applyFont="1" applyFill="1" applyBorder="1" applyAlignment="1">
      <alignment horizontal="centerContinuous" vertical="center" wrapText="1"/>
    </xf>
    <xf numFmtId="0" fontId="233" fillId="4" borderId="153" xfId="0" applyFont="1" applyFill="1" applyBorder="1" applyAlignment="1">
      <alignment horizontal="left" vertical="center"/>
    </xf>
    <xf numFmtId="0" fontId="0" fillId="0" borderId="154" xfId="0" applyBorder="1"/>
    <xf numFmtId="0" fontId="9" fillId="4" borderId="154" xfId="0" applyFont="1" applyFill="1" applyBorder="1" applyAlignment="1">
      <alignment horizontal="center" vertical="center"/>
    </xf>
    <xf numFmtId="0" fontId="134" fillId="8" borderId="135" xfId="3" applyFont="1" applyFill="1" applyBorder="1" applyAlignment="1">
      <alignment horizontal="center" vertical="center"/>
    </xf>
    <xf numFmtId="1" fontId="9" fillId="4" borderId="135" xfId="0" applyNumberFormat="1" applyFont="1" applyFill="1" applyBorder="1" applyAlignment="1">
      <alignment horizontal="center" vertical="center"/>
    </xf>
    <xf numFmtId="0" fontId="233" fillId="8" borderId="135" xfId="3" applyFont="1" applyFill="1" applyBorder="1" applyAlignment="1">
      <alignment horizontal="center" vertical="center"/>
    </xf>
    <xf numFmtId="0" fontId="0" fillId="4" borderId="124" xfId="0" applyFill="1" applyBorder="1"/>
    <xf numFmtId="191" fontId="9" fillId="2" borderId="0" xfId="0" applyNumberFormat="1" applyFont="1" applyFill="1" applyBorder="1" applyAlignment="1">
      <alignment horizontal="center" vertical="center"/>
    </xf>
    <xf numFmtId="0" fontId="0" fillId="0" borderId="124" xfId="0" applyBorder="1"/>
    <xf numFmtId="1" fontId="35" fillId="36" borderId="135" xfId="5" applyNumberFormat="1" applyFont="1" applyFill="1" applyBorder="1" applyAlignment="1">
      <alignment horizontal="center" vertical="center"/>
    </xf>
    <xf numFmtId="0" fontId="35" fillId="36" borderId="135" xfId="4" applyNumberFormat="1" applyFont="1" applyFill="1" applyBorder="1" applyAlignment="1">
      <alignment horizontal="center" vertical="center"/>
    </xf>
    <xf numFmtId="0" fontId="9" fillId="4" borderId="2" xfId="0" applyFont="1" applyFill="1" applyBorder="1" applyAlignment="1">
      <alignment horizontal="left" vertical="center"/>
    </xf>
    <xf numFmtId="0" fontId="9" fillId="4" borderId="118" xfId="0" applyFont="1" applyFill="1" applyBorder="1" applyAlignment="1">
      <alignment horizontal="center" vertical="center"/>
    </xf>
    <xf numFmtId="0" fontId="9" fillId="4" borderId="123" xfId="0" applyFont="1" applyFill="1" applyBorder="1" applyAlignment="1">
      <alignment vertical="center"/>
    </xf>
    <xf numFmtId="0" fontId="201" fillId="15" borderId="124" xfId="0" applyFont="1" applyFill="1" applyBorder="1" applyAlignment="1">
      <alignment horizontal="center" vertical="center"/>
    </xf>
    <xf numFmtId="0" fontId="209" fillId="4" borderId="0" xfId="8" applyFont="1" applyFill="1" applyBorder="1"/>
    <xf numFmtId="0" fontId="209" fillId="4" borderId="0" xfId="8" applyFont="1" applyFill="1" applyBorder="1" applyAlignment="1">
      <alignment horizontal="left" vertical="center"/>
    </xf>
    <xf numFmtId="9" fontId="235" fillId="39" borderId="23" xfId="5" applyNumberFormat="1" applyFont="1" applyFill="1" applyBorder="1" applyAlignment="1">
      <alignment horizontal="center" vertical="center"/>
    </xf>
    <xf numFmtId="9" fontId="235" fillId="39" borderId="0" xfId="5" applyNumberFormat="1" applyFont="1" applyFill="1" applyBorder="1" applyAlignment="1">
      <alignment horizontal="center" vertical="center"/>
    </xf>
    <xf numFmtId="9" fontId="120" fillId="39" borderId="0" xfId="5" applyNumberFormat="1" applyFont="1" applyFill="1" applyBorder="1" applyAlignment="1">
      <alignment horizontal="center" vertical="center"/>
    </xf>
    <xf numFmtId="9" fontId="120" fillId="39" borderId="23" xfId="5" applyNumberFormat="1" applyFont="1" applyFill="1" applyBorder="1" applyAlignment="1">
      <alignment horizontal="center" vertical="center"/>
    </xf>
    <xf numFmtId="0" fontId="130" fillId="8" borderId="0" xfId="4" applyFont="1" applyFill="1" applyBorder="1" applyAlignment="1">
      <alignment horizontal="center"/>
    </xf>
    <xf numFmtId="0" fontId="9" fillId="4" borderId="152" xfId="0" applyFont="1" applyFill="1" applyBorder="1" applyAlignment="1">
      <alignment horizontal="left" vertical="center"/>
    </xf>
    <xf numFmtId="0" fontId="9" fillId="4" borderId="147" xfId="0" applyFont="1" applyFill="1" applyBorder="1" applyAlignment="1">
      <alignment vertical="center"/>
    </xf>
    <xf numFmtId="0" fontId="32" fillId="4" borderId="0" xfId="8" applyFont="1" applyFill="1" applyBorder="1" applyAlignment="1">
      <alignment horizontal="right" vertical="center"/>
    </xf>
    <xf numFmtId="0" fontId="37" fillId="4" borderId="0" xfId="0" applyFont="1" applyFill="1" applyBorder="1" applyAlignment="1">
      <alignment horizontal="center" vertical="center"/>
    </xf>
    <xf numFmtId="2" fontId="9" fillId="4" borderId="135" xfId="0" applyNumberFormat="1" applyFont="1" applyFill="1" applyBorder="1" applyAlignment="1">
      <alignment horizontal="center"/>
    </xf>
    <xf numFmtId="0" fontId="130" fillId="4" borderId="135" xfId="5" applyFont="1" applyFill="1" applyBorder="1" applyAlignment="1">
      <alignment horizontal="left" vertical="center"/>
    </xf>
    <xf numFmtId="0" fontId="0" fillId="4" borderId="135" xfId="0" applyFont="1" applyFill="1" applyBorder="1"/>
    <xf numFmtId="0" fontId="41" fillId="4" borderId="124" xfId="5" applyFont="1" applyFill="1" applyBorder="1" applyAlignment="1">
      <alignment horizontal="right" vertical="center"/>
    </xf>
    <xf numFmtId="0" fontId="199" fillId="40" borderId="140" xfId="1" applyFont="1" applyFill="1" applyBorder="1" applyAlignment="1">
      <alignment horizontal="center" vertical="center"/>
    </xf>
    <xf numFmtId="0" fontId="0" fillId="36" borderId="124" xfId="0" applyFont="1" applyFill="1" applyBorder="1"/>
    <xf numFmtId="0" fontId="32" fillId="4" borderId="118" xfId="8" applyFont="1" applyFill="1" applyBorder="1" applyAlignment="1">
      <alignment vertical="center"/>
    </xf>
    <xf numFmtId="0" fontId="13" fillId="36" borderId="119" xfId="0" applyFont="1" applyFill="1" applyBorder="1" applyAlignment="1">
      <alignment horizontal="center" vertical="center"/>
    </xf>
    <xf numFmtId="2" fontId="136" fillId="5" borderId="0" xfId="0" applyNumberFormat="1" applyFont="1" applyFill="1" applyBorder="1" applyAlignment="1">
      <alignment horizontal="center" vertical="center"/>
    </xf>
    <xf numFmtId="2" fontId="9" fillId="5" borderId="0" xfId="0" applyNumberFormat="1" applyFont="1" applyFill="1" applyBorder="1" applyAlignment="1">
      <alignment horizontal="center" vertical="center"/>
    </xf>
    <xf numFmtId="2" fontId="9" fillId="5" borderId="135" xfId="0" applyNumberFormat="1" applyFont="1" applyFill="1" applyBorder="1" applyAlignment="1">
      <alignment horizontal="center"/>
    </xf>
    <xf numFmtId="1" fontId="35" fillId="39" borderId="0" xfId="0" applyNumberFormat="1" applyFont="1" applyFill="1" applyBorder="1" applyAlignment="1">
      <alignment horizontal="center" vertical="center"/>
    </xf>
    <xf numFmtId="167" fontId="44" fillId="20" borderId="135" xfId="3" applyNumberFormat="1" applyFont="1" applyFill="1" applyBorder="1" applyAlignment="1">
      <alignment horizontal="centerContinuous" vertical="center" wrapText="1"/>
    </xf>
    <xf numFmtId="0" fontId="86" fillId="4" borderId="0" xfId="3" applyFont="1" applyFill="1" applyBorder="1" applyAlignment="1">
      <alignment horizontal="center" vertical="center"/>
    </xf>
    <xf numFmtId="0" fontId="9" fillId="4" borderId="0" xfId="0" applyFont="1" applyFill="1" applyBorder="1" applyAlignment="1">
      <alignment horizontal="center" vertical="center"/>
    </xf>
    <xf numFmtId="0" fontId="16" fillId="5" borderId="0" xfId="0" applyFont="1" applyFill="1" applyBorder="1" applyAlignment="1">
      <alignment horizontal="right" vertical="center"/>
    </xf>
    <xf numFmtId="0" fontId="9" fillId="5" borderId="0" xfId="0" applyFont="1" applyFill="1" applyBorder="1" applyAlignment="1">
      <alignment horizontal="right" vertical="center"/>
    </xf>
    <xf numFmtId="0" fontId="41" fillId="5" borderId="0" xfId="3" applyFont="1" applyFill="1" applyBorder="1" applyAlignment="1">
      <alignment horizontal="right" vertical="center"/>
    </xf>
    <xf numFmtId="2" fontId="41" fillId="5" borderId="0" xfId="0" applyNumberFormat="1" applyFont="1" applyFill="1" applyBorder="1" applyAlignment="1">
      <alignment horizontal="center" vertical="center"/>
    </xf>
    <xf numFmtId="0" fontId="0" fillId="4" borderId="124" xfId="0" applyFont="1" applyFill="1" applyBorder="1"/>
    <xf numFmtId="0" fontId="36" fillId="4" borderId="0" xfId="4" applyFont="1" applyFill="1" applyBorder="1" applyAlignment="1">
      <alignment horizontal="left" vertical="center"/>
    </xf>
    <xf numFmtId="0" fontId="16" fillId="4" borderId="0" xfId="0" applyFont="1" applyFill="1" applyBorder="1" applyAlignment="1">
      <alignment horizontal="right" vertical="center"/>
    </xf>
    <xf numFmtId="0" fontId="238" fillId="4" borderId="0" xfId="0" applyFont="1" applyFill="1" applyBorder="1" applyAlignment="1">
      <alignment horizontal="right"/>
    </xf>
    <xf numFmtId="0" fontId="241" fillId="4" borderId="0" xfId="4" applyFont="1" applyFill="1" applyBorder="1" applyAlignment="1">
      <alignment horizontal="right" vertical="center"/>
    </xf>
    <xf numFmtId="0" fontId="242" fillId="2" borderId="0" xfId="0" applyFont="1" applyFill="1" applyBorder="1" applyAlignment="1">
      <alignment horizontal="left" vertical="center"/>
    </xf>
    <xf numFmtId="0" fontId="242" fillId="2" borderId="0" xfId="0" applyFont="1" applyFill="1" applyBorder="1" applyAlignment="1">
      <alignment vertical="center"/>
    </xf>
    <xf numFmtId="0" fontId="9" fillId="5" borderId="0" xfId="0" applyFont="1" applyFill="1" applyBorder="1" applyAlignment="1">
      <alignment horizontal="left" vertical="center"/>
    </xf>
    <xf numFmtId="0" fontId="36" fillId="4" borderId="0" xfId="5" applyFont="1" applyFill="1" applyBorder="1" applyAlignment="1">
      <alignment horizontal="center" vertical="center"/>
    </xf>
    <xf numFmtId="1" fontId="41" fillId="4" borderId="0" xfId="0" applyNumberFormat="1" applyFont="1" applyFill="1" applyBorder="1" applyAlignment="1">
      <alignment horizontal="center" vertical="center"/>
    </xf>
    <xf numFmtId="0" fontId="38" fillId="4" borderId="0" xfId="3" applyFont="1" applyFill="1" applyBorder="1" applyAlignment="1">
      <alignment horizontal="left" vertical="center"/>
    </xf>
    <xf numFmtId="2" fontId="41" fillId="4" borderId="0" xfId="0" applyNumberFormat="1" applyFont="1" applyFill="1" applyBorder="1" applyAlignment="1">
      <alignment horizontal="center" vertical="center"/>
    </xf>
    <xf numFmtId="0" fontId="242" fillId="2" borderId="135" xfId="0" applyFont="1" applyFill="1" applyBorder="1" applyAlignment="1">
      <alignment horizontal="left" vertical="center"/>
    </xf>
    <xf numFmtId="0" fontId="126" fillId="4" borderId="118" xfId="7" applyFont="1" applyFill="1" applyBorder="1" applyAlignment="1">
      <alignment vertical="center"/>
    </xf>
    <xf numFmtId="0" fontId="128" fillId="4" borderId="118" xfId="0" applyFont="1" applyFill="1" applyBorder="1"/>
    <xf numFmtId="0" fontId="0" fillId="4" borderId="4" xfId="0" applyFont="1" applyFill="1" applyBorder="1"/>
    <xf numFmtId="0" fontId="129" fillId="4" borderId="124" xfId="7" applyFont="1" applyFill="1" applyBorder="1" applyAlignment="1">
      <alignment vertical="center"/>
    </xf>
    <xf numFmtId="0" fontId="10" fillId="4" borderId="135" xfId="0" applyFont="1" applyFill="1" applyBorder="1"/>
    <xf numFmtId="0" fontId="127" fillId="4" borderId="135" xfId="4" applyFont="1" applyFill="1" applyBorder="1" applyAlignment="1">
      <alignment vertical="top"/>
    </xf>
    <xf numFmtId="0" fontId="33" fillId="4" borderId="124" xfId="0" quotePrefix="1" applyFont="1" applyFill="1" applyBorder="1" applyAlignment="1">
      <alignment horizontal="center" vertical="center"/>
    </xf>
    <xf numFmtId="0" fontId="127" fillId="4" borderId="135" xfId="4" applyFont="1" applyFill="1" applyBorder="1" applyAlignment="1">
      <alignment horizontal="center" vertical="top"/>
    </xf>
    <xf numFmtId="0" fontId="0" fillId="0" borderId="135" xfId="0" applyFont="1" applyBorder="1"/>
    <xf numFmtId="2" fontId="9" fillId="5" borderId="135" xfId="0" applyNumberFormat="1" applyFont="1" applyFill="1" applyBorder="1" applyAlignment="1">
      <alignment horizontal="center" vertical="center"/>
    </xf>
    <xf numFmtId="2" fontId="41" fillId="5" borderId="135" xfId="0" applyNumberFormat="1" applyFont="1" applyFill="1" applyBorder="1" applyAlignment="1">
      <alignment horizontal="center" vertical="center"/>
    </xf>
    <xf numFmtId="164" fontId="86" fillId="4" borderId="0" xfId="2" applyNumberFormat="1" applyFont="1" applyFill="1" applyBorder="1" applyAlignment="1">
      <alignment horizontal="center"/>
    </xf>
    <xf numFmtId="2" fontId="41" fillId="4" borderId="135" xfId="0" applyNumberFormat="1" applyFont="1" applyFill="1" applyBorder="1" applyAlignment="1">
      <alignment horizontal="center" vertical="center"/>
    </xf>
    <xf numFmtId="0" fontId="122" fillId="8" borderId="0" xfId="4" applyFont="1" applyFill="1" applyBorder="1" applyAlignment="1">
      <alignment horizontal="left" vertical="center"/>
    </xf>
    <xf numFmtId="0" fontId="126" fillId="8" borderId="0" xfId="4" applyFont="1" applyFill="1" applyBorder="1" applyAlignment="1">
      <alignment horizontal="left" vertical="center"/>
    </xf>
    <xf numFmtId="2" fontId="36" fillId="8" borderId="135" xfId="3" applyNumberFormat="1" applyFont="1" applyFill="1" applyBorder="1" applyAlignment="1" applyProtection="1">
      <alignment horizontal="left" vertical="center"/>
      <protection locked="0"/>
    </xf>
    <xf numFmtId="2" fontId="9" fillId="4" borderId="0" xfId="0" applyNumberFormat="1" applyFont="1" applyFill="1" applyBorder="1" applyAlignment="1">
      <alignment horizontal="right" vertical="center"/>
    </xf>
    <xf numFmtId="2" fontId="136" fillId="4" borderId="124" xfId="0" applyNumberFormat="1" applyFont="1" applyFill="1" applyBorder="1" applyAlignment="1">
      <alignment horizontal="right" vertical="center"/>
    </xf>
    <xf numFmtId="2" fontId="9" fillId="4" borderId="124" xfId="0" applyNumberFormat="1" applyFont="1" applyFill="1" applyBorder="1" applyAlignment="1">
      <alignment horizontal="right" vertical="center"/>
    </xf>
    <xf numFmtId="0" fontId="0" fillId="5" borderId="124" xfId="0" applyFill="1" applyBorder="1"/>
    <xf numFmtId="0" fontId="129" fillId="5" borderId="2" xfId="7" applyFont="1" applyFill="1" applyBorder="1" applyAlignment="1">
      <alignment vertical="center"/>
    </xf>
    <xf numFmtId="0" fontId="36" fillId="4" borderId="56" xfId="4" applyFont="1" applyFill="1" applyBorder="1" applyAlignment="1">
      <alignment horizontal="left" vertical="center"/>
    </xf>
    <xf numFmtId="0" fontId="36" fillId="4" borderId="124" xfId="4" applyFont="1" applyFill="1" applyBorder="1" applyAlignment="1">
      <alignment horizontal="left" vertical="center"/>
    </xf>
    <xf numFmtId="0" fontId="0" fillId="4" borderId="57" xfId="0" applyFont="1" applyFill="1" applyBorder="1" applyAlignment="1">
      <alignment vertical="center"/>
    </xf>
    <xf numFmtId="0" fontId="209" fillId="4" borderId="0" xfId="8" applyFont="1" applyFill="1" applyBorder="1" applyAlignment="1">
      <alignment vertical="center"/>
    </xf>
    <xf numFmtId="0" fontId="242" fillId="4" borderId="0" xfId="0" applyFont="1" applyFill="1" applyBorder="1" applyAlignment="1">
      <alignment horizontal="left" vertical="center"/>
    </xf>
    <xf numFmtId="0" fontId="242" fillId="4" borderId="0" xfId="0" applyFont="1" applyFill="1" applyBorder="1" applyAlignment="1">
      <alignment vertical="center"/>
    </xf>
    <xf numFmtId="0" fontId="242" fillId="4" borderId="135" xfId="0" applyFont="1" applyFill="1" applyBorder="1" applyAlignment="1">
      <alignment horizontal="left" vertical="center"/>
    </xf>
    <xf numFmtId="0" fontId="240" fillId="4" borderId="0" xfId="0" applyFont="1" applyFill="1" applyBorder="1" applyAlignment="1">
      <alignment horizontal="right" vertical="center"/>
    </xf>
    <xf numFmtId="0" fontId="240" fillId="4" borderId="0" xfId="0" applyFont="1" applyFill="1" applyBorder="1" applyAlignment="1">
      <alignment horizontal="left" vertical="center"/>
    </xf>
    <xf numFmtId="0" fontId="243" fillId="4" borderId="0" xfId="0" applyFont="1" applyFill="1" applyBorder="1" applyAlignment="1">
      <alignment horizontal="left" vertical="center"/>
    </xf>
    <xf numFmtId="0" fontId="93" fillId="4" borderId="124" xfId="3" applyFont="1" applyFill="1" applyBorder="1" applyAlignment="1">
      <alignment horizontal="left" vertical="center"/>
    </xf>
    <xf numFmtId="2" fontId="86" fillId="4" borderId="0" xfId="2" applyNumberFormat="1" applyFont="1" applyFill="1" applyBorder="1" applyAlignment="1">
      <alignment horizontal="center"/>
    </xf>
    <xf numFmtId="0" fontId="86" fillId="4" borderId="0" xfId="2" applyNumberFormat="1" applyFont="1" applyFill="1" applyBorder="1" applyAlignment="1">
      <alignment horizontal="center"/>
    </xf>
    <xf numFmtId="0" fontId="46" fillId="4" borderId="0" xfId="7" applyFont="1" applyFill="1" applyBorder="1" applyAlignment="1">
      <alignment horizontal="center"/>
    </xf>
    <xf numFmtId="0" fontId="8" fillId="4" borderId="0" xfId="0" applyFont="1" applyFill="1" applyBorder="1" applyAlignment="1">
      <alignment horizontal="right" vertical="center"/>
    </xf>
    <xf numFmtId="0" fontId="8" fillId="4" borderId="0" xfId="0" applyFont="1" applyFill="1" applyBorder="1" applyAlignment="1">
      <alignment horizontal="center" vertical="center"/>
    </xf>
    <xf numFmtId="0" fontId="244" fillId="4" borderId="0" xfId="0" applyFont="1" applyFill="1" applyBorder="1" applyAlignment="1">
      <alignment horizontal="right" vertical="center"/>
    </xf>
    <xf numFmtId="1" fontId="244" fillId="4" borderId="0" xfId="0" applyNumberFormat="1" applyFont="1" applyFill="1" applyBorder="1" applyAlignment="1">
      <alignment horizontal="center" vertical="center"/>
    </xf>
    <xf numFmtId="0" fontId="86" fillId="4" borderId="149" xfId="3" applyFont="1" applyFill="1" applyBorder="1" applyAlignment="1">
      <alignment horizontal="center" vertical="center"/>
    </xf>
    <xf numFmtId="0" fontId="86" fillId="4" borderId="149" xfId="2" applyNumberFormat="1" applyFont="1" applyFill="1" applyBorder="1" applyAlignment="1">
      <alignment horizontal="center"/>
    </xf>
    <xf numFmtId="164" fontId="86" fillId="4" borderId="149" xfId="2" applyNumberFormat="1" applyFont="1" applyFill="1" applyBorder="1" applyAlignment="1">
      <alignment horizontal="center"/>
    </xf>
    <xf numFmtId="0" fontId="93" fillId="4" borderId="150" xfId="3" applyFont="1" applyFill="1" applyBorder="1" applyAlignment="1">
      <alignment horizontal="right" vertical="center"/>
    </xf>
    <xf numFmtId="0" fontId="47" fillId="4" borderId="0" xfId="0" applyFont="1" applyFill="1" applyBorder="1" applyAlignment="1">
      <alignment horizontal="center" vertical="center"/>
    </xf>
    <xf numFmtId="0" fontId="93" fillId="4" borderId="148" xfId="3" applyFont="1" applyFill="1" applyBorder="1" applyAlignment="1">
      <alignment horizontal="left" vertical="center"/>
    </xf>
    <xf numFmtId="2" fontId="86" fillId="4" borderId="149" xfId="2" applyNumberFormat="1" applyFont="1" applyFill="1" applyBorder="1" applyAlignment="1">
      <alignment horizontal="center"/>
    </xf>
    <xf numFmtId="0" fontId="12" fillId="4" borderId="0" xfId="0" applyFont="1" applyFill="1" applyBorder="1" applyAlignment="1">
      <alignment horizontal="right" vertical="center"/>
    </xf>
    <xf numFmtId="2" fontId="12" fillId="4" borderId="118" xfId="5" applyNumberFormat="1" applyFont="1" applyFill="1" applyBorder="1" applyAlignment="1">
      <alignment horizontal="center" vertical="center"/>
    </xf>
    <xf numFmtId="1" fontId="12" fillId="4" borderId="0" xfId="0" applyNumberFormat="1" applyFont="1" applyFill="1" applyBorder="1" applyAlignment="1">
      <alignment horizontal="center" vertical="center"/>
    </xf>
    <xf numFmtId="0" fontId="245" fillId="4" borderId="124" xfId="9" applyFont="1" applyFill="1" applyBorder="1" applyAlignment="1">
      <alignment horizontal="right" vertical="center"/>
    </xf>
    <xf numFmtId="0" fontId="0" fillId="4" borderId="2" xfId="0" applyFont="1" applyFill="1" applyBorder="1"/>
    <xf numFmtId="0" fontId="12" fillId="37" borderId="124" xfId="3" applyFont="1" applyFill="1" applyBorder="1" applyAlignment="1">
      <alignment horizontal="left" vertical="center"/>
    </xf>
    <xf numFmtId="10" fontId="233" fillId="39" borderId="0" xfId="0" applyNumberFormat="1" applyFont="1" applyFill="1" applyBorder="1" applyAlignment="1">
      <alignment horizontal="center" vertical="center"/>
    </xf>
    <xf numFmtId="10" fontId="225" fillId="45" borderId="0" xfId="0" applyNumberFormat="1" applyFont="1" applyFill="1" applyBorder="1" applyAlignment="1">
      <alignment horizontal="center" vertical="center"/>
    </xf>
    <xf numFmtId="183" fontId="225" fillId="45" borderId="0" xfId="0" applyNumberFormat="1" applyFont="1" applyFill="1" applyBorder="1" applyAlignment="1">
      <alignment horizontal="center" vertical="center"/>
    </xf>
    <xf numFmtId="2" fontId="225" fillId="45" borderId="0" xfId="0" applyNumberFormat="1" applyFont="1" applyFill="1" applyBorder="1" applyAlignment="1">
      <alignment horizontal="center" vertical="center"/>
    </xf>
    <xf numFmtId="0" fontId="47" fillId="4" borderId="0" xfId="0" applyFont="1" applyFill="1" applyBorder="1" applyAlignment="1">
      <alignment horizontal="right" vertical="center"/>
    </xf>
    <xf numFmtId="2" fontId="12" fillId="4" borderId="0" xfId="0" applyNumberFormat="1" applyFont="1" applyFill="1" applyBorder="1" applyAlignment="1">
      <alignment horizontal="right" vertical="center"/>
    </xf>
    <xf numFmtId="0" fontId="243" fillId="4" borderId="135" xfId="0" applyFont="1" applyFill="1" applyBorder="1" applyAlignment="1">
      <alignment horizontal="left" vertical="center"/>
    </xf>
    <xf numFmtId="1" fontId="12" fillId="4" borderId="135" xfId="0" applyNumberFormat="1" applyFont="1" applyFill="1" applyBorder="1" applyAlignment="1">
      <alignment horizontal="center" vertical="center"/>
    </xf>
    <xf numFmtId="0" fontId="223" fillId="4" borderId="0" xfId="0" applyFont="1" applyFill="1" applyBorder="1" applyAlignment="1">
      <alignment vertical="center"/>
    </xf>
    <xf numFmtId="1" fontId="41" fillId="2" borderId="0" xfId="5" applyNumberFormat="1" applyFont="1" applyFill="1" applyBorder="1" applyAlignment="1">
      <alignment horizontal="center" vertical="center"/>
    </xf>
    <xf numFmtId="0" fontId="93" fillId="37" borderId="135" xfId="3" applyFont="1" applyFill="1" applyBorder="1" applyAlignment="1">
      <alignment horizontal="right" vertical="center"/>
    </xf>
    <xf numFmtId="0" fontId="41" fillId="4" borderId="0" xfId="3" applyFont="1" applyFill="1" applyBorder="1" applyAlignment="1">
      <alignment horizontal="right" vertical="center"/>
    </xf>
    <xf numFmtId="0" fontId="9" fillId="4" borderId="0" xfId="0" applyFont="1" applyFill="1" applyBorder="1" applyAlignment="1">
      <alignment horizontal="right" vertical="center"/>
    </xf>
    <xf numFmtId="0" fontId="13" fillId="0" borderId="0" xfId="0" applyFont="1" applyBorder="1" applyAlignment="1">
      <alignment vertical="center" wrapText="1"/>
    </xf>
    <xf numFmtId="0" fontId="47" fillId="4" borderId="0" xfId="7" applyFont="1" applyFill="1" applyBorder="1" applyAlignment="1">
      <alignment horizontal="right" vertical="center"/>
    </xf>
    <xf numFmtId="0" fontId="0" fillId="0" borderId="137" xfId="0" applyBorder="1"/>
    <xf numFmtId="0" fontId="0" fillId="4" borderId="13" xfId="0" applyFont="1" applyFill="1" applyBorder="1"/>
    <xf numFmtId="0" fontId="35" fillId="4" borderId="137" xfId="0" applyFont="1" applyFill="1" applyBorder="1" applyAlignment="1">
      <alignment horizontal="left" vertical="center"/>
    </xf>
    <xf numFmtId="0" fontId="8" fillId="4" borderId="13" xfId="0" applyFont="1" applyFill="1" applyBorder="1" applyAlignment="1">
      <alignment horizontal="center" vertical="center"/>
    </xf>
    <xf numFmtId="0" fontId="47" fillId="4" borderId="137" xfId="7" applyFont="1" applyFill="1" applyBorder="1" applyAlignment="1">
      <alignment horizontal="right" vertical="center"/>
    </xf>
    <xf numFmtId="2" fontId="41" fillId="2" borderId="13" xfId="5" applyNumberFormat="1" applyFont="1" applyFill="1" applyBorder="1" applyAlignment="1">
      <alignment horizontal="center" vertical="center"/>
    </xf>
    <xf numFmtId="0" fontId="0" fillId="4" borderId="137" xfId="0" applyFill="1" applyBorder="1"/>
    <xf numFmtId="0" fontId="0" fillId="4" borderId="13" xfId="0" applyFill="1" applyBorder="1"/>
    <xf numFmtId="0" fontId="0" fillId="4" borderId="138" xfId="0" applyFill="1" applyBorder="1"/>
    <xf numFmtId="0" fontId="0" fillId="4" borderId="117" xfId="0" applyFill="1" applyBorder="1"/>
    <xf numFmtId="0" fontId="0" fillId="4" borderId="139" xfId="0" applyFill="1" applyBorder="1"/>
    <xf numFmtId="0" fontId="8" fillId="4" borderId="0" xfId="0" applyFont="1" applyFill="1" applyBorder="1" applyAlignment="1">
      <alignment vertical="center"/>
    </xf>
    <xf numFmtId="1" fontId="230" fillId="36" borderId="0" xfId="5" applyNumberFormat="1" applyFont="1" applyFill="1" applyBorder="1" applyAlignment="1">
      <alignment horizontal="center" vertical="center"/>
    </xf>
    <xf numFmtId="10" fontId="120" fillId="36" borderId="0" xfId="4" applyNumberFormat="1" applyFont="1" applyFill="1" applyBorder="1" applyAlignment="1">
      <alignment horizontal="center" vertical="center"/>
    </xf>
    <xf numFmtId="10" fontId="121" fillId="36" borderId="0" xfId="4" applyNumberFormat="1" applyFont="1" applyFill="1" applyBorder="1" applyAlignment="1">
      <alignment horizontal="center" vertical="center"/>
    </xf>
    <xf numFmtId="0" fontId="124" fillId="5" borderId="151" xfId="0" applyFont="1" applyFill="1" applyBorder="1"/>
    <xf numFmtId="0" fontId="0" fillId="5" borderId="117" xfId="0" applyFont="1" applyFill="1" applyBorder="1"/>
    <xf numFmtId="0" fontId="0" fillId="5" borderId="144" xfId="0" applyFont="1" applyFill="1" applyBorder="1"/>
    <xf numFmtId="2" fontId="86" fillId="37" borderId="146" xfId="2" applyNumberFormat="1" applyFont="1" applyFill="1" applyBorder="1" applyAlignment="1">
      <alignment horizontal="center"/>
    </xf>
    <xf numFmtId="0" fontId="86" fillId="37" borderId="146" xfId="3" applyFont="1" applyFill="1" applyBorder="1" applyAlignment="1">
      <alignment horizontal="center" vertical="center"/>
    </xf>
    <xf numFmtId="0" fontId="86" fillId="37" borderId="146" xfId="2" applyNumberFormat="1" applyFont="1" applyFill="1" applyBorder="1" applyAlignment="1">
      <alignment horizontal="center"/>
    </xf>
    <xf numFmtId="164" fontId="86" fillId="37" borderId="146" xfId="2" applyNumberFormat="1" applyFont="1" applyFill="1" applyBorder="1" applyAlignment="1">
      <alignment horizontal="center"/>
    </xf>
    <xf numFmtId="0" fontId="93" fillId="37" borderId="147" xfId="3" applyFont="1" applyFill="1" applyBorder="1" applyAlignment="1">
      <alignment horizontal="right" vertical="center"/>
    </xf>
    <xf numFmtId="0" fontId="12" fillId="4" borderId="124" xfId="0" applyFont="1" applyFill="1" applyBorder="1" applyAlignment="1">
      <alignment horizontal="right" vertical="center"/>
    </xf>
    <xf numFmtId="0" fontId="235" fillId="4" borderId="124" xfId="0" applyFont="1" applyFill="1" applyBorder="1" applyAlignment="1">
      <alignment horizontal="left" vertical="center"/>
    </xf>
    <xf numFmtId="1" fontId="202" fillId="15" borderId="124" xfId="5" applyNumberFormat="1" applyFont="1" applyFill="1" applyBorder="1" applyAlignment="1">
      <alignment horizontal="center" vertical="center"/>
    </xf>
    <xf numFmtId="0" fontId="0" fillId="4" borderId="0" xfId="0" applyFill="1" applyBorder="1" applyAlignment="1">
      <alignment horizontal="right" vertical="center"/>
    </xf>
    <xf numFmtId="0" fontId="0" fillId="4" borderId="0" xfId="0" applyFill="1" applyBorder="1" applyAlignment="1">
      <alignment vertical="center"/>
    </xf>
    <xf numFmtId="0" fontId="47" fillId="4" borderId="0" xfId="0" applyFont="1" applyFill="1" applyBorder="1" applyAlignment="1">
      <alignment horizontal="left" vertical="center"/>
    </xf>
    <xf numFmtId="0" fontId="199" fillId="40" borderId="137" xfId="1" applyFont="1" applyFill="1" applyBorder="1" applyAlignment="1">
      <alignment vertical="center"/>
    </xf>
    <xf numFmtId="1" fontId="225" fillId="45" borderId="0" xfId="0" applyNumberFormat="1" applyFont="1" applyFill="1" applyBorder="1" applyAlignment="1">
      <alignment horizontal="center" vertical="center"/>
    </xf>
    <xf numFmtId="0" fontId="233" fillId="39" borderId="0" xfId="0" applyNumberFormat="1" applyFont="1" applyFill="1" applyBorder="1" applyAlignment="1">
      <alignment horizontal="center" vertical="center"/>
    </xf>
    <xf numFmtId="0" fontId="247" fillId="0" borderId="125" xfId="3" applyFont="1" applyFill="1" applyBorder="1" applyAlignment="1">
      <alignment horizontal="center" vertical="center" wrapText="1"/>
    </xf>
    <xf numFmtId="0" fontId="86" fillId="22" borderId="73" xfId="7" applyFont="1" applyFill="1" applyBorder="1" applyAlignment="1">
      <alignment horizontal="center" vertical="center"/>
    </xf>
    <xf numFmtId="0" fontId="86" fillId="21" borderId="73" xfId="7" applyFont="1" applyFill="1" applyBorder="1" applyAlignment="1">
      <alignment horizontal="center" vertical="center"/>
    </xf>
    <xf numFmtId="0" fontId="96" fillId="10" borderId="73" xfId="7" applyFont="1" applyFill="1" applyBorder="1" applyAlignment="1">
      <alignment horizontal="center" vertical="center"/>
    </xf>
    <xf numFmtId="0" fontId="96" fillId="23" borderId="73" xfId="7" applyFont="1" applyFill="1" applyBorder="1" applyAlignment="1">
      <alignment horizontal="center" vertical="center"/>
    </xf>
    <xf numFmtId="0" fontId="86" fillId="24" borderId="73" xfId="7" applyFont="1" applyFill="1" applyBorder="1" applyAlignment="1">
      <alignment horizontal="center" vertical="center"/>
    </xf>
    <xf numFmtId="1" fontId="230" fillId="8" borderId="26" xfId="4" applyNumberFormat="1" applyFont="1" applyFill="1" applyBorder="1" applyAlignment="1" applyProtection="1">
      <alignment horizontal="center" vertical="center"/>
      <protection locked="0"/>
    </xf>
    <xf numFmtId="1" fontId="230" fillId="8" borderId="0" xfId="4" applyNumberFormat="1" applyFont="1" applyFill="1" applyBorder="1" applyAlignment="1" applyProtection="1">
      <alignment horizontal="center" vertical="center"/>
      <protection locked="0"/>
    </xf>
    <xf numFmtId="175" fontId="249" fillId="25" borderId="26" xfId="4" applyNumberFormat="1" applyFont="1" applyFill="1" applyBorder="1" applyAlignment="1">
      <alignment horizontal="center" vertical="center"/>
    </xf>
    <xf numFmtId="175" fontId="249" fillId="25" borderId="0" xfId="4" applyNumberFormat="1" applyFont="1" applyFill="1" applyBorder="1" applyAlignment="1">
      <alignment horizontal="center" vertical="center"/>
    </xf>
    <xf numFmtId="0" fontId="46" fillId="4" borderId="168" xfId="4" applyFont="1" applyFill="1" applyBorder="1" applyAlignment="1">
      <alignment vertical="center"/>
    </xf>
    <xf numFmtId="0" fontId="46" fillId="4" borderId="162" xfId="4" applyFont="1" applyFill="1" applyBorder="1" applyAlignment="1">
      <alignment vertical="center"/>
    </xf>
    <xf numFmtId="0" fontId="46" fillId="4" borderId="169" xfId="4" applyFont="1" applyFill="1" applyBorder="1" applyAlignment="1">
      <alignment vertical="center"/>
    </xf>
    <xf numFmtId="0" fontId="86" fillId="4" borderId="46" xfId="5" applyFont="1" applyFill="1" applyBorder="1" applyAlignment="1">
      <alignment vertical="center"/>
    </xf>
    <xf numFmtId="0" fontId="46" fillId="4" borderId="0" xfId="4" applyFont="1" applyFill="1" applyBorder="1" applyAlignment="1">
      <alignment vertical="center"/>
    </xf>
    <xf numFmtId="0" fontId="46" fillId="4" borderId="45" xfId="4" applyFont="1" applyFill="1" applyBorder="1" applyAlignment="1">
      <alignment vertical="center"/>
    </xf>
    <xf numFmtId="0" fontId="46" fillId="4" borderId="46" xfId="4" applyFont="1" applyFill="1" applyBorder="1" applyAlignment="1">
      <alignment vertical="center"/>
    </xf>
    <xf numFmtId="0" fontId="46" fillId="4" borderId="40" xfId="4" applyFont="1" applyFill="1" applyBorder="1" applyAlignment="1">
      <alignment vertical="center"/>
    </xf>
    <xf numFmtId="0" fontId="46" fillId="4" borderId="164" xfId="4" applyFont="1" applyFill="1" applyBorder="1" applyAlignment="1">
      <alignment vertical="center"/>
    </xf>
    <xf numFmtId="0" fontId="176" fillId="4" borderId="28" xfId="4" applyFont="1" applyFill="1" applyBorder="1" applyAlignment="1">
      <alignment horizontal="center" vertical="center"/>
    </xf>
    <xf numFmtId="0" fontId="46" fillId="4" borderId="0" xfId="4" applyFont="1" applyFill="1" applyAlignment="1">
      <alignment vertical="center"/>
    </xf>
    <xf numFmtId="0" fontId="46" fillId="4" borderId="0" xfId="4" applyFont="1" applyFill="1" applyAlignment="1">
      <alignment horizontal="center" vertical="center"/>
    </xf>
    <xf numFmtId="0" fontId="176" fillId="4" borderId="0" xfId="4" applyFont="1" applyFill="1" applyAlignment="1">
      <alignment horizontal="center" vertical="center"/>
    </xf>
    <xf numFmtId="0" fontId="197" fillId="4" borderId="0" xfId="4" applyFont="1" applyFill="1" applyAlignment="1">
      <alignment horizontal="center" vertical="center"/>
    </xf>
    <xf numFmtId="0" fontId="11" fillId="4" borderId="0" xfId="4" applyFont="1" applyFill="1" applyBorder="1" applyAlignment="1">
      <alignment horizontal="center" vertical="center"/>
    </xf>
    <xf numFmtId="0" fontId="150" fillId="4" borderId="0" xfId="4" applyFont="1" applyFill="1" applyAlignment="1">
      <alignment vertical="center"/>
    </xf>
    <xf numFmtId="0" fontId="150" fillId="4" borderId="0" xfId="4" applyFont="1" applyFill="1" applyAlignment="1">
      <alignment horizontal="center" vertical="center"/>
    </xf>
    <xf numFmtId="0" fontId="38" fillId="4" borderId="0" xfId="4" applyFont="1" applyFill="1" applyAlignment="1">
      <alignment vertical="center"/>
    </xf>
    <xf numFmtId="0" fontId="150" fillId="4" borderId="0" xfId="4" applyFont="1" applyFill="1" applyAlignment="1">
      <alignment horizontal="right" vertical="center"/>
    </xf>
    <xf numFmtId="0" fontId="38" fillId="4" borderId="0" xfId="5" applyFont="1" applyFill="1" applyAlignment="1">
      <alignment vertical="center"/>
    </xf>
    <xf numFmtId="0" fontId="150" fillId="4" borderId="0" xfId="5" applyFont="1" applyFill="1" applyAlignment="1">
      <alignment vertical="center"/>
    </xf>
    <xf numFmtId="0" fontId="150" fillId="4" borderId="0" xfId="5" applyFont="1" applyFill="1" applyAlignment="1">
      <alignment horizontal="center" vertical="center"/>
    </xf>
    <xf numFmtId="0" fontId="150" fillId="4" borderId="0" xfId="4" applyFont="1" applyFill="1" applyAlignment="1" applyProtection="1">
      <alignment horizontal="center" vertical="center" wrapText="1"/>
      <protection locked="0"/>
    </xf>
    <xf numFmtId="0" fontId="19" fillId="4" borderId="0" xfId="4" applyFont="1" applyFill="1" applyAlignment="1">
      <alignment vertical="center"/>
    </xf>
    <xf numFmtId="0" fontId="150" fillId="4" borderId="0" xfId="4" applyFont="1" applyFill="1" applyAlignment="1" applyProtection="1">
      <alignment horizontal="right" vertical="center" wrapText="1"/>
      <protection locked="0"/>
    </xf>
    <xf numFmtId="0" fontId="150" fillId="4" borderId="0" xfId="4" applyFont="1" applyFill="1" applyAlignment="1" applyProtection="1">
      <alignment vertical="center" wrapText="1"/>
      <protection locked="0"/>
    </xf>
    <xf numFmtId="0" fontId="44" fillId="4" borderId="0" xfId="4" applyFont="1" applyFill="1" applyAlignment="1" applyProtection="1">
      <alignment horizontal="center" vertical="center" wrapText="1"/>
      <protection locked="0"/>
    </xf>
    <xf numFmtId="0" fontId="150" fillId="4" borderId="0" xfId="4" applyFont="1" applyFill="1" applyAlignment="1" applyProtection="1">
      <alignment vertical="center"/>
      <protection locked="0"/>
    </xf>
    <xf numFmtId="0" fontId="150" fillId="4" borderId="0" xfId="4" applyFont="1" applyFill="1" applyAlignment="1" applyProtection="1">
      <alignment horizontal="left" vertical="center" wrapText="1"/>
      <protection locked="0"/>
    </xf>
    <xf numFmtId="173" fontId="150" fillId="4" borderId="0" xfId="4" applyNumberFormat="1" applyFont="1" applyFill="1" applyAlignment="1" applyProtection="1">
      <alignment horizontal="left" vertical="center" wrapText="1"/>
      <protection locked="0"/>
    </xf>
    <xf numFmtId="0" fontId="46" fillId="4" borderId="0" xfId="5" applyFont="1" applyFill="1" applyAlignment="1">
      <alignment vertical="center"/>
    </xf>
    <xf numFmtId="0" fontId="183" fillId="4" borderId="62" xfId="5" applyFont="1" applyFill="1" applyBorder="1" applyAlignment="1">
      <alignment horizontal="left" vertical="center"/>
    </xf>
    <xf numFmtId="0" fontId="183" fillId="4" borderId="63" xfId="5" applyFont="1" applyFill="1" applyBorder="1" applyAlignment="1">
      <alignment horizontal="center" vertical="center"/>
    </xf>
    <xf numFmtId="0" fontId="150" fillId="4" borderId="0" xfId="5" applyFont="1" applyFill="1" applyAlignment="1">
      <alignment horizontal="right" vertical="center"/>
    </xf>
    <xf numFmtId="0" fontId="87" fillId="4" borderId="0" xfId="4" applyFont="1" applyFill="1" applyAlignment="1">
      <alignment vertical="center"/>
    </xf>
    <xf numFmtId="0" fontId="87" fillId="4" borderId="0" xfId="4" applyFont="1" applyFill="1" applyAlignment="1">
      <alignment horizontal="right" vertical="center"/>
    </xf>
    <xf numFmtId="0" fontId="46" fillId="4" borderId="0" xfId="7" applyFont="1" applyFill="1" applyAlignment="1">
      <alignment vertical="center"/>
    </xf>
    <xf numFmtId="0" fontId="46" fillId="4" borderId="0" xfId="2" applyFont="1" applyFill="1" applyAlignment="1">
      <alignment vertical="center"/>
    </xf>
    <xf numFmtId="2" fontId="144" fillId="4" borderId="0" xfId="2" applyNumberFormat="1" applyFont="1" applyFill="1" applyAlignment="1">
      <alignment horizontal="center" vertical="center"/>
    </xf>
    <xf numFmtId="0" fontId="47" fillId="4" borderId="0" xfId="2" applyFont="1" applyFill="1" applyAlignment="1">
      <alignment vertical="center"/>
    </xf>
    <xf numFmtId="0" fontId="144" fillId="4" borderId="0" xfId="2" applyNumberFormat="1" applyFont="1" applyFill="1" applyAlignment="1">
      <alignment horizontal="center" vertical="center"/>
    </xf>
    <xf numFmtId="166" fontId="144" fillId="4" borderId="0" xfId="2" applyNumberFormat="1" applyFont="1" applyFill="1" applyAlignment="1">
      <alignment horizontal="center" vertical="center"/>
    </xf>
    <xf numFmtId="164" fontId="144" fillId="4" borderId="0" xfId="2" applyNumberFormat="1" applyFont="1" applyFill="1" applyAlignment="1">
      <alignment horizontal="center" vertical="center"/>
    </xf>
    <xf numFmtId="164" fontId="143" fillId="4" borderId="0" xfId="2" applyNumberFormat="1" applyFont="1" applyFill="1" applyAlignment="1">
      <alignment horizontal="center" vertical="center"/>
    </xf>
    <xf numFmtId="0" fontId="46" fillId="4" borderId="0" xfId="2" applyNumberFormat="1" applyFont="1" applyFill="1" applyBorder="1" applyAlignment="1">
      <alignment vertical="center"/>
    </xf>
    <xf numFmtId="0" fontId="46" fillId="4" borderId="0" xfId="2" applyFont="1" applyFill="1" applyBorder="1" applyAlignment="1">
      <alignment vertical="center"/>
    </xf>
    <xf numFmtId="0" fontId="38" fillId="4" borderId="0" xfId="4" applyFont="1" applyFill="1" applyAlignment="1">
      <alignment horizontal="center" vertical="center"/>
    </xf>
    <xf numFmtId="0" fontId="150" fillId="4" borderId="24" xfId="4" applyFont="1" applyFill="1" applyBorder="1" applyAlignment="1">
      <alignment vertical="center"/>
    </xf>
    <xf numFmtId="0" fontId="98" fillId="4" borderId="24" xfId="4" applyFont="1" applyFill="1" applyBorder="1" applyAlignment="1">
      <alignment vertical="center"/>
    </xf>
    <xf numFmtId="0" fontId="192" fillId="4" borderId="24" xfId="4" applyFont="1" applyFill="1" applyBorder="1" applyAlignment="1">
      <alignment vertical="center"/>
    </xf>
    <xf numFmtId="0" fontId="150" fillId="4" borderId="27" xfId="4" applyFont="1" applyFill="1" applyBorder="1" applyAlignment="1">
      <alignment vertical="center"/>
    </xf>
    <xf numFmtId="0" fontId="38" fillId="4" borderId="24" xfId="4" applyFont="1" applyFill="1" applyBorder="1" applyAlignment="1">
      <alignment vertical="center"/>
    </xf>
    <xf numFmtId="0" fontId="150" fillId="4" borderId="0" xfId="4" applyFont="1" applyFill="1" applyAlignment="1" applyProtection="1">
      <alignment horizontal="left" vertical="center"/>
      <protection locked="0"/>
    </xf>
    <xf numFmtId="0" fontId="150" fillId="4" borderId="0" xfId="4" applyFont="1" applyFill="1" applyBorder="1" applyAlignment="1" applyProtection="1">
      <alignment horizontal="left" vertical="center"/>
      <protection locked="0"/>
    </xf>
    <xf numFmtId="0" fontId="150" fillId="4" borderId="0" xfId="4" applyFont="1" applyFill="1" applyBorder="1" applyAlignment="1">
      <alignment horizontal="left" vertical="center"/>
    </xf>
    <xf numFmtId="0" fontId="150" fillId="4" borderId="0" xfId="4" applyFont="1" applyFill="1" applyAlignment="1">
      <alignment horizontal="left" vertical="center"/>
    </xf>
    <xf numFmtId="0" fontId="150" fillId="4" borderId="0" xfId="4" applyFont="1" applyFill="1" applyBorder="1" applyAlignment="1">
      <alignment vertical="center"/>
    </xf>
    <xf numFmtId="0" fontId="150" fillId="4" borderId="0" xfId="4" applyFont="1" applyFill="1" applyAlignment="1" applyProtection="1">
      <alignment horizontal="right" vertical="center"/>
      <protection locked="0"/>
    </xf>
    <xf numFmtId="0" fontId="183" fillId="4" borderId="0" xfId="5" applyFont="1" applyFill="1" applyBorder="1" applyAlignment="1">
      <alignment horizontal="left" vertical="center"/>
    </xf>
    <xf numFmtId="0" fontId="183" fillId="4" borderId="0" xfId="5" applyFont="1" applyFill="1" applyBorder="1" applyAlignment="1">
      <alignment horizontal="center" vertical="center"/>
    </xf>
    <xf numFmtId="0" fontId="185" fillId="4" borderId="62" xfId="5" applyFont="1" applyFill="1" applyBorder="1" applyAlignment="1">
      <alignment horizontal="left" vertical="center"/>
    </xf>
    <xf numFmtId="0" fontId="182" fillId="4" borderId="0" xfId="4" applyFont="1" applyFill="1" applyAlignment="1">
      <alignment vertical="center"/>
    </xf>
    <xf numFmtId="0" fontId="182" fillId="4" borderId="0" xfId="4" applyFont="1" applyFill="1" applyAlignment="1">
      <alignment horizontal="center" vertical="center"/>
    </xf>
    <xf numFmtId="0" fontId="182" fillId="4" borderId="0" xfId="4" applyFont="1" applyFill="1" applyAlignment="1" applyProtection="1">
      <alignment horizontal="justify" vertical="center"/>
      <protection locked="0"/>
    </xf>
    <xf numFmtId="0" fontId="182" fillId="4" borderId="0" xfId="4" applyFont="1" applyFill="1" applyAlignment="1">
      <alignment horizontal="right" vertical="center"/>
    </xf>
    <xf numFmtId="177" fontId="150" fillId="4" borderId="0" xfId="4" applyNumberFormat="1" applyFont="1" applyFill="1" applyAlignment="1">
      <alignment horizontal="center" vertical="center"/>
    </xf>
    <xf numFmtId="0" fontId="38" fillId="4" borderId="0" xfId="4" applyFont="1" applyFill="1" applyAlignment="1" applyProtection="1">
      <alignment horizontal="left" vertical="center"/>
      <protection locked="0"/>
    </xf>
    <xf numFmtId="10" fontId="38" fillId="4" borderId="0" xfId="4" applyNumberFormat="1" applyFont="1" applyFill="1" applyAlignment="1" applyProtection="1">
      <alignment horizontal="center" vertical="center"/>
      <protection locked="0"/>
    </xf>
    <xf numFmtId="10" fontId="38" fillId="4" borderId="0" xfId="4" applyNumberFormat="1" applyFont="1" applyFill="1" applyAlignment="1">
      <alignment horizontal="center" vertical="center"/>
    </xf>
    <xf numFmtId="10" fontId="38" fillId="4" borderId="0" xfId="4" applyNumberFormat="1" applyFont="1" applyFill="1" applyAlignment="1" applyProtection="1">
      <alignment horizontal="left" vertical="center"/>
      <protection locked="0"/>
    </xf>
    <xf numFmtId="0" fontId="182" fillId="4" borderId="0" xfId="4" applyFont="1" applyFill="1" applyAlignment="1" applyProtection="1">
      <alignment vertical="center"/>
      <protection locked="0"/>
    </xf>
    <xf numFmtId="0" fontId="150" fillId="4" borderId="0" xfId="5" applyFont="1" applyFill="1" applyBorder="1" applyAlignment="1">
      <alignment horizontal="left" vertical="center"/>
    </xf>
    <xf numFmtId="0" fontId="159" fillId="4" borderId="0" xfId="5" applyFont="1" applyFill="1" applyBorder="1" applyAlignment="1">
      <alignment horizontal="center" vertical="center"/>
    </xf>
    <xf numFmtId="0" fontId="181" fillId="4" borderId="0" xfId="4" applyFont="1" applyFill="1" applyBorder="1" applyAlignment="1" applyProtection="1">
      <alignment horizontal="left" vertical="center" wrapText="1"/>
      <protection locked="0"/>
    </xf>
    <xf numFmtId="0" fontId="247" fillId="21" borderId="33" xfId="7" applyFont="1" applyFill="1" applyBorder="1" applyAlignment="1">
      <alignment horizontal="left" vertical="center"/>
    </xf>
    <xf numFmtId="165" fontId="111" fillId="19" borderId="165" xfId="3" applyNumberFormat="1" applyFont="1" applyFill="1" applyBorder="1" applyAlignment="1" applyProtection="1">
      <alignment horizontal="center" vertical="center" wrapText="1"/>
      <protection locked="0"/>
    </xf>
    <xf numFmtId="167" fontId="48" fillId="20" borderId="165" xfId="3" applyNumberFormat="1" applyFont="1" applyFill="1" applyBorder="1" applyAlignment="1">
      <alignment horizontal="centerContinuous" vertical="center" wrapText="1"/>
    </xf>
    <xf numFmtId="167" fontId="48" fillId="20" borderId="166" xfId="3" applyNumberFormat="1" applyFont="1" applyFill="1" applyBorder="1" applyAlignment="1">
      <alignment horizontal="centerContinuous" vertical="center" wrapText="1"/>
    </xf>
    <xf numFmtId="0" fontId="46" fillId="8" borderId="165" xfId="5" applyFont="1" applyFill="1" applyBorder="1" applyAlignment="1" applyProtection="1">
      <alignment vertical="center"/>
      <protection locked="0"/>
    </xf>
    <xf numFmtId="0" fontId="46" fillId="8" borderId="165" xfId="5" applyFont="1" applyFill="1" applyBorder="1" applyAlignment="1">
      <alignment vertical="center" wrapText="1" shrinkToFit="1"/>
    </xf>
    <xf numFmtId="0" fontId="46" fillId="8" borderId="166" xfId="5" applyFont="1" applyFill="1" applyBorder="1" applyAlignment="1">
      <alignment vertical="center" wrapText="1" shrinkToFit="1"/>
    </xf>
    <xf numFmtId="166" fontId="46" fillId="8" borderId="165" xfId="3" applyNumberFormat="1" applyFont="1" applyFill="1" applyBorder="1" applyAlignment="1">
      <alignment horizontal="center" vertical="center"/>
    </xf>
    <xf numFmtId="0" fontId="48" fillId="0" borderId="166" xfId="5" applyFont="1" applyBorder="1" applyAlignment="1">
      <alignment vertical="center" wrapText="1" shrinkToFit="1"/>
    </xf>
    <xf numFmtId="166" fontId="46" fillId="8" borderId="167" xfId="3" applyNumberFormat="1" applyFont="1" applyFill="1" applyBorder="1" applyAlignment="1">
      <alignment horizontal="center" vertical="center"/>
    </xf>
    <xf numFmtId="0" fontId="48" fillId="0" borderId="165" xfId="5" applyFont="1" applyBorder="1" applyAlignment="1">
      <alignment vertical="center" wrapText="1" shrinkToFit="1"/>
    </xf>
    <xf numFmtId="165" fontId="46" fillId="8" borderId="167" xfId="3" applyNumberFormat="1" applyFont="1" applyFill="1" applyBorder="1" applyAlignment="1">
      <alignment horizontal="center" vertical="center"/>
    </xf>
    <xf numFmtId="165" fontId="48" fillId="0" borderId="165" xfId="5" applyNumberFormat="1" applyFont="1" applyBorder="1" applyAlignment="1">
      <alignment vertical="center" wrapText="1" shrinkToFit="1"/>
    </xf>
    <xf numFmtId="194" fontId="46" fillId="8" borderId="167" xfId="3" applyNumberFormat="1" applyFont="1" applyFill="1" applyBorder="1" applyAlignment="1">
      <alignment horizontal="center" vertical="center"/>
    </xf>
    <xf numFmtId="194" fontId="48" fillId="0" borderId="165" xfId="5" applyNumberFormat="1" applyFont="1" applyBorder="1" applyAlignment="1">
      <alignment vertical="center" wrapText="1" shrinkToFit="1"/>
    </xf>
    <xf numFmtId="165" fontId="111" fillId="19" borderId="162" xfId="3" applyNumberFormat="1" applyFont="1" applyFill="1" applyBorder="1" applyAlignment="1" applyProtection="1">
      <alignment horizontal="center" vertical="center" wrapText="1"/>
      <protection locked="0"/>
    </xf>
    <xf numFmtId="167" fontId="48" fillId="20" borderId="162" xfId="3" applyNumberFormat="1" applyFont="1" applyFill="1" applyBorder="1" applyAlignment="1">
      <alignment horizontal="centerContinuous" vertical="center" wrapText="1"/>
    </xf>
    <xf numFmtId="167" fontId="48" fillId="20" borderId="157" xfId="3" applyNumberFormat="1" applyFont="1" applyFill="1" applyBorder="1" applyAlignment="1">
      <alignment horizontal="centerContinuous" vertical="center" wrapText="1"/>
    </xf>
    <xf numFmtId="1" fontId="92" fillId="12" borderId="127" xfId="3" applyNumberFormat="1" applyFont="1" applyFill="1" applyBorder="1" applyAlignment="1">
      <alignment horizontal="center" vertical="center" wrapText="1"/>
    </xf>
    <xf numFmtId="1" fontId="92" fillId="29" borderId="91" xfId="3" applyNumberFormat="1" applyFont="1" applyFill="1" applyBorder="1" applyAlignment="1">
      <alignment horizontal="center" vertical="center" wrapText="1"/>
    </xf>
    <xf numFmtId="1" fontId="92" fillId="6" borderId="91" xfId="3" applyNumberFormat="1" applyFont="1" applyFill="1" applyBorder="1" applyAlignment="1">
      <alignment horizontal="center" vertical="center" wrapText="1"/>
    </xf>
    <xf numFmtId="165" fontId="91" fillId="19" borderId="104" xfId="3" applyNumberFormat="1" applyFont="1" applyFill="1" applyBorder="1" applyAlignment="1" applyProtection="1">
      <alignment horizontal="center" vertical="center" wrapText="1"/>
      <protection locked="0"/>
    </xf>
    <xf numFmtId="165" fontId="91" fillId="19" borderId="5" xfId="3" applyNumberFormat="1" applyFont="1" applyFill="1" applyBorder="1" applyAlignment="1" applyProtection="1">
      <alignment horizontal="center" vertical="center" wrapText="1"/>
      <protection locked="0"/>
    </xf>
    <xf numFmtId="165" fontId="91" fillId="19" borderId="2" xfId="3" applyNumberFormat="1" applyFont="1" applyFill="1" applyBorder="1" applyAlignment="1" applyProtection="1">
      <alignment horizontal="center" vertical="center" wrapText="1"/>
      <protection locked="0"/>
    </xf>
    <xf numFmtId="166" fontId="89" fillId="21" borderId="164" xfId="3" applyNumberFormat="1" applyFont="1" applyFill="1" applyBorder="1" applyAlignment="1" applyProtection="1">
      <alignment horizontal="center" vertical="center" wrapText="1"/>
      <protection locked="0"/>
    </xf>
    <xf numFmtId="1" fontId="160" fillId="27" borderId="170" xfId="3" applyNumberFormat="1" applyFont="1" applyFill="1" applyBorder="1" applyAlignment="1">
      <alignment horizontal="center" vertical="center" wrapText="1"/>
    </xf>
    <xf numFmtId="178" fontId="46" fillId="0" borderId="135" xfId="3" applyNumberFormat="1" applyFont="1" applyFill="1" applyBorder="1" applyAlignment="1">
      <alignment horizontal="centerContinuous" vertical="center" wrapText="1"/>
    </xf>
    <xf numFmtId="0" fontId="11" fillId="0" borderId="133" xfId="3" applyFont="1" applyFill="1" applyBorder="1" applyAlignment="1">
      <alignment horizontal="center" vertical="center" wrapText="1"/>
    </xf>
    <xf numFmtId="176" fontId="96" fillId="27" borderId="51" xfId="3" applyNumberFormat="1" applyFont="1" applyFill="1" applyBorder="1" applyAlignment="1">
      <alignment horizontal="center" vertical="center" wrapText="1"/>
    </xf>
    <xf numFmtId="167" fontId="44" fillId="20" borderId="163" xfId="3" applyNumberFormat="1" applyFont="1" applyFill="1" applyBorder="1" applyAlignment="1">
      <alignment horizontal="centerContinuous" vertical="center" wrapText="1"/>
    </xf>
    <xf numFmtId="1" fontId="86" fillId="4" borderId="5" xfId="11" applyNumberFormat="1" applyFont="1" applyFill="1" applyBorder="1" applyAlignment="1" applyProtection="1">
      <alignment horizontal="center" vertical="center" wrapText="1"/>
      <protection locked="0"/>
    </xf>
    <xf numFmtId="1" fontId="86" fillId="4" borderId="0" xfId="11" applyNumberFormat="1" applyFont="1" applyFill="1" applyBorder="1" applyAlignment="1" applyProtection="1">
      <alignment horizontal="center" vertical="center" wrapText="1"/>
      <protection locked="0"/>
    </xf>
    <xf numFmtId="166" fontId="144" fillId="4" borderId="0" xfId="2" applyNumberFormat="1" applyFont="1" applyFill="1" applyBorder="1" applyAlignment="1">
      <alignment horizontal="center" vertical="center"/>
    </xf>
    <xf numFmtId="1" fontId="86" fillId="4" borderId="44" xfId="11" applyNumberFormat="1" applyFont="1" applyFill="1" applyBorder="1" applyAlignment="1" applyProtection="1">
      <alignment horizontal="center" vertical="center" wrapText="1"/>
      <protection locked="0"/>
    </xf>
    <xf numFmtId="2" fontId="144" fillId="4" borderId="0" xfId="2" applyNumberFormat="1" applyFont="1" applyFill="1" applyBorder="1" applyAlignment="1">
      <alignment horizontal="center" vertical="center"/>
    </xf>
    <xf numFmtId="164" fontId="143" fillId="4" borderId="0" xfId="2" applyNumberFormat="1" applyFont="1" applyFill="1" applyBorder="1" applyAlignment="1">
      <alignment horizontal="center" vertical="center"/>
    </xf>
    <xf numFmtId="0" fontId="46" fillId="4" borderId="5" xfId="2" applyFont="1" applyFill="1" applyBorder="1" applyAlignment="1">
      <alignment vertical="center"/>
    </xf>
    <xf numFmtId="1" fontId="107" fillId="6" borderId="0" xfId="13" applyNumberFormat="1" applyFont="1" applyFill="1" applyBorder="1" applyAlignment="1" applyProtection="1">
      <alignment horizontal="center" vertical="center"/>
      <protection locked="0"/>
    </xf>
    <xf numFmtId="165" fontId="38" fillId="0" borderId="0" xfId="4" applyNumberFormat="1" applyFont="1" applyFill="1" applyBorder="1" applyAlignment="1">
      <alignment horizontal="center" vertical="center"/>
    </xf>
    <xf numFmtId="165" fontId="38" fillId="0" borderId="44" xfId="4" applyNumberFormat="1" applyFont="1" applyFill="1" applyBorder="1" applyAlignment="1">
      <alignment horizontal="center" vertical="center"/>
    </xf>
    <xf numFmtId="0" fontId="48" fillId="4" borderId="0" xfId="5" applyFont="1" applyFill="1" applyBorder="1" applyAlignment="1">
      <alignment horizontal="center" vertical="center"/>
    </xf>
    <xf numFmtId="0" fontId="46" fillId="4" borderId="0" xfId="6" applyFont="1" applyFill="1" applyAlignment="1">
      <alignment vertical="center"/>
    </xf>
    <xf numFmtId="0" fontId="48" fillId="4" borderId="0" xfId="5" applyFont="1" applyFill="1" applyAlignment="1">
      <alignment vertical="center"/>
    </xf>
    <xf numFmtId="0" fontId="92" fillId="4" borderId="62" xfId="5" applyFont="1" applyFill="1" applyBorder="1" applyAlignment="1">
      <alignment horizontal="left" vertical="center"/>
    </xf>
    <xf numFmtId="0" fontId="159" fillId="4" borderId="63" xfId="5" applyFont="1" applyFill="1" applyBorder="1" applyAlignment="1">
      <alignment horizontal="center" vertical="center"/>
    </xf>
    <xf numFmtId="0" fontId="19" fillId="4" borderId="0" xfId="5" applyFont="1" applyFill="1" applyBorder="1" applyAlignment="1" applyProtection="1">
      <alignment vertical="center"/>
      <protection locked="0"/>
    </xf>
    <xf numFmtId="0" fontId="48" fillId="4" borderId="0" xfId="5" applyFont="1" applyFill="1" applyBorder="1" applyAlignment="1">
      <alignment vertical="center"/>
    </xf>
    <xf numFmtId="0" fontId="50" fillId="4" borderId="0" xfId="4" applyFont="1" applyFill="1" applyAlignment="1" applyProtection="1">
      <alignment horizontal="right" vertical="center"/>
      <protection locked="0"/>
    </xf>
    <xf numFmtId="0" fontId="150" fillId="4" borderId="0" xfId="5" applyFont="1" applyFill="1" applyBorder="1" applyAlignment="1">
      <alignment vertical="center"/>
    </xf>
    <xf numFmtId="0" fontId="150" fillId="4" borderId="0" xfId="5" applyFont="1" applyFill="1" applyBorder="1" applyAlignment="1" applyProtection="1">
      <alignment vertical="center"/>
      <protection locked="0"/>
    </xf>
    <xf numFmtId="0" fontId="48" fillId="4" borderId="0" xfId="5" applyFont="1" applyFill="1" applyBorder="1" applyAlignment="1" applyProtection="1">
      <alignment vertical="center"/>
      <protection locked="0"/>
    </xf>
    <xf numFmtId="0" fontId="150" fillId="4" borderId="0" xfId="5" applyFont="1" applyFill="1" applyBorder="1" applyAlignment="1" applyProtection="1">
      <alignment horizontal="center" vertical="center"/>
      <protection locked="0"/>
    </xf>
    <xf numFmtId="0" fontId="97" fillId="4" borderId="0" xfId="5" applyFont="1" applyFill="1" applyBorder="1" applyAlignment="1" applyProtection="1">
      <alignment horizontal="center" vertical="center"/>
      <protection locked="0"/>
    </xf>
    <xf numFmtId="0" fontId="167" fillId="4" borderId="0" xfId="5" applyFont="1" applyFill="1" applyBorder="1" applyAlignment="1" applyProtection="1">
      <alignment vertical="center"/>
      <protection locked="0"/>
    </xf>
    <xf numFmtId="0" fontId="166" fillId="4" borderId="0" xfId="5" applyFont="1" applyFill="1" applyBorder="1" applyAlignment="1" applyProtection="1">
      <alignment vertical="center"/>
      <protection locked="0"/>
    </xf>
    <xf numFmtId="0" fontId="48" fillId="4" borderId="0" xfId="5" applyFont="1" applyFill="1" applyBorder="1" applyAlignment="1" applyProtection="1">
      <alignment horizontal="left" vertical="center" wrapText="1"/>
      <protection locked="0"/>
    </xf>
    <xf numFmtId="0" fontId="48" fillId="4" borderId="0" xfId="5" applyFont="1" applyFill="1" applyBorder="1" applyAlignment="1" applyProtection="1">
      <alignment horizontal="center" vertical="center"/>
      <protection locked="0"/>
    </xf>
    <xf numFmtId="0" fontId="164" fillId="4" borderId="0" xfId="4" applyFont="1" applyFill="1" applyBorder="1" applyAlignment="1" applyProtection="1">
      <alignment horizontal="left" vertical="center" wrapText="1"/>
      <protection locked="0"/>
    </xf>
    <xf numFmtId="0" fontId="38" fillId="4" borderId="0" xfId="5" applyFont="1" applyFill="1" applyBorder="1" applyAlignment="1">
      <alignment horizontal="center" vertical="center"/>
    </xf>
    <xf numFmtId="0" fontId="38" fillId="4" borderId="0" xfId="5" applyFont="1" applyFill="1" applyBorder="1" applyAlignment="1">
      <alignment horizontal="left" vertical="center"/>
    </xf>
    <xf numFmtId="0" fontId="38" fillId="4" borderId="0" xfId="5" applyFont="1" applyFill="1" applyBorder="1" applyAlignment="1">
      <alignment vertical="center"/>
    </xf>
    <xf numFmtId="0" fontId="158" fillId="4" borderId="0" xfId="5" applyFont="1" applyFill="1" applyAlignment="1">
      <alignment vertical="center"/>
    </xf>
    <xf numFmtId="0" fontId="38" fillId="4" borderId="0" xfId="5" applyFont="1" applyFill="1" applyAlignment="1">
      <alignment horizontal="center" vertical="center"/>
    </xf>
    <xf numFmtId="0" fontId="86" fillId="4" borderId="0" xfId="5" applyFont="1" applyFill="1" applyBorder="1" applyAlignment="1">
      <alignment vertical="center"/>
    </xf>
    <xf numFmtId="0" fontId="13" fillId="36" borderId="124" xfId="0" applyFont="1" applyFill="1" applyBorder="1" applyAlignment="1">
      <alignment vertical="center"/>
    </xf>
    <xf numFmtId="0" fontId="32" fillId="0" borderId="0" xfId="8" applyFont="1"/>
    <xf numFmtId="1" fontId="93" fillId="15" borderId="2" xfId="5" applyNumberFormat="1" applyFont="1" applyFill="1" applyBorder="1" applyAlignment="1">
      <alignment vertical="center"/>
    </xf>
    <xf numFmtId="0" fontId="237" fillId="4" borderId="118" xfId="8" applyFont="1" applyFill="1" applyBorder="1" applyAlignment="1">
      <alignment vertical="center"/>
    </xf>
    <xf numFmtId="0" fontId="0" fillId="4" borderId="4" xfId="0" applyFont="1" applyFill="1" applyBorder="1" applyAlignment="1">
      <alignment vertical="center"/>
    </xf>
    <xf numFmtId="0" fontId="237" fillId="4" borderId="0" xfId="8" applyFont="1" applyFill="1" applyBorder="1" applyAlignment="1">
      <alignment vertical="center"/>
    </xf>
    <xf numFmtId="1" fontId="202" fillId="15" borderId="175" xfId="5" applyNumberFormat="1" applyFont="1" applyFill="1" applyBorder="1" applyAlignment="1">
      <alignment horizontal="center" vertical="center"/>
    </xf>
    <xf numFmtId="0" fontId="9" fillId="4" borderId="57" xfId="0" applyFont="1" applyFill="1" applyBorder="1" applyAlignment="1">
      <alignment vertical="center"/>
    </xf>
    <xf numFmtId="0" fontId="9" fillId="0" borderId="0" xfId="0" applyFont="1" applyBorder="1" applyAlignment="1">
      <alignment vertical="center"/>
    </xf>
    <xf numFmtId="1" fontId="93" fillId="15" borderId="124" xfId="5" applyNumberFormat="1" applyFont="1" applyFill="1" applyBorder="1" applyAlignment="1">
      <alignment vertical="center"/>
    </xf>
    <xf numFmtId="0" fontId="14" fillId="4" borderId="0" xfId="13" applyFont="1" applyFill="1" applyBorder="1" applyAlignment="1">
      <alignment horizontal="center" vertical="center" textRotation="90"/>
    </xf>
    <xf numFmtId="0" fontId="14" fillId="4" borderId="0" xfId="3" applyFont="1" applyFill="1" applyBorder="1" applyAlignment="1">
      <alignment horizontal="centerContinuous" vertical="center" wrapText="1"/>
    </xf>
    <xf numFmtId="1" fontId="82" fillId="4" borderId="0" xfId="3" applyNumberFormat="1" applyFont="1" applyFill="1" applyBorder="1" applyAlignment="1">
      <alignment horizontal="centerContinuous" vertical="center" wrapText="1"/>
    </xf>
    <xf numFmtId="0" fontId="80" fillId="4" borderId="0" xfId="3" applyFont="1" applyFill="1" applyBorder="1" applyAlignment="1">
      <alignment horizontal="centerContinuous" vertical="center" wrapText="1"/>
    </xf>
    <xf numFmtId="0" fontId="6" fillId="4" borderId="0" xfId="1" applyFont="1" applyFill="1" applyBorder="1" applyAlignment="1">
      <alignment horizontal="centerContinuous" vertical="center" wrapText="1"/>
    </xf>
    <xf numFmtId="0" fontId="27" fillId="4" borderId="0" xfId="3" applyFont="1" applyFill="1" applyBorder="1" applyAlignment="1">
      <alignment horizontal="centerContinuous" vertical="center" wrapText="1"/>
    </xf>
    <xf numFmtId="0" fontId="14" fillId="4" borderId="0" xfId="1" applyFont="1" applyFill="1" applyBorder="1" applyAlignment="1">
      <alignment horizontal="center" vertical="center"/>
    </xf>
    <xf numFmtId="0" fontId="14" fillId="4" borderId="0" xfId="1" applyFont="1" applyFill="1" applyAlignment="1">
      <alignment vertical="center"/>
    </xf>
    <xf numFmtId="0" fontId="25" fillId="4" borderId="0" xfId="1" applyFont="1" applyFill="1" applyBorder="1" applyAlignment="1">
      <alignment horizontal="center" vertical="center" wrapText="1"/>
    </xf>
    <xf numFmtId="0" fontId="6" fillId="4" borderId="0" xfId="1" applyFont="1" applyFill="1" applyAlignment="1">
      <alignment horizontal="right" vertical="center"/>
    </xf>
    <xf numFmtId="0" fontId="57" fillId="4" borderId="0" xfId="1" applyFont="1" applyFill="1" applyAlignment="1">
      <alignment horizontal="right" vertical="center"/>
    </xf>
    <xf numFmtId="0" fontId="68" fillId="4" borderId="0" xfId="1" applyFont="1" applyFill="1" applyAlignment="1">
      <alignment vertical="center"/>
    </xf>
    <xf numFmtId="0" fontId="6" fillId="4" borderId="30" xfId="1" applyFont="1" applyFill="1" applyBorder="1" applyAlignment="1">
      <alignment horizontal="right" vertical="center"/>
    </xf>
    <xf numFmtId="0" fontId="75" fillId="4" borderId="0" xfId="1" applyFont="1" applyFill="1" applyAlignment="1">
      <alignment horizontal="left" vertical="center"/>
    </xf>
    <xf numFmtId="0" fontId="72" fillId="4" borderId="0" xfId="1" applyFont="1" applyFill="1" applyBorder="1" applyAlignment="1">
      <alignment horizontal="centerContinuous" vertical="center"/>
    </xf>
    <xf numFmtId="0" fontId="14" fillId="4" borderId="0" xfId="1" applyFont="1" applyFill="1" applyBorder="1" applyAlignment="1">
      <alignment horizontal="centerContinuous" vertical="center"/>
    </xf>
    <xf numFmtId="0" fontId="72" fillId="4" borderId="0" xfId="1" applyFont="1" applyFill="1" applyAlignment="1">
      <alignment horizontal="center" vertical="center"/>
    </xf>
    <xf numFmtId="0" fontId="72" fillId="4" borderId="0" xfId="1" applyFont="1" applyFill="1" applyAlignment="1">
      <alignment vertical="center"/>
    </xf>
    <xf numFmtId="0" fontId="31" fillId="4" borderId="30" xfId="1" applyFont="1" applyFill="1" applyBorder="1" applyAlignment="1">
      <alignment horizontal="centerContinuous" vertical="center"/>
    </xf>
    <xf numFmtId="0" fontId="14" fillId="4" borderId="31" xfId="1" applyFont="1" applyFill="1" applyBorder="1" applyAlignment="1">
      <alignment horizontal="centerContinuous" vertical="center"/>
    </xf>
    <xf numFmtId="0" fontId="14" fillId="4" borderId="29" xfId="1" applyFont="1" applyFill="1" applyBorder="1" applyAlignment="1">
      <alignment horizontal="centerContinuous" vertical="center"/>
    </xf>
    <xf numFmtId="0" fontId="6" fillId="4" borderId="46" xfId="1" applyFont="1" applyFill="1" applyBorder="1" applyAlignment="1">
      <alignment horizontal="right" vertical="center"/>
    </xf>
    <xf numFmtId="0" fontId="6" fillId="4" borderId="0" xfId="1" applyFont="1" applyFill="1" applyBorder="1" applyAlignment="1">
      <alignment horizontal="right" vertical="center"/>
    </xf>
    <xf numFmtId="0" fontId="81" fillId="4" borderId="0" xfId="1" applyFont="1" applyFill="1" applyBorder="1" applyAlignment="1">
      <alignment vertical="center"/>
    </xf>
    <xf numFmtId="0" fontId="81" fillId="4" borderId="45" xfId="1" applyFont="1" applyFill="1" applyBorder="1" applyAlignment="1">
      <alignment vertical="center"/>
    </xf>
    <xf numFmtId="0" fontId="6" fillId="4" borderId="45" xfId="1" applyFont="1" applyFill="1" applyBorder="1" applyAlignment="1">
      <alignment horizontal="right" vertical="center"/>
    </xf>
    <xf numFmtId="0" fontId="6" fillId="4" borderId="40" xfId="1" applyFont="1" applyFill="1" applyBorder="1" applyAlignment="1">
      <alignment horizontal="right" vertical="center"/>
    </xf>
    <xf numFmtId="0" fontId="6" fillId="4" borderId="28" xfId="1" applyFont="1" applyFill="1" applyBorder="1" applyAlignment="1">
      <alignment horizontal="right" vertical="center"/>
    </xf>
    <xf numFmtId="0" fontId="81" fillId="4" borderId="40" xfId="1" applyFont="1" applyFill="1" applyBorder="1" applyAlignment="1">
      <alignment vertical="center"/>
    </xf>
    <xf numFmtId="0" fontId="81" fillId="4" borderId="28" xfId="1" applyFont="1" applyFill="1" applyBorder="1" applyAlignment="1">
      <alignment vertical="center"/>
    </xf>
    <xf numFmtId="0" fontId="23" fillId="4" borderId="0" xfId="1" applyFont="1" applyFill="1" applyAlignment="1">
      <alignment horizontal="center" vertical="center"/>
    </xf>
    <xf numFmtId="0" fontId="81" fillId="4" borderId="0" xfId="1" applyFont="1" applyFill="1" applyAlignment="1">
      <alignment vertical="center"/>
    </xf>
    <xf numFmtId="0" fontId="6" fillId="4" borderId="24" xfId="1" applyFont="1" applyFill="1" applyBorder="1" applyAlignment="1">
      <alignment horizontal="right" vertical="center"/>
    </xf>
    <xf numFmtId="0" fontId="81" fillId="4" borderId="24" xfId="1" applyFont="1" applyFill="1" applyBorder="1" applyAlignment="1">
      <alignment vertical="center"/>
    </xf>
    <xf numFmtId="0" fontId="57" fillId="4" borderId="78" xfId="1" applyFont="1" applyFill="1" applyBorder="1" applyAlignment="1">
      <alignment vertical="center"/>
    </xf>
    <xf numFmtId="0" fontId="57" fillId="4" borderId="78" xfId="1" applyFont="1" applyFill="1" applyBorder="1" applyAlignment="1">
      <alignment horizontal="centerContinuous" vertical="center"/>
    </xf>
    <xf numFmtId="0" fontId="57" fillId="4" borderId="78" xfId="1" applyFont="1" applyFill="1" applyBorder="1" applyAlignment="1">
      <alignment horizontal="center" vertical="center"/>
    </xf>
    <xf numFmtId="0" fontId="14" fillId="4" borderId="35" xfId="1" applyFont="1" applyFill="1" applyBorder="1" applyAlignment="1">
      <alignment vertical="center"/>
    </xf>
    <xf numFmtId="0" fontId="23" fillId="4" borderId="28" xfId="1" applyFont="1" applyFill="1" applyBorder="1" applyAlignment="1">
      <alignment horizontal="center" vertical="center"/>
    </xf>
    <xf numFmtId="0" fontId="31" fillId="4" borderId="0" xfId="1" applyFont="1" applyFill="1" applyAlignment="1">
      <alignment horizontal="center" vertical="center" wrapText="1"/>
    </xf>
    <xf numFmtId="0" fontId="26" fillId="4" borderId="0" xfId="1" applyFont="1" applyFill="1" applyAlignment="1">
      <alignment horizontal="center" vertical="center"/>
    </xf>
    <xf numFmtId="0" fontId="57" fillId="4" borderId="37" xfId="1" applyFont="1" applyFill="1" applyBorder="1" applyAlignment="1">
      <alignment horizontal="right" vertical="center"/>
    </xf>
    <xf numFmtId="0" fontId="31" fillId="4" borderId="26" xfId="1" applyFont="1" applyFill="1" applyBorder="1" applyAlignment="1">
      <alignment horizontal="right" vertical="center"/>
    </xf>
    <xf numFmtId="0" fontId="6" fillId="4" borderId="37" xfId="1" applyFont="1" applyFill="1" applyBorder="1" applyAlignment="1">
      <alignment horizontal="centerContinuous" vertical="center"/>
    </xf>
    <xf numFmtId="0" fontId="6" fillId="4" borderId="26" xfId="1" applyFont="1" applyFill="1" applyBorder="1" applyAlignment="1">
      <alignment horizontal="centerContinuous" vertical="center"/>
    </xf>
    <xf numFmtId="0" fontId="6" fillId="4" borderId="35" xfId="1" applyFont="1" applyFill="1" applyBorder="1" applyAlignment="1">
      <alignment horizontal="centerContinuous" vertical="center"/>
    </xf>
    <xf numFmtId="0" fontId="57" fillId="4" borderId="40" xfId="1" applyFont="1" applyFill="1" applyBorder="1" applyAlignment="1">
      <alignment horizontal="right" vertical="center"/>
    </xf>
    <xf numFmtId="0" fontId="57" fillId="4" borderId="24" xfId="1" applyFont="1" applyFill="1" applyBorder="1" applyAlignment="1">
      <alignment horizontal="right" vertical="center"/>
    </xf>
    <xf numFmtId="0" fontId="31" fillId="4" borderId="43" xfId="1" applyFont="1" applyFill="1" applyBorder="1" applyAlignment="1">
      <alignment horizontal="left" vertical="center"/>
    </xf>
    <xf numFmtId="0" fontId="14" fillId="4" borderId="42" xfId="1" applyFont="1" applyFill="1" applyBorder="1" applyAlignment="1">
      <alignment vertical="center"/>
    </xf>
    <xf numFmtId="0" fontId="23" fillId="5" borderId="22" xfId="1" applyFont="1" applyFill="1" applyBorder="1" applyAlignment="1">
      <alignment horizontal="center" vertical="center"/>
    </xf>
    <xf numFmtId="49" fontId="250" fillId="15" borderId="43" xfId="3" applyNumberFormat="1" applyFont="1" applyFill="1" applyBorder="1" applyAlignment="1" applyProtection="1">
      <alignment horizontal="center" vertical="center"/>
      <protection locked="0"/>
    </xf>
    <xf numFmtId="0" fontId="251" fillId="15" borderId="15" xfId="3" applyFont="1" applyFill="1" applyBorder="1" applyAlignment="1">
      <alignment horizontal="centerContinuous" vertical="center"/>
    </xf>
    <xf numFmtId="0" fontId="252" fillId="15" borderId="15" xfId="3" applyFont="1" applyFill="1" applyBorder="1" applyAlignment="1">
      <alignment horizontal="centerContinuous" vertical="center"/>
    </xf>
    <xf numFmtId="0" fontId="252" fillId="15" borderId="15" xfId="3" applyFont="1" applyFill="1" applyBorder="1" applyAlignment="1">
      <alignment horizontal="right" vertical="center"/>
    </xf>
    <xf numFmtId="0" fontId="14" fillId="4" borderId="41" xfId="1" applyFill="1" applyBorder="1"/>
    <xf numFmtId="0" fontId="14" fillId="4" borderId="0" xfId="1" applyFill="1" applyBorder="1"/>
    <xf numFmtId="0" fontId="31" fillId="4" borderId="0" xfId="1" applyFont="1" applyFill="1" applyBorder="1" applyAlignment="1">
      <alignment horizontal="left" vertical="center"/>
    </xf>
    <xf numFmtId="0" fontId="57" fillId="4" borderId="0" xfId="1" applyFont="1" applyFill="1" applyAlignment="1">
      <alignment vertical="center"/>
    </xf>
    <xf numFmtId="0" fontId="25" fillId="4" borderId="0" xfId="1" applyFont="1" applyFill="1" applyBorder="1" applyAlignment="1">
      <alignment horizontal="left" vertical="center"/>
    </xf>
    <xf numFmtId="0" fontId="31" fillId="4" borderId="0" xfId="1" applyFont="1" applyFill="1" applyBorder="1" applyAlignment="1">
      <alignment horizontal="right" vertical="center"/>
    </xf>
    <xf numFmtId="0" fontId="14" fillId="4" borderId="13" xfId="1" applyFill="1" applyBorder="1"/>
    <xf numFmtId="0" fontId="61" fillId="4" borderId="23" xfId="1" applyFont="1" applyFill="1" applyBorder="1" applyAlignment="1">
      <alignment horizontal="center" vertical="center"/>
    </xf>
    <xf numFmtId="0" fontId="54" fillId="4" borderId="23" xfId="1" applyFont="1" applyFill="1" applyBorder="1" applyAlignment="1">
      <alignment horizontal="center" vertical="center"/>
    </xf>
    <xf numFmtId="0" fontId="28" fillId="4" borderId="23" xfId="1" applyFont="1" applyFill="1" applyBorder="1" applyAlignment="1">
      <alignment horizontal="center" vertical="center"/>
    </xf>
    <xf numFmtId="0" fontId="31" fillId="4" borderId="13" xfId="1" applyFont="1" applyFill="1" applyBorder="1" applyAlignment="1">
      <alignment horizontal="center" vertical="center" wrapText="1"/>
    </xf>
    <xf numFmtId="0" fontId="31" fillId="4" borderId="0" xfId="1" applyFont="1" applyFill="1" applyBorder="1" applyAlignment="1">
      <alignment horizontal="centerContinuous" vertical="center"/>
    </xf>
    <xf numFmtId="0" fontId="57" fillId="4" borderId="0" xfId="1" applyFont="1" applyFill="1" applyAlignment="1">
      <alignment horizontal="centerContinuous" vertical="center"/>
    </xf>
    <xf numFmtId="0" fontId="7" fillId="4" borderId="0" xfId="1" applyFont="1" applyFill="1" applyBorder="1" applyAlignment="1">
      <alignment horizontal="center" vertical="center"/>
    </xf>
    <xf numFmtId="0" fontId="31" fillId="4" borderId="13" xfId="1" applyFont="1" applyFill="1" applyBorder="1" applyAlignment="1">
      <alignment horizontal="left" vertical="center"/>
    </xf>
    <xf numFmtId="0" fontId="62" fillId="5" borderId="23" xfId="1" applyFont="1" applyFill="1" applyBorder="1" applyAlignment="1">
      <alignment horizontal="center" vertical="center"/>
    </xf>
    <xf numFmtId="0" fontId="57" fillId="4" borderId="47" xfId="1" applyFont="1" applyFill="1" applyBorder="1" applyAlignment="1">
      <alignment vertical="center"/>
    </xf>
    <xf numFmtId="0" fontId="57" fillId="4" borderId="0" xfId="1" applyFont="1" applyFill="1" applyBorder="1" applyAlignment="1">
      <alignment vertical="center"/>
    </xf>
    <xf numFmtId="0" fontId="63" fillId="4" borderId="0" xfId="1" applyFont="1" applyFill="1" applyBorder="1" applyAlignment="1">
      <alignment horizontal="centerContinuous" vertical="center"/>
    </xf>
    <xf numFmtId="0" fontId="57" fillId="4" borderId="0" xfId="1" applyFont="1" applyFill="1" applyBorder="1" applyAlignment="1">
      <alignment horizontal="centerContinuous" vertical="center"/>
    </xf>
    <xf numFmtId="0" fontId="57" fillId="4" borderId="13" xfId="1" applyFont="1" applyFill="1" applyBorder="1" applyAlignment="1">
      <alignment horizontal="centerContinuous" vertical="center"/>
    </xf>
    <xf numFmtId="0" fontId="31" fillId="4" borderId="41" xfId="1" applyFont="1" applyFill="1" applyBorder="1" applyAlignment="1">
      <alignment horizontal="right" vertical="center"/>
    </xf>
    <xf numFmtId="0" fontId="31" fillId="4" borderId="0" xfId="1" applyFont="1" applyFill="1" applyBorder="1" applyAlignment="1">
      <alignment vertical="center"/>
    </xf>
    <xf numFmtId="0" fontId="31" fillId="4" borderId="46" xfId="1" applyFont="1" applyFill="1" applyBorder="1" applyAlignment="1">
      <alignment vertical="center"/>
    </xf>
    <xf numFmtId="0" fontId="64" fillId="4" borderId="0" xfId="1" applyFont="1" applyFill="1" applyBorder="1" applyAlignment="1">
      <alignment horizontal="center" vertical="center" wrapText="1"/>
    </xf>
    <xf numFmtId="0" fontId="64" fillId="4" borderId="13" xfId="1" applyFont="1" applyFill="1" applyBorder="1" applyAlignment="1">
      <alignment horizontal="center" vertical="center" wrapText="1"/>
    </xf>
    <xf numFmtId="0" fontId="65" fillId="4" borderId="41" xfId="1" applyFont="1" applyFill="1" applyBorder="1" applyAlignment="1">
      <alignment horizontal="right" vertical="center"/>
    </xf>
    <xf numFmtId="0" fontId="65" fillId="4" borderId="0" xfId="1" applyFont="1" applyFill="1" applyBorder="1" applyAlignment="1">
      <alignment horizontal="left" vertical="center"/>
    </xf>
    <xf numFmtId="0" fontId="14" fillId="4" borderId="0" xfId="1" applyFont="1" applyFill="1" applyBorder="1" applyAlignment="1">
      <alignment vertical="center"/>
    </xf>
    <xf numFmtId="0" fontId="57" fillId="4" borderId="27" xfId="1" applyFont="1" applyFill="1" applyBorder="1" applyAlignment="1">
      <alignment vertical="center"/>
    </xf>
    <xf numFmtId="0" fontId="54" fillId="4" borderId="0" xfId="1" applyFont="1" applyFill="1" applyBorder="1" applyAlignment="1">
      <alignment horizontal="left" vertical="center"/>
    </xf>
    <xf numFmtId="0" fontId="59" fillId="4" borderId="24" xfId="1" applyFont="1" applyFill="1" applyBorder="1" applyAlignment="1">
      <alignment horizontal="center" vertical="top" wrapText="1"/>
    </xf>
    <xf numFmtId="0" fontId="66" fillId="4" borderId="24" xfId="1" applyFont="1" applyFill="1" applyBorder="1" applyAlignment="1">
      <alignment horizontal="center" vertical="top" wrapText="1"/>
    </xf>
    <xf numFmtId="0" fontId="66" fillId="4" borderId="25" xfId="1" applyFont="1" applyFill="1" applyBorder="1" applyAlignment="1">
      <alignment horizontal="center" vertical="top" wrapText="1"/>
    </xf>
    <xf numFmtId="0" fontId="54" fillId="5" borderId="0" xfId="1" applyFont="1" applyFill="1" applyBorder="1" applyAlignment="1">
      <alignment horizontal="left" vertical="center"/>
    </xf>
    <xf numFmtId="0" fontId="57" fillId="4" borderId="41" xfId="1" applyFont="1" applyFill="1" applyBorder="1" applyAlignment="1">
      <alignment vertical="center"/>
    </xf>
    <xf numFmtId="0" fontId="7" fillId="4" borderId="0" xfId="1" applyFont="1" applyFill="1" applyBorder="1" applyAlignment="1">
      <alignment horizontal="centerContinuous" vertical="center"/>
    </xf>
    <xf numFmtId="0" fontId="66" fillId="4" borderId="0" xfId="1" applyFont="1" applyFill="1" applyBorder="1" applyAlignment="1">
      <alignment horizontal="center" vertical="top" wrapText="1"/>
    </xf>
    <xf numFmtId="0" fontId="69" fillId="4" borderId="0" xfId="1" applyFont="1" applyFill="1" applyBorder="1" applyAlignment="1">
      <alignment horizontal="center" vertical="center"/>
    </xf>
    <xf numFmtId="0" fontId="65" fillId="4" borderId="0" xfId="1" applyFont="1" applyFill="1" applyBorder="1" applyAlignment="1">
      <alignment horizontal="right" vertical="center"/>
    </xf>
    <xf numFmtId="170" fontId="68" fillId="4" borderId="31" xfId="1" applyNumberFormat="1" applyFont="1" applyFill="1" applyBorder="1" applyAlignment="1">
      <alignment horizontal="center" vertical="center"/>
    </xf>
    <xf numFmtId="0" fontId="54" fillId="4" borderId="31" xfId="1" applyFont="1" applyFill="1" applyBorder="1" applyAlignment="1">
      <alignment horizontal="center" vertical="center"/>
    </xf>
    <xf numFmtId="170" fontId="68" fillId="5" borderId="23" xfId="1" applyNumberFormat="1" applyFont="1" applyFill="1" applyBorder="1" applyAlignment="1">
      <alignment horizontal="center" vertical="center"/>
    </xf>
    <xf numFmtId="0" fontId="54" fillId="5" borderId="23" xfId="1" applyFont="1" applyFill="1" applyBorder="1" applyAlignment="1">
      <alignment horizontal="center" vertical="center"/>
    </xf>
    <xf numFmtId="0" fontId="29" fillId="4" borderId="41" xfId="1" applyFont="1" applyFill="1" applyBorder="1" applyAlignment="1">
      <alignment horizontal="centerContinuous" vertical="center" wrapText="1"/>
    </xf>
    <xf numFmtId="0" fontId="31" fillId="4" borderId="0" xfId="1" applyFont="1" applyFill="1" applyBorder="1" applyAlignment="1">
      <alignment horizontal="centerContinuous" vertical="center" wrapText="1"/>
    </xf>
    <xf numFmtId="0" fontId="31" fillId="4" borderId="13" xfId="1" applyFont="1" applyFill="1" applyBorder="1" applyAlignment="1">
      <alignment horizontal="centerContinuous" vertical="center" wrapText="1"/>
    </xf>
    <xf numFmtId="0" fontId="70" fillId="4" borderId="41" xfId="1" applyFont="1" applyFill="1" applyBorder="1" applyAlignment="1">
      <alignment horizontal="centerContinuous" vertical="center" wrapText="1"/>
    </xf>
    <xf numFmtId="0" fontId="54" fillId="4" borderId="26" xfId="1" applyFont="1" applyFill="1" applyBorder="1" applyAlignment="1">
      <alignment horizontal="center" vertical="center"/>
    </xf>
    <xf numFmtId="0" fontId="54" fillId="4" borderId="26" xfId="1" applyFont="1" applyFill="1" applyBorder="1" applyAlignment="1">
      <alignment horizontal="left" vertical="center"/>
    </xf>
    <xf numFmtId="0" fontId="63" fillId="4" borderId="26" xfId="1" applyFont="1" applyFill="1" applyBorder="1" applyAlignment="1">
      <alignment horizontal="centerContinuous" vertical="center"/>
    </xf>
    <xf numFmtId="0" fontId="71" fillId="4" borderId="26" xfId="1" applyFont="1" applyFill="1" applyBorder="1" applyAlignment="1">
      <alignment horizontal="centerContinuous" vertical="center"/>
    </xf>
    <xf numFmtId="0" fontId="14" fillId="4" borderId="26" xfId="1" applyFont="1" applyFill="1" applyBorder="1" applyAlignment="1">
      <alignment horizontal="centerContinuous" vertical="center"/>
    </xf>
    <xf numFmtId="0" fontId="14" fillId="4" borderId="38" xfId="1" applyFont="1" applyFill="1" applyBorder="1" applyAlignment="1">
      <alignment horizontal="centerContinuous" vertical="center"/>
    </xf>
    <xf numFmtId="0" fontId="54" fillId="4" borderId="41" xfId="1" applyFont="1" applyFill="1" applyBorder="1" applyAlignment="1">
      <alignment horizontal="right" vertical="center"/>
    </xf>
    <xf numFmtId="0" fontId="54" fillId="4" borderId="0" xfId="1" applyFont="1" applyFill="1" applyBorder="1" applyAlignment="1">
      <alignment horizontal="centerContinuous" vertical="center"/>
    </xf>
    <xf numFmtId="0" fontId="72" fillId="4" borderId="0" xfId="1" applyFont="1" applyFill="1" applyBorder="1" applyAlignment="1">
      <alignment horizontal="left" vertical="center"/>
    </xf>
    <xf numFmtId="0" fontId="14" fillId="4" borderId="0" xfId="1" applyFill="1"/>
    <xf numFmtId="0" fontId="72" fillId="4" borderId="41" xfId="1" applyFont="1" applyFill="1" applyBorder="1" applyAlignment="1">
      <alignment horizontal="left" vertical="center"/>
    </xf>
    <xf numFmtId="0" fontId="72" fillId="4" borderId="0" xfId="1" applyFont="1" applyFill="1" applyBorder="1" applyAlignment="1">
      <alignment horizontal="center" vertical="center"/>
    </xf>
    <xf numFmtId="0" fontId="31" fillId="4" borderId="41" xfId="1" applyFont="1" applyFill="1" applyBorder="1" applyAlignment="1">
      <alignment horizontal="left" vertical="center"/>
    </xf>
    <xf numFmtId="0" fontId="73" fillId="4" borderId="0" xfId="1" applyFont="1" applyFill="1" applyBorder="1" applyAlignment="1">
      <alignment horizontal="left" vertical="center"/>
    </xf>
    <xf numFmtId="0" fontId="71" fillId="4" borderId="0" xfId="1" applyFont="1" applyFill="1" applyBorder="1" applyAlignment="1">
      <alignment horizontal="centerContinuous" vertical="center"/>
    </xf>
    <xf numFmtId="0" fontId="14" fillId="4" borderId="13" xfId="1" applyFont="1" applyFill="1" applyBorder="1" applyAlignment="1">
      <alignment horizontal="centerContinuous" vertical="center"/>
    </xf>
    <xf numFmtId="0" fontId="74" fillId="4" borderId="42" xfId="1" applyFont="1" applyFill="1" applyBorder="1" applyAlignment="1">
      <alignment horizontal="center" vertical="center"/>
    </xf>
    <xf numFmtId="0" fontId="74" fillId="4" borderId="44" xfId="1" applyFont="1" applyFill="1" applyBorder="1" applyAlignment="1">
      <alignment horizontal="center" vertical="center"/>
    </xf>
    <xf numFmtId="0" fontId="74" fillId="4" borderId="44" xfId="1" applyFont="1" applyFill="1" applyBorder="1" applyAlignment="1">
      <alignment vertical="center"/>
    </xf>
    <xf numFmtId="49" fontId="74" fillId="4" borderId="44" xfId="1" applyNumberFormat="1" applyFont="1" applyFill="1" applyBorder="1" applyAlignment="1">
      <alignment horizontal="center" vertical="center"/>
    </xf>
    <xf numFmtId="0" fontId="54" fillId="4" borderId="47" xfId="1" applyFont="1" applyFill="1" applyBorder="1" applyAlignment="1">
      <alignment horizontal="left" vertical="center"/>
    </xf>
    <xf numFmtId="0" fontId="59" fillId="4" borderId="0" xfId="1" applyFont="1" applyFill="1" applyBorder="1" applyAlignment="1">
      <alignment horizontal="left" vertical="center"/>
    </xf>
    <xf numFmtId="0" fontId="54" fillId="4" borderId="0" xfId="1" applyFont="1" applyFill="1" applyBorder="1" applyAlignment="1">
      <alignment horizontal="right" vertical="center"/>
    </xf>
    <xf numFmtId="0" fontId="59" fillId="4" borderId="0" xfId="1" applyFont="1" applyFill="1" applyBorder="1" applyAlignment="1">
      <alignment horizontal="right" vertical="center"/>
    </xf>
    <xf numFmtId="49" fontId="59" fillId="4" borderId="0" xfId="1" applyNumberFormat="1" applyFont="1" applyFill="1" applyBorder="1" applyAlignment="1">
      <alignment horizontal="left" vertical="center"/>
    </xf>
    <xf numFmtId="0" fontId="59" fillId="4" borderId="13" xfId="1" applyFont="1" applyFill="1" applyBorder="1" applyAlignment="1">
      <alignment horizontal="left" vertical="center"/>
    </xf>
    <xf numFmtId="0" fontId="75" fillId="4" borderId="41" xfId="1" applyFont="1" applyFill="1" applyBorder="1" applyAlignment="1">
      <alignment horizontal="left" vertical="center"/>
    </xf>
    <xf numFmtId="0" fontId="75" fillId="4" borderId="0" xfId="1" applyFont="1" applyFill="1" applyBorder="1" applyAlignment="1">
      <alignment horizontal="right" vertical="center"/>
    </xf>
    <xf numFmtId="171" fontId="23" fillId="4" borderId="0" xfId="1" applyNumberFormat="1" applyFont="1" applyFill="1" applyBorder="1" applyAlignment="1">
      <alignment horizontal="center" vertical="center"/>
    </xf>
    <xf numFmtId="171" fontId="27" fillId="4" borderId="0" xfId="1" applyNumberFormat="1" applyFont="1" applyFill="1" applyBorder="1" applyAlignment="1">
      <alignment horizontal="center" vertical="center"/>
    </xf>
    <xf numFmtId="0" fontId="76" fillId="4" borderId="0" xfId="1" applyFont="1" applyFill="1" applyBorder="1" applyAlignment="1">
      <alignment vertical="center"/>
    </xf>
    <xf numFmtId="0" fontId="76" fillId="4" borderId="0" xfId="1" applyFont="1" applyFill="1" applyBorder="1" applyAlignment="1">
      <alignment horizontal="left" vertical="center"/>
    </xf>
    <xf numFmtId="0" fontId="76" fillId="4" borderId="13" xfId="1" applyFont="1" applyFill="1" applyBorder="1" applyAlignment="1">
      <alignment horizontal="left" vertical="center"/>
    </xf>
    <xf numFmtId="0" fontId="59" fillId="4" borderId="0" xfId="1" applyFont="1" applyFill="1" applyBorder="1" applyAlignment="1">
      <alignment vertical="center"/>
    </xf>
    <xf numFmtId="0" fontId="75" fillId="4" borderId="42" xfId="1" applyFont="1" applyFill="1" applyBorder="1" applyAlignment="1">
      <alignment horizontal="centerContinuous" vertical="center" wrapText="1"/>
    </xf>
    <xf numFmtId="0" fontId="59" fillId="4" borderId="0" xfId="1" applyFont="1" applyFill="1" applyBorder="1" applyAlignment="1">
      <alignment horizontal="centerContinuous" vertical="center" wrapText="1"/>
    </xf>
    <xf numFmtId="0" fontId="31" fillId="4" borderId="47" xfId="1" applyFont="1" applyFill="1" applyBorder="1" applyAlignment="1">
      <alignment horizontal="center" vertical="center" wrapText="1"/>
    </xf>
    <xf numFmtId="0" fontId="14" fillId="4" borderId="26" xfId="1" applyFill="1" applyBorder="1" applyAlignment="1">
      <alignment horizontal="center" vertical="center"/>
    </xf>
    <xf numFmtId="0" fontId="14" fillId="4" borderId="38" xfId="1" applyFill="1" applyBorder="1" applyAlignment="1">
      <alignment horizontal="center" vertical="center"/>
    </xf>
    <xf numFmtId="0" fontId="59" fillId="4" borderId="41" xfId="1" applyFont="1" applyFill="1" applyBorder="1" applyAlignment="1">
      <alignment horizontal="left" vertical="center"/>
    </xf>
    <xf numFmtId="49" fontId="31" fillId="4" borderId="45" xfId="10" applyNumberFormat="1" applyFont="1" applyFill="1" applyBorder="1" applyAlignment="1">
      <alignment horizontal="right" vertical="center"/>
    </xf>
    <xf numFmtId="49" fontId="31" fillId="4" borderId="13" xfId="10" applyNumberFormat="1" applyFont="1" applyFill="1" applyBorder="1" applyAlignment="1">
      <alignment horizontal="right" vertical="center"/>
    </xf>
    <xf numFmtId="0" fontId="59" fillId="4" borderId="42" xfId="1" applyFont="1" applyFill="1" applyBorder="1" applyAlignment="1">
      <alignment horizontal="left" vertical="center"/>
    </xf>
    <xf numFmtId="0" fontId="59" fillId="4" borderId="44" xfId="1" applyFont="1" applyFill="1" applyBorder="1" applyAlignment="1">
      <alignment horizontal="left" vertical="center"/>
    </xf>
    <xf numFmtId="49" fontId="59" fillId="4" borderId="44" xfId="1" applyNumberFormat="1" applyFont="1" applyFill="1" applyBorder="1" applyAlignment="1">
      <alignment horizontal="left" vertical="center"/>
    </xf>
    <xf numFmtId="0" fontId="59" fillId="4" borderId="14" xfId="1" applyFont="1" applyFill="1" applyBorder="1" applyAlignment="1">
      <alignment horizontal="left" vertical="center"/>
    </xf>
    <xf numFmtId="0" fontId="12" fillId="4" borderId="124" xfId="3" applyFont="1" applyFill="1" applyBorder="1" applyAlignment="1">
      <alignment horizontal="center" vertical="center"/>
    </xf>
    <xf numFmtId="0" fontId="12" fillId="4" borderId="0" xfId="3" applyFont="1" applyFill="1" applyBorder="1" applyAlignment="1">
      <alignment horizontal="center" vertical="center"/>
    </xf>
    <xf numFmtId="0" fontId="93" fillId="37" borderId="145" xfId="3" applyFont="1" applyFill="1" applyBorder="1" applyAlignment="1">
      <alignment horizontal="left" vertical="center"/>
    </xf>
    <xf numFmtId="0" fontId="13" fillId="4" borderId="118" xfId="7" applyFont="1" applyFill="1" applyBorder="1" applyAlignment="1">
      <alignment horizontal="center" vertical="center"/>
    </xf>
    <xf numFmtId="0" fontId="9" fillId="4" borderId="0" xfId="0" applyFont="1" applyFill="1" applyBorder="1" applyAlignment="1">
      <alignment horizontal="right" vertical="center"/>
    </xf>
    <xf numFmtId="1" fontId="202" fillId="3" borderId="0" xfId="3" applyNumberFormat="1" applyFont="1" applyFill="1" applyBorder="1" applyAlignment="1">
      <alignment horizontal="center" vertical="center"/>
    </xf>
    <xf numFmtId="0" fontId="201" fillId="3" borderId="135" xfId="0" applyFont="1" applyFill="1" applyBorder="1" applyAlignment="1">
      <alignment horizontal="center" vertical="center"/>
    </xf>
    <xf numFmtId="0" fontId="41" fillId="21" borderId="0" xfId="7" applyFont="1" applyFill="1" applyBorder="1" applyAlignment="1">
      <alignment horizontal="center" vertical="center"/>
    </xf>
    <xf numFmtId="174" fontId="181" fillId="8" borderId="180" xfId="4" applyNumberFormat="1" applyFont="1" applyFill="1" applyBorder="1" applyAlignment="1" applyProtection="1">
      <alignment horizontal="center" vertical="center"/>
      <protection locked="0"/>
    </xf>
    <xf numFmtId="175" fontId="181" fillId="25" borderId="181" xfId="4" applyNumberFormat="1" applyFont="1" applyFill="1" applyBorder="1" applyAlignment="1">
      <alignment horizontal="center" vertical="center"/>
    </xf>
    <xf numFmtId="174" fontId="181" fillId="8" borderId="124" xfId="4" applyNumberFormat="1" applyFont="1" applyFill="1" applyBorder="1" applyAlignment="1" applyProtection="1">
      <alignment horizontal="center" vertical="center"/>
      <protection locked="0"/>
    </xf>
    <xf numFmtId="175" fontId="181" fillId="25" borderId="135" xfId="4" applyNumberFormat="1" applyFont="1" applyFill="1" applyBorder="1" applyAlignment="1">
      <alignment horizontal="center" vertical="center"/>
    </xf>
    <xf numFmtId="174" fontId="181" fillId="8" borderId="2" xfId="4" applyNumberFormat="1" applyFont="1" applyFill="1" applyBorder="1" applyAlignment="1" applyProtection="1">
      <alignment horizontal="center" vertical="center"/>
      <protection locked="0"/>
    </xf>
    <xf numFmtId="1" fontId="188" fillId="8" borderId="3" xfId="4" applyNumberFormat="1" applyFont="1" applyFill="1" applyBorder="1" applyAlignment="1" applyProtection="1">
      <alignment horizontal="center" vertical="center"/>
      <protection locked="0"/>
    </xf>
    <xf numFmtId="1" fontId="188" fillId="25" borderId="3" xfId="4" applyNumberFormat="1" applyFont="1" applyFill="1" applyBorder="1" applyAlignment="1">
      <alignment horizontal="left" vertical="center"/>
    </xf>
    <xf numFmtId="175" fontId="181" fillId="25" borderId="3" xfId="4" applyNumberFormat="1" applyFont="1" applyFill="1" applyBorder="1" applyAlignment="1">
      <alignment horizontal="center" vertical="center"/>
    </xf>
    <xf numFmtId="175" fontId="181" fillId="25" borderId="4" xfId="4" applyNumberFormat="1" applyFont="1" applyFill="1" applyBorder="1" applyAlignment="1">
      <alignment horizontal="center" vertical="center"/>
    </xf>
    <xf numFmtId="0" fontId="36" fillId="4" borderId="0" xfId="7" applyFont="1" applyFill="1" applyAlignment="1">
      <alignment vertical="center"/>
    </xf>
    <xf numFmtId="0" fontId="111" fillId="21" borderId="182" xfId="3" applyFont="1" applyFill="1" applyBorder="1" applyAlignment="1">
      <alignment horizontal="centerContinuous" vertical="center"/>
    </xf>
    <xf numFmtId="166" fontId="231" fillId="4" borderId="0" xfId="2" applyNumberFormat="1" applyFont="1" applyFill="1" applyAlignment="1">
      <alignment horizontal="left" vertical="center"/>
    </xf>
    <xf numFmtId="0" fontId="233" fillId="4" borderId="0" xfId="7" applyFont="1" applyFill="1" applyAlignment="1">
      <alignment vertical="center"/>
    </xf>
    <xf numFmtId="0" fontId="233" fillId="4" borderId="0" xfId="7" applyFont="1" applyFill="1" applyAlignment="1">
      <alignment horizontal="center" vertical="center"/>
    </xf>
    <xf numFmtId="0" fontId="14" fillId="46" borderId="0" xfId="1" applyFill="1" applyProtection="1">
      <protection hidden="1"/>
    </xf>
    <xf numFmtId="0" fontId="3" fillId="46" borderId="0" xfId="9" applyFill="1"/>
    <xf numFmtId="0" fontId="14" fillId="46" borderId="0" xfId="1" applyFont="1" applyFill="1" applyAlignment="1">
      <alignment vertical="center"/>
    </xf>
    <xf numFmtId="0" fontId="14" fillId="0" borderId="0" xfId="1" applyFont="1" applyFill="1" applyAlignment="1">
      <alignment vertical="center"/>
    </xf>
    <xf numFmtId="0" fontId="257" fillId="46" borderId="0" xfId="1" applyFont="1" applyFill="1" applyAlignment="1">
      <alignment vertical="center"/>
    </xf>
    <xf numFmtId="0" fontId="258" fillId="46" borderId="0" xfId="1" applyFont="1" applyFill="1" applyAlignment="1">
      <alignment vertical="center"/>
    </xf>
    <xf numFmtId="0" fontId="259" fillId="46" borderId="0" xfId="1" applyFont="1" applyFill="1" applyAlignment="1">
      <alignment vertical="center"/>
    </xf>
    <xf numFmtId="0" fontId="260" fillId="46" borderId="0" xfId="1" applyFont="1" applyFill="1" applyAlignment="1">
      <alignment vertical="center"/>
    </xf>
    <xf numFmtId="0" fontId="261" fillId="46" borderId="0" xfId="1" applyFont="1" applyFill="1" applyProtection="1">
      <protection hidden="1"/>
    </xf>
    <xf numFmtId="0" fontId="260" fillId="46" borderId="0" xfId="1" applyFont="1" applyFill="1" applyProtection="1">
      <protection hidden="1"/>
    </xf>
    <xf numFmtId="0" fontId="14" fillId="46" borderId="0" xfId="1" applyFont="1" applyFill="1"/>
    <xf numFmtId="0" fontId="14" fillId="4" borderId="0" xfId="1" applyFont="1" applyFill="1"/>
    <xf numFmtId="0" fontId="14" fillId="0" borderId="0" xfId="1" applyFont="1"/>
    <xf numFmtId="0" fontId="14" fillId="4" borderId="0" xfId="1" applyFill="1" applyProtection="1">
      <protection hidden="1"/>
    </xf>
    <xf numFmtId="0" fontId="14" fillId="0" borderId="0" xfId="1" applyProtection="1">
      <protection hidden="1"/>
    </xf>
    <xf numFmtId="0" fontId="3" fillId="0" borderId="0" xfId="9"/>
    <xf numFmtId="0" fontId="75" fillId="0" borderId="0" xfId="1" applyFont="1" applyProtection="1">
      <protection hidden="1"/>
    </xf>
    <xf numFmtId="0" fontId="75" fillId="0" borderId="0" xfId="1" applyFont="1" applyAlignment="1" applyProtection="1">
      <alignment horizontal="left"/>
      <protection hidden="1"/>
    </xf>
    <xf numFmtId="0" fontId="85" fillId="3" borderId="0" xfId="3" applyFont="1" applyFill="1" applyBorder="1" applyAlignment="1">
      <alignment horizontal="center" vertical="center" textRotation="90" wrapText="1"/>
    </xf>
    <xf numFmtId="1" fontId="83" fillId="3" borderId="48" xfId="13" applyNumberFormat="1" applyFont="1" applyFill="1" applyBorder="1" applyAlignment="1">
      <alignment horizontal="center" vertical="center" wrapText="1"/>
    </xf>
    <xf numFmtId="0" fontId="135" fillId="47" borderId="0" xfId="0" applyFont="1" applyFill="1" applyBorder="1" applyAlignment="1">
      <alignment horizontal="center" vertical="center"/>
    </xf>
    <xf numFmtId="0" fontId="255" fillId="47" borderId="0" xfId="1" applyFont="1" applyFill="1" applyAlignment="1">
      <alignment horizontal="center" vertical="center"/>
    </xf>
    <xf numFmtId="0" fontId="202" fillId="47" borderId="124" xfId="0" applyFont="1" applyFill="1" applyBorder="1" applyAlignment="1">
      <alignment horizontal="right" vertical="center"/>
    </xf>
    <xf numFmtId="0" fontId="14" fillId="47" borderId="135" xfId="1" applyFill="1" applyBorder="1" applyAlignment="1">
      <alignment vertical="center"/>
    </xf>
    <xf numFmtId="0" fontId="150" fillId="4" borderId="0" xfId="4" applyFont="1" applyFill="1" applyAlignment="1">
      <alignment horizontal="center" vertical="center"/>
    </xf>
    <xf numFmtId="0" fontId="263" fillId="15" borderId="0" xfId="8" applyFont="1" applyFill="1" applyBorder="1"/>
    <xf numFmtId="0" fontId="236" fillId="15" borderId="0" xfId="0" applyFont="1" applyFill="1" applyBorder="1"/>
    <xf numFmtId="0" fontId="208" fillId="15" borderId="0" xfId="0" applyFont="1" applyFill="1" applyBorder="1"/>
    <xf numFmtId="0" fontId="40" fillId="4" borderId="0" xfId="0" applyFont="1" applyFill="1" applyBorder="1"/>
    <xf numFmtId="0" fontId="35" fillId="4" borderId="0" xfId="0" applyFont="1" applyFill="1" applyBorder="1"/>
    <xf numFmtId="0" fontId="202" fillId="4" borderId="124" xfId="0" applyFont="1" applyFill="1" applyBorder="1" applyAlignment="1">
      <alignment horizontal="center" vertical="center"/>
    </xf>
    <xf numFmtId="0" fontId="0" fillId="4" borderId="175" xfId="0" applyFont="1" applyFill="1" applyBorder="1" applyAlignment="1">
      <alignment vertical="center"/>
    </xf>
    <xf numFmtId="0" fontId="0" fillId="4" borderId="194" xfId="0" applyFont="1" applyFill="1" applyBorder="1" applyAlignment="1">
      <alignment vertical="center"/>
    </xf>
    <xf numFmtId="0" fontId="12" fillId="4" borderId="124" xfId="3" applyFont="1" applyFill="1" applyBorder="1" applyAlignment="1">
      <alignment horizontal="center" vertical="center"/>
    </xf>
    <xf numFmtId="0" fontId="12" fillId="4" borderId="0" xfId="3" applyFont="1" applyFill="1" applyBorder="1" applyAlignment="1">
      <alignment horizontal="center" vertical="center"/>
    </xf>
    <xf numFmtId="0" fontId="13" fillId="4" borderId="118" xfId="7" applyFont="1" applyFill="1" applyBorder="1" applyAlignment="1">
      <alignment horizontal="center" vertical="center"/>
    </xf>
    <xf numFmtId="0" fontId="24" fillId="4" borderId="46" xfId="0" applyFont="1" applyFill="1" applyBorder="1" applyAlignment="1">
      <alignment vertical="center"/>
    </xf>
    <xf numFmtId="0" fontId="264" fillId="4" borderId="0" xfId="0" applyFont="1" applyFill="1" applyBorder="1" applyAlignment="1">
      <alignment horizontal="center" vertical="center"/>
    </xf>
    <xf numFmtId="0" fontId="24" fillId="4" borderId="0" xfId="0" applyFont="1" applyFill="1" applyBorder="1" applyAlignment="1">
      <alignment vertical="center"/>
    </xf>
    <xf numFmtId="0" fontId="24" fillId="4" borderId="0" xfId="0" applyFont="1" applyFill="1" applyBorder="1" applyAlignment="1">
      <alignment horizontal="center" vertical="center"/>
    </xf>
    <xf numFmtId="0" fontId="150" fillId="4" borderId="46" xfId="0" applyFont="1" applyFill="1" applyBorder="1" applyAlignment="1">
      <alignment vertical="center"/>
    </xf>
    <xf numFmtId="0" fontId="265" fillId="4" borderId="0" xfId="0" applyFont="1" applyFill="1" applyAlignment="1">
      <alignment vertical="center"/>
    </xf>
    <xf numFmtId="0" fontId="265" fillId="4" borderId="0" xfId="0" applyFont="1" applyFill="1" applyAlignment="1">
      <alignment horizontal="center" vertical="center"/>
    </xf>
    <xf numFmtId="0" fontId="150" fillId="4" borderId="0" xfId="0" applyFont="1" applyFill="1" applyBorder="1" applyAlignment="1">
      <alignment vertical="center"/>
    </xf>
    <xf numFmtId="0" fontId="166" fillId="4" borderId="0" xfId="0" applyFont="1" applyFill="1" applyAlignment="1">
      <alignment vertical="center"/>
    </xf>
    <xf numFmtId="0" fontId="150" fillId="4" borderId="0" xfId="0" applyFont="1" applyFill="1" applyAlignment="1">
      <alignment vertical="center"/>
    </xf>
    <xf numFmtId="0" fontId="150" fillId="4" borderId="0" xfId="0" applyFont="1" applyFill="1" applyAlignment="1">
      <alignment horizontal="right" vertical="center"/>
    </xf>
    <xf numFmtId="10" fontId="150" fillId="4" borderId="0" xfId="0" applyNumberFormat="1" applyFont="1" applyFill="1" applyAlignment="1">
      <alignment horizontal="center" vertical="center"/>
    </xf>
    <xf numFmtId="0" fontId="150" fillId="4" borderId="0" xfId="0" applyFont="1" applyFill="1" applyAlignment="1">
      <alignment horizontal="center" vertical="center"/>
    </xf>
    <xf numFmtId="0" fontId="150" fillId="4" borderId="0" xfId="0" applyFont="1" applyFill="1" applyAlignment="1">
      <alignment horizontal="left" vertical="center"/>
    </xf>
    <xf numFmtId="0" fontId="266" fillId="4" borderId="0" xfId="0" applyFont="1" applyFill="1" applyAlignment="1">
      <alignment vertical="center"/>
    </xf>
    <xf numFmtId="0" fontId="266" fillId="4" borderId="0" xfId="0" applyFont="1" applyFill="1" applyAlignment="1">
      <alignment horizontal="right" vertical="center"/>
    </xf>
    <xf numFmtId="0" fontId="150" fillId="0" borderId="0" xfId="0" applyFont="1" applyAlignment="1">
      <alignment horizontal="right" vertical="center"/>
    </xf>
    <xf numFmtId="1" fontId="193" fillId="19" borderId="0" xfId="0" applyNumberFormat="1" applyFont="1" applyFill="1" applyAlignment="1" applyProtection="1">
      <alignment horizontal="center" vertical="center"/>
      <protection locked="0"/>
    </xf>
    <xf numFmtId="0" fontId="266" fillId="4" borderId="0" xfId="0" applyFont="1" applyFill="1" applyAlignment="1">
      <alignment horizontal="center" vertical="center"/>
    </xf>
    <xf numFmtId="0" fontId="150" fillId="4" borderId="0" xfId="0" applyFont="1" applyFill="1" applyBorder="1" applyAlignment="1" applyProtection="1">
      <alignment vertical="center" wrapText="1" shrinkToFit="1"/>
      <protection locked="0"/>
    </xf>
    <xf numFmtId="0" fontId="24" fillId="4" borderId="68" xfId="0" applyFont="1" applyFill="1" applyBorder="1" applyAlignment="1">
      <alignment vertical="center"/>
    </xf>
    <xf numFmtId="10" fontId="150" fillId="19" borderId="0" xfId="0" applyNumberFormat="1" applyFont="1" applyFill="1" applyAlignment="1" applyProtection="1">
      <alignment horizontal="center" vertical="center"/>
      <protection locked="0"/>
    </xf>
    <xf numFmtId="10" fontId="150" fillId="4" borderId="0" xfId="0" applyNumberFormat="1" applyFont="1" applyFill="1" applyAlignment="1" applyProtection="1">
      <alignment vertical="center"/>
      <protection locked="0"/>
    </xf>
    <xf numFmtId="0" fontId="150" fillId="4" borderId="0" xfId="0" applyFont="1" applyFill="1" applyAlignment="1" applyProtection="1">
      <alignment vertical="center"/>
      <protection locked="0"/>
    </xf>
    <xf numFmtId="0" fontId="166" fillId="4" borderId="0" xfId="0" applyFont="1" applyFill="1" applyAlignment="1">
      <alignment horizontal="left" vertical="center"/>
    </xf>
    <xf numFmtId="1" fontId="193" fillId="4" borderId="0" xfId="0" applyNumberFormat="1" applyFont="1" applyFill="1" applyAlignment="1" applyProtection="1">
      <alignment horizontal="center" vertical="center"/>
      <protection locked="0"/>
    </xf>
    <xf numFmtId="0" fontId="150" fillId="4" borderId="0" xfId="0" applyFont="1" applyFill="1" applyBorder="1" applyAlignment="1" applyProtection="1">
      <alignment horizontal="right" vertical="center" wrapText="1" shrinkToFit="1"/>
      <protection locked="0"/>
    </xf>
    <xf numFmtId="0" fontId="267" fillId="46" borderId="0" xfId="1" applyFont="1" applyFill="1" applyAlignment="1">
      <alignment horizontal="right" vertical="center"/>
    </xf>
    <xf numFmtId="0" fontId="205" fillId="4" borderId="118" xfId="4" applyFont="1" applyFill="1" applyBorder="1" applyAlignment="1">
      <alignment vertical="center"/>
    </xf>
    <xf numFmtId="0" fontId="268" fillId="4" borderId="118" xfId="4" applyFont="1" applyFill="1" applyBorder="1" applyAlignment="1">
      <alignment horizontal="right" vertical="center"/>
    </xf>
    <xf numFmtId="0" fontId="4" fillId="4" borderId="135" xfId="0" applyFont="1" applyFill="1" applyBorder="1" applyAlignment="1">
      <alignment horizontal="right" vertical="center"/>
    </xf>
    <xf numFmtId="0" fontId="3" fillId="4" borderId="0" xfId="19" applyFont="1" applyFill="1" applyBorder="1"/>
    <xf numFmtId="0" fontId="37" fillId="4" borderId="135" xfId="19" applyFont="1" applyFill="1" applyBorder="1" applyAlignment="1">
      <alignment horizontal="right"/>
    </xf>
    <xf numFmtId="0" fontId="3" fillId="4" borderId="135" xfId="19" applyFont="1" applyFill="1" applyBorder="1"/>
    <xf numFmtId="0" fontId="10" fillId="4" borderId="118" xfId="19" applyFont="1" applyFill="1" applyBorder="1"/>
    <xf numFmtId="0" fontId="3" fillId="4" borderId="124" xfId="19" applyFont="1" applyFill="1" applyBorder="1"/>
    <xf numFmtId="0" fontId="3" fillId="0" borderId="0" xfId="19" applyFont="1" applyBorder="1"/>
    <xf numFmtId="0" fontId="13" fillId="5" borderId="0" xfId="19" applyFont="1" applyFill="1" applyBorder="1" applyAlignment="1">
      <alignment horizontal="center" vertical="center"/>
    </xf>
    <xf numFmtId="0" fontId="12" fillId="2" borderId="0" xfId="19" applyFont="1" applyFill="1" applyBorder="1" applyAlignment="1">
      <alignment horizontal="center" vertical="center"/>
    </xf>
    <xf numFmtId="0" fontId="13" fillId="2" borderId="0" xfId="19" applyFont="1" applyFill="1" applyBorder="1" applyAlignment="1">
      <alignment horizontal="center" vertical="center"/>
    </xf>
    <xf numFmtId="0" fontId="33" fillId="4" borderId="124" xfId="19" quotePrefix="1" applyFont="1" applyFill="1" applyBorder="1" applyAlignment="1">
      <alignment horizontal="center" vertical="center"/>
    </xf>
    <xf numFmtId="0" fontId="4" fillId="4" borderId="135" xfId="19" applyFont="1" applyFill="1" applyBorder="1" applyAlignment="1">
      <alignment horizontal="right" vertical="center"/>
    </xf>
    <xf numFmtId="0" fontId="3" fillId="4" borderId="2" xfId="19" applyFont="1" applyFill="1" applyBorder="1"/>
    <xf numFmtId="0" fontId="38" fillId="8" borderId="118" xfId="4" applyFont="1" applyFill="1" applyBorder="1" applyAlignment="1">
      <alignment horizontal="center" vertical="center"/>
    </xf>
    <xf numFmtId="2" fontId="93" fillId="8" borderId="118" xfId="4" applyNumberFormat="1" applyFont="1" applyFill="1" applyBorder="1" applyAlignment="1">
      <alignment horizontal="center" vertical="center"/>
    </xf>
    <xf numFmtId="0" fontId="122" fillId="8" borderId="118" xfId="4" applyFont="1" applyFill="1" applyBorder="1" applyAlignment="1">
      <alignment horizontal="center" vertical="center"/>
    </xf>
    <xf numFmtId="2" fontId="41" fillId="8" borderId="118" xfId="4" applyNumberFormat="1" applyFont="1" applyFill="1" applyBorder="1" applyAlignment="1">
      <alignment horizontal="center" vertical="center"/>
    </xf>
    <xf numFmtId="0" fontId="126" fillId="8" borderId="118" xfId="4" applyFont="1" applyFill="1" applyBorder="1" applyAlignment="1">
      <alignment horizontal="center" vertical="center"/>
    </xf>
    <xf numFmtId="2" fontId="12" fillId="8" borderId="118" xfId="4" applyNumberFormat="1" applyFont="1" applyFill="1" applyBorder="1" applyAlignment="1">
      <alignment horizontal="center" vertical="center"/>
    </xf>
    <xf numFmtId="2" fontId="36" fillId="8" borderId="118" xfId="3" applyNumberFormat="1" applyFont="1" applyFill="1" applyBorder="1" applyAlignment="1" applyProtection="1">
      <alignment horizontal="center" vertical="center"/>
      <protection locked="0"/>
    </xf>
    <xf numFmtId="0" fontId="3" fillId="4" borderId="123" xfId="19" applyFont="1" applyFill="1" applyBorder="1"/>
    <xf numFmtId="0" fontId="3" fillId="0" borderId="0" xfId="19" applyFont="1"/>
    <xf numFmtId="0" fontId="10" fillId="4" borderId="135" xfId="19" applyFont="1" applyFill="1" applyBorder="1"/>
    <xf numFmtId="0" fontId="3" fillId="0" borderId="135" xfId="19" applyFont="1" applyBorder="1"/>
    <xf numFmtId="0" fontId="124" fillId="5" borderId="2" xfId="19" applyFont="1" applyFill="1" applyBorder="1"/>
    <xf numFmtId="0" fontId="3" fillId="5" borderId="118" xfId="19" applyFont="1" applyFill="1" applyBorder="1"/>
    <xf numFmtId="0" fontId="3" fillId="5" borderId="123" xfId="19" applyFont="1" applyFill="1" applyBorder="1"/>
    <xf numFmtId="0" fontId="262" fillId="46" borderId="0" xfId="9" applyFont="1" applyFill="1" applyAlignment="1">
      <alignment vertical="center"/>
    </xf>
    <xf numFmtId="0" fontId="262" fillId="46" borderId="0" xfId="9" applyFont="1" applyFill="1" applyAlignment="1">
      <alignment horizontal="right" vertical="center"/>
    </xf>
    <xf numFmtId="0" fontId="270" fillId="46" borderId="0" xfId="1" applyFont="1" applyFill="1" applyAlignment="1">
      <alignment vertical="center"/>
    </xf>
    <xf numFmtId="0" fontId="262" fillId="46" borderId="0" xfId="9" applyFont="1" applyFill="1" applyAlignment="1">
      <alignment horizontal="left" vertical="center"/>
    </xf>
    <xf numFmtId="0" fontId="59" fillId="0" borderId="0" xfId="1" applyFont="1" applyFill="1" applyBorder="1" applyAlignment="1">
      <alignment horizontal="center" vertical="center"/>
    </xf>
    <xf numFmtId="0" fontId="59" fillId="0" borderId="13" xfId="1" applyFont="1" applyFill="1" applyBorder="1" applyAlignment="1">
      <alignment horizontal="center" vertical="center"/>
    </xf>
    <xf numFmtId="0" fontId="52" fillId="0" borderId="18" xfId="1" applyFont="1" applyBorder="1" applyAlignment="1">
      <alignment horizontal="centerContinuous" vertical="center"/>
    </xf>
    <xf numFmtId="0" fontId="28" fillId="0" borderId="156" xfId="1" applyFont="1" applyBorder="1" applyAlignment="1">
      <alignment horizontal="centerContinuous" vertical="center"/>
    </xf>
    <xf numFmtId="0" fontId="14" fillId="0" borderId="156" xfId="1" applyBorder="1" applyAlignment="1">
      <alignment horizontal="centerContinuous" vertical="center"/>
    </xf>
    <xf numFmtId="0" fontId="14" fillId="0" borderId="193" xfId="1" applyBorder="1" applyAlignment="1">
      <alignment vertical="center"/>
    </xf>
    <xf numFmtId="0" fontId="57" fillId="0" borderId="192" xfId="1" applyFont="1" applyBorder="1" applyAlignment="1">
      <alignment vertical="center"/>
    </xf>
    <xf numFmtId="0" fontId="14" fillId="0" borderId="190" xfId="1" applyBorder="1" applyAlignment="1">
      <alignment vertical="center"/>
    </xf>
    <xf numFmtId="0" fontId="14" fillId="0" borderId="191" xfId="1" applyBorder="1" applyAlignment="1">
      <alignment vertical="center"/>
    </xf>
    <xf numFmtId="0" fontId="57" fillId="0" borderId="40" xfId="1" applyFont="1" applyBorder="1" applyAlignment="1">
      <alignment vertical="center"/>
    </xf>
    <xf numFmtId="0" fontId="14" fillId="0" borderId="164" xfId="1" applyBorder="1" applyAlignment="1">
      <alignment vertical="center"/>
    </xf>
    <xf numFmtId="0" fontId="14" fillId="0" borderId="25" xfId="1" applyBorder="1" applyAlignment="1">
      <alignment vertical="center"/>
    </xf>
    <xf numFmtId="0" fontId="14" fillId="0" borderId="137" xfId="1" applyBorder="1" applyAlignment="1">
      <alignment vertical="center"/>
    </xf>
    <xf numFmtId="0" fontId="57" fillId="0" borderId="46" xfId="1" applyFont="1" applyBorder="1" applyAlignment="1">
      <alignment vertical="center"/>
    </xf>
    <xf numFmtId="0" fontId="271" fillId="12" borderId="189" xfId="1" applyFont="1" applyFill="1" applyBorder="1" applyAlignment="1">
      <alignment horizontal="centerContinuous" vertical="center"/>
    </xf>
    <xf numFmtId="0" fontId="51" fillId="12" borderId="188" xfId="1" applyFont="1" applyFill="1" applyBorder="1" applyAlignment="1">
      <alignment horizontal="centerContinuous" vertical="center"/>
    </xf>
    <xf numFmtId="0" fontId="28" fillId="12" borderId="188" xfId="1" applyFont="1" applyFill="1" applyBorder="1" applyAlignment="1">
      <alignment horizontal="centerContinuous" vertical="center"/>
    </xf>
    <xf numFmtId="0" fontId="52" fillId="12" borderId="187" xfId="1" applyFont="1" applyFill="1" applyBorder="1" applyAlignment="1">
      <alignment horizontal="centerContinuous" vertical="center"/>
    </xf>
    <xf numFmtId="0" fontId="25" fillId="0" borderId="137" xfId="3" applyFont="1" applyFill="1" applyBorder="1" applyAlignment="1">
      <alignment horizontal="right" vertical="center"/>
    </xf>
    <xf numFmtId="1" fontId="51" fillId="0" borderId="0" xfId="3" applyNumberFormat="1" applyFont="1" applyFill="1" applyBorder="1" applyAlignment="1">
      <alignment horizontal="center" vertical="center"/>
    </xf>
    <xf numFmtId="0" fontId="56" fillId="0" borderId="116" xfId="3" applyFont="1" applyFill="1" applyBorder="1" applyAlignment="1">
      <alignment horizontal="centerContinuous" vertical="center" wrapText="1"/>
    </xf>
    <xf numFmtId="0" fontId="28" fillId="0" borderId="0" xfId="3" applyFont="1" applyFill="1" applyBorder="1" applyAlignment="1">
      <alignment horizontal="centerContinuous" vertical="center" wrapText="1"/>
    </xf>
    <xf numFmtId="0" fontId="28" fillId="8" borderId="0" xfId="1" applyFont="1" applyFill="1" applyBorder="1" applyAlignment="1">
      <alignment horizontal="centerContinuous" vertical="center" wrapText="1"/>
    </xf>
    <xf numFmtId="0" fontId="28" fillId="8" borderId="13" xfId="1" applyFont="1" applyFill="1" applyBorder="1" applyAlignment="1">
      <alignment horizontal="centerContinuous" vertical="center" wrapText="1"/>
    </xf>
    <xf numFmtId="0" fontId="272" fillId="0" borderId="137" xfId="3" applyFont="1" applyFill="1" applyBorder="1" applyAlignment="1">
      <alignment horizontal="right" vertical="center"/>
    </xf>
    <xf numFmtId="0" fontId="56" fillId="0" borderId="137" xfId="1" applyFont="1" applyBorder="1" applyAlignment="1">
      <alignment horizontal="right" vertical="center" wrapText="1"/>
    </xf>
    <xf numFmtId="0" fontId="54" fillId="8" borderId="0" xfId="1" applyFont="1" applyFill="1" applyBorder="1" applyAlignment="1">
      <alignment horizontal="left" vertical="center"/>
    </xf>
    <xf numFmtId="0" fontId="28" fillId="8" borderId="0" xfId="1" applyFont="1" applyFill="1" applyBorder="1" applyAlignment="1">
      <alignment horizontal="right" vertical="center"/>
    </xf>
    <xf numFmtId="0" fontId="21" fillId="0" borderId="137" xfId="1" applyFont="1" applyBorder="1" applyAlignment="1">
      <alignment horizontal="right" vertical="center"/>
    </xf>
    <xf numFmtId="0" fontId="58" fillId="8" borderId="0" xfId="1" applyFont="1" applyFill="1" applyBorder="1" applyAlignment="1">
      <alignment vertical="center"/>
    </xf>
    <xf numFmtId="0" fontId="58" fillId="8" borderId="0" xfId="1" applyFont="1" applyFill="1" applyBorder="1" applyAlignment="1">
      <alignment horizontal="left" vertical="center" wrapText="1"/>
    </xf>
    <xf numFmtId="0" fontId="58" fillId="8" borderId="164" xfId="1" applyFont="1" applyFill="1" applyBorder="1" applyAlignment="1">
      <alignment horizontal="left" vertical="center"/>
    </xf>
    <xf numFmtId="0" fontId="51" fillId="12" borderId="18" xfId="1" applyFont="1" applyFill="1" applyBorder="1" applyAlignment="1">
      <alignment horizontal="centerContinuous" vertical="center" wrapText="1"/>
    </xf>
    <xf numFmtId="0" fontId="31" fillId="12" borderId="156" xfId="1" applyFont="1" applyFill="1" applyBorder="1" applyAlignment="1">
      <alignment horizontal="centerContinuous" vertical="center" wrapText="1"/>
    </xf>
    <xf numFmtId="0" fontId="54" fillId="0" borderId="193" xfId="1" applyFont="1" applyBorder="1" applyAlignment="1">
      <alignment horizontal="left" vertical="center"/>
    </xf>
    <xf numFmtId="0" fontId="59" fillId="8" borderId="0" xfId="1" applyFont="1" applyFill="1" applyBorder="1" applyAlignment="1">
      <alignment horizontal="left" vertical="center"/>
    </xf>
    <xf numFmtId="0" fontId="82" fillId="0" borderId="0" xfId="1" applyFont="1" applyBorder="1" applyAlignment="1">
      <alignment horizontal="right" vertical="center"/>
    </xf>
    <xf numFmtId="0" fontId="59" fillId="8" borderId="0" xfId="1" applyFont="1" applyFill="1" applyBorder="1" applyAlignment="1">
      <alignment horizontal="right" vertical="center"/>
    </xf>
    <xf numFmtId="0" fontId="54" fillId="0" borderId="0" xfId="1" applyFont="1" applyBorder="1" applyAlignment="1">
      <alignment horizontal="centerContinuous" vertical="center"/>
    </xf>
    <xf numFmtId="49" fontId="59" fillId="8" borderId="0" xfId="1" applyNumberFormat="1" applyFont="1" applyFill="1" applyBorder="1" applyAlignment="1">
      <alignment horizontal="left" vertical="center"/>
    </xf>
    <xf numFmtId="0" fontId="82" fillId="0" borderId="0" xfId="1" applyFont="1" applyBorder="1" applyAlignment="1">
      <alignment horizontal="left" vertical="center"/>
    </xf>
    <xf numFmtId="0" fontId="59" fillId="8" borderId="13" xfId="1" applyFont="1" applyFill="1" applyBorder="1" applyAlignment="1">
      <alignment horizontal="left" vertical="center"/>
    </xf>
    <xf numFmtId="0" fontId="54" fillId="8" borderId="184" xfId="1" applyFont="1" applyFill="1" applyBorder="1" applyAlignment="1">
      <alignment horizontal="center" vertical="center"/>
    </xf>
    <xf numFmtId="0" fontId="54" fillId="0" borderId="0" xfId="1" applyFont="1" applyBorder="1" applyAlignment="1">
      <alignment horizontal="right" vertical="center"/>
    </xf>
    <xf numFmtId="0" fontId="28" fillId="0" borderId="0" xfId="1" applyFont="1" applyFill="1" applyBorder="1" applyAlignment="1">
      <alignment horizontal="right" vertical="center"/>
    </xf>
    <xf numFmtId="171" fontId="23" fillId="8" borderId="0" xfId="1" applyNumberFormat="1" applyFont="1" applyFill="1" applyBorder="1" applyAlignment="1">
      <alignment horizontal="center" vertical="center"/>
    </xf>
    <xf numFmtId="171" fontId="27" fillId="8" borderId="0" xfId="1" applyNumberFormat="1" applyFont="1" applyFill="1" applyBorder="1" applyAlignment="1">
      <alignment horizontal="center" vertical="center"/>
    </xf>
    <xf numFmtId="0" fontId="76" fillId="8" borderId="0" xfId="1" applyFont="1" applyFill="1" applyBorder="1" applyAlignment="1">
      <alignment vertical="center"/>
    </xf>
    <xf numFmtId="0" fontId="76" fillId="8" borderId="0" xfId="1" applyFont="1" applyFill="1" applyBorder="1" applyAlignment="1">
      <alignment horizontal="left" vertical="center"/>
    </xf>
    <xf numFmtId="0" fontId="76" fillId="8" borderId="13" xfId="1" applyFont="1" applyFill="1" applyBorder="1" applyAlignment="1">
      <alignment horizontal="left" vertical="center"/>
    </xf>
    <xf numFmtId="0" fontId="59" fillId="8" borderId="0" xfId="1" applyFont="1" applyFill="1" applyBorder="1" applyAlignment="1">
      <alignment vertical="center"/>
    </xf>
    <xf numFmtId="0" fontId="59" fillId="0" borderId="138" xfId="1" applyFont="1" applyFill="1" applyBorder="1" applyAlignment="1">
      <alignment horizontal="left" vertical="center"/>
    </xf>
    <xf numFmtId="0" fontId="59" fillId="8" borderId="117" xfId="1" applyFont="1" applyFill="1" applyBorder="1" applyAlignment="1">
      <alignment horizontal="left" vertical="center"/>
    </xf>
    <xf numFmtId="49" fontId="59" fillId="8" borderId="117" xfId="1" applyNumberFormat="1" applyFont="1" applyFill="1" applyBorder="1" applyAlignment="1">
      <alignment horizontal="left" vertical="center"/>
    </xf>
    <xf numFmtId="0" fontId="59" fillId="8" borderId="139" xfId="1" applyFont="1" applyFill="1" applyBorder="1" applyAlignment="1">
      <alignment horizontal="left" vertical="center"/>
    </xf>
    <xf numFmtId="0" fontId="56" fillId="0" borderId="193" xfId="1" applyFont="1" applyBorder="1" applyAlignment="1">
      <alignment horizontal="centerContinuous" vertical="center"/>
    </xf>
    <xf numFmtId="0" fontId="56" fillId="0" borderId="190" xfId="1" applyFont="1" applyBorder="1" applyAlignment="1">
      <alignment horizontal="centerContinuous" vertical="center"/>
    </xf>
    <xf numFmtId="0" fontId="78" fillId="0" borderId="192" xfId="1" applyFont="1" applyBorder="1" applyAlignment="1">
      <alignment horizontal="centerContinuous" vertical="center"/>
    </xf>
    <xf numFmtId="0" fontId="78" fillId="0" borderId="190" xfId="1" applyFont="1" applyBorder="1" applyAlignment="1">
      <alignment horizontal="centerContinuous" vertical="center"/>
    </xf>
    <xf numFmtId="0" fontId="78" fillId="0" borderId="176" xfId="1" applyFont="1" applyBorder="1" applyAlignment="1">
      <alignment horizontal="centerContinuous" vertical="center"/>
    </xf>
    <xf numFmtId="0" fontId="276" fillId="0" borderId="137" xfId="1" applyFont="1" applyFill="1" applyBorder="1" applyAlignment="1">
      <alignment horizontal="left" vertical="center"/>
    </xf>
    <xf numFmtId="0" fontId="29" fillId="0" borderId="138" xfId="1" applyFont="1" applyFill="1" applyBorder="1" applyAlignment="1">
      <alignment horizontal="centerContinuous" vertical="center" wrapText="1"/>
    </xf>
    <xf numFmtId="0" fontId="59" fillId="8" borderId="117" xfId="1" applyFont="1" applyFill="1" applyBorder="1" applyAlignment="1">
      <alignment horizontal="centerContinuous" vertical="center" wrapText="1"/>
    </xf>
    <xf numFmtId="49" fontId="59" fillId="8" borderId="117" xfId="1" applyNumberFormat="1" applyFont="1" applyFill="1" applyBorder="1" applyAlignment="1">
      <alignment horizontal="centerContinuous" vertical="center" wrapText="1"/>
    </xf>
    <xf numFmtId="0" fontId="59" fillId="8" borderId="139" xfId="1" applyFont="1" applyFill="1" applyBorder="1" applyAlignment="1">
      <alignment horizontal="centerContinuous" vertical="center" wrapText="1"/>
    </xf>
    <xf numFmtId="0" fontId="14" fillId="8" borderId="6" xfId="1" applyFill="1" applyBorder="1" applyAlignment="1">
      <alignment vertical="center"/>
    </xf>
    <xf numFmtId="0" fontId="72" fillId="0" borderId="8" xfId="3" applyFont="1" applyFill="1" applyBorder="1" applyAlignment="1" applyProtection="1">
      <alignment horizontal="left" vertical="center"/>
      <protection locked="0"/>
    </xf>
    <xf numFmtId="0" fontId="14" fillId="0" borderId="7" xfId="1" applyBorder="1" applyAlignment="1">
      <alignment vertical="center"/>
    </xf>
    <xf numFmtId="0" fontId="14" fillId="0" borderId="0" xfId="1" applyAlignment="1">
      <alignment vertical="center"/>
    </xf>
    <xf numFmtId="0" fontId="14" fillId="48" borderId="0" xfId="1" applyFill="1" applyAlignment="1">
      <alignment vertical="center"/>
    </xf>
    <xf numFmtId="0" fontId="280" fillId="8" borderId="0" xfId="1" applyFont="1" applyFill="1" applyAlignment="1">
      <alignment vertical="center"/>
    </xf>
    <xf numFmtId="0" fontId="14" fillId="8" borderId="0" xfId="1" applyFill="1" applyAlignment="1">
      <alignment vertical="center"/>
    </xf>
    <xf numFmtId="0" fontId="7" fillId="24" borderId="0" xfId="1" applyFont="1" applyFill="1" applyAlignment="1">
      <alignment horizontal="left" vertical="center"/>
    </xf>
    <xf numFmtId="0" fontId="281" fillId="24" borderId="0" xfId="1" applyFont="1" applyFill="1" applyAlignment="1">
      <alignment vertical="center"/>
    </xf>
    <xf numFmtId="0" fontId="282" fillId="8" borderId="0" xfId="1" applyFont="1" applyFill="1" applyAlignment="1">
      <alignment horizontal="right" vertical="center"/>
    </xf>
    <xf numFmtId="0" fontId="283" fillId="8" borderId="0" xfId="15" applyFont="1" applyFill="1" applyAlignment="1" applyProtection="1">
      <alignment horizontal="left" vertical="center"/>
    </xf>
    <xf numFmtId="0" fontId="284" fillId="31" borderId="0" xfId="1" applyFont="1" applyFill="1" applyAlignment="1">
      <alignment vertical="center"/>
    </xf>
    <xf numFmtId="0" fontId="25" fillId="8" borderId="0" xfId="1" applyFont="1" applyFill="1" applyAlignment="1">
      <alignment vertical="center"/>
    </xf>
    <xf numFmtId="0" fontId="73" fillId="8" borderId="0" xfId="1" applyFont="1" applyFill="1" applyAlignment="1">
      <alignment horizontal="right" vertical="center"/>
    </xf>
    <xf numFmtId="0" fontId="57" fillId="8" borderId="0" xfId="15" applyFont="1" applyFill="1" applyAlignment="1" applyProtection="1">
      <alignment horizontal="left" vertical="center"/>
    </xf>
    <xf numFmtId="0" fontId="73" fillId="8" borderId="0" xfId="1" applyFont="1" applyFill="1" applyAlignment="1">
      <alignment horizontal="left" vertical="center"/>
    </xf>
    <xf numFmtId="0" fontId="285" fillId="8" borderId="0" xfId="15" applyFont="1" applyFill="1" applyAlignment="1" applyProtection="1">
      <alignment horizontal="left" vertical="center"/>
    </xf>
    <xf numFmtId="0" fontId="286" fillId="8" borderId="0" xfId="15" applyFont="1" applyFill="1" applyAlignment="1" applyProtection="1">
      <alignment horizontal="left" vertical="center"/>
    </xf>
    <xf numFmtId="0" fontId="73" fillId="31" borderId="0" xfId="1" applyFont="1" applyFill="1" applyAlignment="1">
      <alignment horizontal="right" vertical="center"/>
    </xf>
    <xf numFmtId="0" fontId="287" fillId="8" borderId="0" xfId="15" applyFont="1" applyFill="1" applyAlignment="1" applyProtection="1">
      <alignment horizontal="center" vertical="center"/>
    </xf>
    <xf numFmtId="0" fontId="57" fillId="0" borderId="0" xfId="1" applyFont="1"/>
    <xf numFmtId="0" fontId="57" fillId="8" borderId="0" xfId="1" applyFont="1" applyFill="1"/>
    <xf numFmtId="0" fontId="288" fillId="8" borderId="0" xfId="1" applyFont="1" applyFill="1" applyAlignment="1">
      <alignment horizontal="left" vertical="center"/>
    </xf>
    <xf numFmtId="0" fontId="289" fillId="8" borderId="0" xfId="1" applyFont="1" applyFill="1" applyAlignment="1">
      <alignment horizontal="right" vertical="center"/>
    </xf>
    <xf numFmtId="0" fontId="81" fillId="8" borderId="0" xfId="15" applyFont="1" applyFill="1" applyAlignment="1" applyProtection="1">
      <alignment vertical="center"/>
    </xf>
    <xf numFmtId="0" fontId="290" fillId="8" borderId="0" xfId="1" applyFont="1" applyFill="1" applyAlignment="1">
      <alignment horizontal="right" vertical="center"/>
    </xf>
    <xf numFmtId="0" fontId="291" fillId="8" borderId="0" xfId="1" applyFont="1" applyFill="1" applyAlignment="1">
      <alignment horizontal="center" vertical="center"/>
    </xf>
    <xf numFmtId="0" fontId="14" fillId="8" borderId="0" xfId="1" applyFill="1" applyAlignment="1">
      <alignment vertical="center" wrapText="1"/>
    </xf>
    <xf numFmtId="0" fontId="292" fillId="8" borderId="0" xfId="1" applyFont="1" applyFill="1" applyAlignment="1">
      <alignment horizontal="left" vertical="center"/>
    </xf>
    <xf numFmtId="0" fontId="69" fillId="8" borderId="0" xfId="1" applyFont="1" applyFill="1" applyAlignment="1">
      <alignment vertical="center"/>
    </xf>
    <xf numFmtId="0" fontId="14" fillId="8" borderId="0" xfId="1" applyFill="1" applyAlignment="1">
      <alignment horizontal="center" vertical="center"/>
    </xf>
    <xf numFmtId="0" fontId="141" fillId="8" borderId="0" xfId="15" applyFill="1" applyAlignment="1" applyProtection="1">
      <alignment vertical="center"/>
    </xf>
    <xf numFmtId="0" fontId="295" fillId="8" borderId="0" xfId="1" applyFont="1" applyFill="1" applyAlignment="1">
      <alignment vertical="center"/>
    </xf>
    <xf numFmtId="0" fontId="141" fillId="8" borderId="0" xfId="15" applyFill="1" applyAlignment="1" applyProtection="1">
      <alignment horizontal="left" vertical="center"/>
    </xf>
    <xf numFmtId="0" fontId="296" fillId="8" borderId="0" xfId="1" applyFont="1" applyFill="1" applyAlignment="1">
      <alignment vertical="center"/>
    </xf>
    <xf numFmtId="0" fontId="57" fillId="0" borderId="0" xfId="1" applyFont="1" applyFill="1" applyAlignment="1">
      <alignment horizontal="center" vertical="center"/>
    </xf>
    <xf numFmtId="0" fontId="66" fillId="8" borderId="0" xfId="15" applyFont="1" applyFill="1" applyAlignment="1" applyProtection="1">
      <alignment horizontal="left" vertical="center" wrapText="1"/>
    </xf>
    <xf numFmtId="0" fontId="297" fillId="8" borderId="0" xfId="15" applyFont="1" applyFill="1" applyAlignment="1" applyProtection="1">
      <alignment horizontal="left" vertical="center" wrapText="1"/>
    </xf>
    <xf numFmtId="0" fontId="14" fillId="24" borderId="0" xfId="1" applyFill="1" applyAlignment="1">
      <alignment horizontal="center" vertical="center"/>
    </xf>
    <xf numFmtId="0" fontId="283" fillId="8" borderId="0" xfId="15" applyFont="1" applyFill="1" applyAlignment="1" applyProtection="1">
      <alignment horizontal="left" vertical="center" wrapText="1"/>
    </xf>
    <xf numFmtId="0" fontId="298" fillId="8" borderId="0" xfId="15" applyFont="1" applyFill="1" applyAlignment="1" applyProtection="1">
      <alignment horizontal="left" vertical="center" wrapText="1"/>
    </xf>
    <xf numFmtId="0" fontId="297" fillId="8" borderId="0" xfId="15" applyFont="1" applyFill="1" applyAlignment="1" applyProtection="1">
      <alignment vertical="center"/>
    </xf>
    <xf numFmtId="0" fontId="297" fillId="8" borderId="0" xfId="15" applyFont="1" applyFill="1" applyAlignment="1" applyProtection="1">
      <alignment horizontal="left" vertical="center"/>
    </xf>
    <xf numFmtId="0" fontId="299" fillId="8" borderId="0" xfId="1" applyFont="1" applyFill="1" applyAlignment="1">
      <alignment horizontal="left" vertical="center"/>
    </xf>
    <xf numFmtId="0" fontId="300" fillId="8" borderId="0" xfId="1" applyFont="1" applyFill="1" applyAlignment="1">
      <alignment vertical="center"/>
    </xf>
    <xf numFmtId="0" fontId="64" fillId="8" borderId="0" xfId="15" applyFont="1" applyFill="1" applyAlignment="1" applyProtection="1">
      <alignment vertical="center"/>
    </xf>
    <xf numFmtId="0" fontId="66" fillId="0" borderId="0" xfId="1" applyFont="1" applyAlignment="1">
      <alignment vertical="center"/>
    </xf>
    <xf numFmtId="0" fontId="57" fillId="8" borderId="0" xfId="1" applyFont="1" applyFill="1" applyAlignment="1">
      <alignment vertical="center"/>
    </xf>
    <xf numFmtId="0" fontId="301" fillId="7" borderId="0" xfId="1" applyFont="1" applyFill="1" applyAlignment="1">
      <alignment vertical="center"/>
    </xf>
    <xf numFmtId="0" fontId="69" fillId="7" borderId="0" xfId="1" applyFont="1" applyFill="1" applyAlignment="1">
      <alignment vertical="center"/>
    </xf>
    <xf numFmtId="0" fontId="290" fillId="0" borderId="0" xfId="1" applyFont="1" applyAlignment="1">
      <alignment horizontal="right" vertical="center"/>
    </xf>
    <xf numFmtId="0" fontId="64" fillId="8" borderId="0" xfId="1" applyFont="1" applyFill="1" applyBorder="1" applyAlignment="1">
      <alignment vertical="center"/>
    </xf>
    <xf numFmtId="0" fontId="81" fillId="0" borderId="0" xfId="1" applyFont="1" applyAlignment="1">
      <alignment vertical="center"/>
    </xf>
    <xf numFmtId="0" fontId="14" fillId="8" borderId="0" xfId="1" applyFill="1" applyBorder="1" applyAlignment="1">
      <alignment vertical="center"/>
    </xf>
    <xf numFmtId="0" fontId="290" fillId="8" borderId="0" xfId="1" applyFont="1" applyFill="1" applyBorder="1" applyAlignment="1">
      <alignment horizontal="right" vertical="center"/>
    </xf>
    <xf numFmtId="0" fontId="297" fillId="8" borderId="0" xfId="15" applyFont="1" applyFill="1" applyBorder="1" applyAlignment="1" applyProtection="1">
      <alignment vertical="center"/>
    </xf>
    <xf numFmtId="0" fontId="141" fillId="0" borderId="0" xfId="15" applyAlignment="1" applyProtection="1"/>
    <xf numFmtId="0" fontId="297" fillId="8" borderId="0" xfId="15" applyFont="1" applyFill="1" applyBorder="1" applyAlignment="1" applyProtection="1">
      <alignment horizontal="left" vertical="center" wrapText="1"/>
    </xf>
    <xf numFmtId="0" fontId="283" fillId="0" borderId="0" xfId="15" applyFont="1" applyAlignment="1" applyProtection="1"/>
    <xf numFmtId="0" fontId="302" fillId="8" borderId="0" xfId="1" applyFont="1" applyFill="1" applyAlignment="1">
      <alignment horizontal="left" vertical="center" wrapText="1"/>
    </xf>
    <xf numFmtId="0" fontId="283" fillId="8" borderId="0" xfId="15" applyFont="1" applyFill="1" applyAlignment="1" applyProtection="1">
      <alignment vertical="center"/>
    </xf>
    <xf numFmtId="0" fontId="304" fillId="8" borderId="0" xfId="1" applyFont="1" applyFill="1" applyAlignment="1">
      <alignment horizontal="center" vertical="center" wrapText="1"/>
    </xf>
    <xf numFmtId="0" fontId="305" fillId="8" borderId="0" xfId="1" applyFont="1" applyFill="1" applyAlignment="1">
      <alignment vertical="center"/>
    </xf>
    <xf numFmtId="0" fontId="306" fillId="8" borderId="0" xfId="1" applyFont="1" applyFill="1" applyAlignment="1">
      <alignment vertical="center" wrapText="1"/>
    </xf>
    <xf numFmtId="0" fontId="71" fillId="8" borderId="0" xfId="15" applyFont="1" applyFill="1" applyAlignment="1" applyProtection="1">
      <alignment horizontal="left" vertical="center"/>
    </xf>
    <xf numFmtId="0" fontId="307" fillId="8" borderId="0" xfId="1" applyFont="1" applyFill="1" applyAlignment="1">
      <alignment vertical="center" wrapText="1"/>
    </xf>
    <xf numFmtId="0" fontId="308" fillId="8" borderId="0" xfId="1" applyFont="1" applyFill="1" applyAlignment="1">
      <alignment vertical="center"/>
    </xf>
    <xf numFmtId="0" fontId="309" fillId="8" borderId="0" xfId="1" applyFont="1" applyFill="1" applyAlignment="1">
      <alignment horizontal="left" vertical="center"/>
    </xf>
    <xf numFmtId="0" fontId="293" fillId="8" borderId="0" xfId="1" applyFont="1" applyFill="1" applyAlignment="1">
      <alignment vertical="center" wrapText="1"/>
    </xf>
    <xf numFmtId="0" fontId="310" fillId="8" borderId="0" xfId="1" applyFont="1" applyFill="1" applyAlignment="1">
      <alignment vertical="center" wrapText="1"/>
    </xf>
    <xf numFmtId="0" fontId="57" fillId="8" borderId="0" xfId="1" applyFont="1" applyFill="1" applyAlignment="1">
      <alignment horizontal="center" vertical="center"/>
    </xf>
    <xf numFmtId="0" fontId="297" fillId="0" borderId="0" xfId="15" applyFont="1" applyAlignment="1" applyProtection="1"/>
    <xf numFmtId="0" fontId="297" fillId="8" borderId="0" xfId="15" applyFont="1" applyFill="1" applyAlignment="1" applyProtection="1"/>
    <xf numFmtId="0" fontId="14" fillId="8" borderId="0" xfId="1" applyFont="1" applyFill="1"/>
    <xf numFmtId="0" fontId="14" fillId="8" borderId="0" xfId="1" applyFill="1"/>
    <xf numFmtId="0" fontId="283" fillId="8" borderId="0" xfId="15" applyFont="1" applyFill="1" applyAlignment="1" applyProtection="1"/>
    <xf numFmtId="0" fontId="258" fillId="46" borderId="0" xfId="1" applyFont="1" applyFill="1" applyAlignment="1">
      <alignment horizontal="left" vertical="center" wrapText="1"/>
    </xf>
    <xf numFmtId="0" fontId="311" fillId="46" borderId="0" xfId="1" applyFont="1" applyFill="1" applyBorder="1" applyAlignment="1">
      <alignment horizontal="center" vertical="center"/>
    </xf>
    <xf numFmtId="1" fontId="230" fillId="8" borderId="190" xfId="4" applyNumberFormat="1" applyFont="1" applyFill="1" applyBorder="1" applyAlignment="1" applyProtection="1">
      <alignment horizontal="center" vertical="center"/>
      <protection locked="0"/>
    </xf>
    <xf numFmtId="1" fontId="188" fillId="25" borderId="190" xfId="4" applyNumberFormat="1" applyFont="1" applyFill="1" applyBorder="1" applyAlignment="1">
      <alignment horizontal="left" vertical="center"/>
    </xf>
    <xf numFmtId="175" fontId="249" fillId="25" borderId="190" xfId="4" applyNumberFormat="1" applyFont="1" applyFill="1" applyBorder="1" applyAlignment="1">
      <alignment horizontal="center" vertical="center"/>
    </xf>
    <xf numFmtId="0" fontId="311" fillId="46" borderId="0" xfId="1" applyFont="1" applyFill="1" applyBorder="1" applyAlignment="1">
      <alignment horizontal="center" vertical="center"/>
    </xf>
    <xf numFmtId="1" fontId="82" fillId="8" borderId="117" xfId="3" applyNumberFormat="1" applyFont="1" applyFill="1" applyBorder="1" applyAlignment="1">
      <alignment horizontal="center" vertical="center"/>
    </xf>
    <xf numFmtId="0" fontId="14" fillId="0" borderId="138" xfId="13" applyFont="1" applyFill="1" applyBorder="1" applyAlignment="1">
      <alignment horizontal="center" vertical="center" textRotation="90"/>
    </xf>
    <xf numFmtId="0" fontId="2" fillId="0" borderId="0" xfId="21"/>
    <xf numFmtId="0" fontId="22" fillId="0" borderId="0" xfId="5" applyAlignment="1">
      <alignment vertical="center"/>
    </xf>
    <xf numFmtId="0" fontId="22" fillId="0" borderId="0" xfId="5" applyAlignment="1">
      <alignment horizontal="center" vertical="center"/>
    </xf>
    <xf numFmtId="0" fontId="24" fillId="0" borderId="0" xfId="5" applyFont="1" applyAlignment="1">
      <alignment vertical="center"/>
    </xf>
    <xf numFmtId="0" fontId="24" fillId="0" borderId="0" xfId="5" applyFont="1" applyAlignment="1" applyProtection="1">
      <alignment vertical="center"/>
      <protection locked="0"/>
    </xf>
    <xf numFmtId="0" fontId="24" fillId="0" borderId="0" xfId="5" applyFont="1" applyAlignment="1">
      <alignment horizontal="center" vertical="center"/>
    </xf>
    <xf numFmtId="0" fontId="24" fillId="4" borderId="28" xfId="5" applyFont="1" applyFill="1" applyBorder="1" applyAlignment="1">
      <alignment vertical="center"/>
    </xf>
    <xf numFmtId="0" fontId="24" fillId="4" borderId="164" xfId="5" applyFont="1" applyFill="1" applyBorder="1" applyAlignment="1">
      <alignment vertical="center"/>
    </xf>
    <xf numFmtId="0" fontId="24" fillId="4" borderId="164" xfId="5" applyFont="1" applyFill="1" applyBorder="1" applyAlignment="1" applyProtection="1">
      <alignment vertical="center"/>
      <protection locked="0"/>
    </xf>
    <xf numFmtId="0" fontId="24" fillId="4" borderId="164" xfId="5" applyFont="1" applyFill="1" applyBorder="1" applyAlignment="1">
      <alignment horizontal="center" vertical="center"/>
    </xf>
    <xf numFmtId="0" fontId="24" fillId="4" borderId="40" xfId="5" applyFont="1" applyFill="1" applyBorder="1" applyAlignment="1">
      <alignment vertical="center"/>
    </xf>
    <xf numFmtId="0" fontId="24" fillId="4" borderId="45" xfId="5" applyFont="1" applyFill="1" applyBorder="1" applyAlignment="1">
      <alignment vertical="center"/>
    </xf>
    <xf numFmtId="0" fontId="24" fillId="4" borderId="0" xfId="5" applyFont="1" applyFill="1" applyBorder="1" applyAlignment="1">
      <alignment vertical="center"/>
    </xf>
    <xf numFmtId="0" fontId="24" fillId="4" borderId="0" xfId="5" applyFont="1" applyFill="1" applyBorder="1" applyAlignment="1" applyProtection="1">
      <alignment vertical="center"/>
      <protection locked="0"/>
    </xf>
    <xf numFmtId="0" fontId="24" fillId="4" borderId="0" xfId="5" applyFont="1" applyFill="1" applyBorder="1" applyAlignment="1">
      <alignment horizontal="center" vertical="center"/>
    </xf>
    <xf numFmtId="0" fontId="24" fillId="4" borderId="46" xfId="5" applyFont="1" applyFill="1" applyBorder="1" applyAlignment="1">
      <alignment vertical="center"/>
    </xf>
    <xf numFmtId="0" fontId="24" fillId="4" borderId="0" xfId="5" applyFont="1" applyFill="1" applyBorder="1" applyAlignment="1" applyProtection="1">
      <alignment horizontal="right" vertical="center"/>
      <protection locked="0"/>
    </xf>
    <xf numFmtId="1" fontId="24" fillId="4" borderId="0" xfId="5" applyNumberFormat="1" applyFont="1" applyFill="1" applyBorder="1" applyAlignment="1" applyProtection="1">
      <alignment horizontal="right" vertical="center"/>
      <protection locked="0"/>
    </xf>
    <xf numFmtId="176" fontId="312" fillId="19" borderId="0" xfId="5" applyNumberFormat="1" applyFont="1" applyFill="1" applyBorder="1" applyAlignment="1" applyProtection="1">
      <alignment horizontal="center" vertical="center"/>
      <protection locked="0"/>
    </xf>
    <xf numFmtId="176" fontId="312" fillId="19" borderId="137" xfId="5" applyNumberFormat="1" applyFont="1" applyFill="1" applyBorder="1" applyAlignment="1" applyProtection="1">
      <alignment horizontal="center" vertical="center"/>
      <protection locked="0"/>
    </xf>
    <xf numFmtId="1" fontId="313" fillId="32" borderId="13" xfId="5" applyNumberFormat="1" applyFont="1" applyFill="1" applyBorder="1" applyAlignment="1">
      <alignment horizontal="left" vertical="center"/>
    </xf>
    <xf numFmtId="1" fontId="313" fillId="32" borderId="0" xfId="5" applyNumberFormat="1" applyFont="1" applyFill="1" applyBorder="1" applyAlignment="1">
      <alignment horizontal="left" vertical="center"/>
    </xf>
    <xf numFmtId="0" fontId="24" fillId="4" borderId="117" xfId="5" applyFont="1" applyFill="1" applyBorder="1" applyAlignment="1">
      <alignment horizontal="center" vertical="center"/>
    </xf>
    <xf numFmtId="0" fontId="24" fillId="4" borderId="117" xfId="5" applyFont="1" applyFill="1" applyBorder="1" applyAlignment="1">
      <alignment vertical="center"/>
    </xf>
    <xf numFmtId="0" fontId="26" fillId="4" borderId="63" xfId="5" applyFont="1" applyFill="1" applyBorder="1" applyAlignment="1">
      <alignment horizontal="center" vertical="center"/>
    </xf>
    <xf numFmtId="0" fontId="6" fillId="4" borderId="62" xfId="5" applyFont="1" applyFill="1" applyBorder="1" applyAlignment="1">
      <alignment horizontal="left" vertical="center"/>
    </xf>
    <xf numFmtId="0" fontId="22" fillId="4" borderId="46" xfId="5" applyFill="1" applyBorder="1" applyAlignment="1">
      <alignment vertical="center"/>
    </xf>
    <xf numFmtId="0" fontId="24" fillId="4" borderId="45" xfId="21" applyFont="1" applyFill="1" applyBorder="1" applyAlignment="1">
      <alignment vertical="center"/>
    </xf>
    <xf numFmtId="0" fontId="24" fillId="4" borderId="0" xfId="21" applyFont="1" applyFill="1" applyBorder="1" applyAlignment="1">
      <alignment vertical="center"/>
    </xf>
    <xf numFmtId="0" fontId="24" fillId="4" borderId="0" xfId="21" applyFont="1" applyFill="1" applyBorder="1" applyAlignment="1">
      <alignment horizontal="center" vertical="center"/>
    </xf>
    <xf numFmtId="0" fontId="24" fillId="4" borderId="46" xfId="21" applyFont="1" applyFill="1" applyBorder="1" applyAlignment="1">
      <alignment vertical="center"/>
    </xf>
    <xf numFmtId="0" fontId="24" fillId="4" borderId="0" xfId="21" applyFont="1" applyFill="1" applyBorder="1" applyAlignment="1" applyProtection="1">
      <alignment vertical="center" wrapText="1" shrinkToFit="1"/>
      <protection locked="0"/>
    </xf>
    <xf numFmtId="0" fontId="2" fillId="4" borderId="0" xfId="21" applyFill="1" applyAlignment="1">
      <alignment vertical="center"/>
    </xf>
    <xf numFmtId="0" fontId="24" fillId="4" borderId="0" xfId="21" applyFont="1" applyFill="1" applyAlignment="1">
      <alignment vertical="center"/>
    </xf>
    <xf numFmtId="0" fontId="24" fillId="4" borderId="0" xfId="21" applyFont="1" applyFill="1" applyAlignment="1">
      <alignment horizontal="center" vertical="center"/>
    </xf>
    <xf numFmtId="0" fontId="316" fillId="4" borderId="0" xfId="21" applyFont="1" applyFill="1" applyAlignment="1">
      <alignment vertical="center"/>
    </xf>
    <xf numFmtId="0" fontId="24" fillId="4" borderId="0" xfId="21" applyFont="1" applyFill="1" applyAlignment="1">
      <alignment horizontal="left" vertical="center"/>
    </xf>
    <xf numFmtId="1" fontId="24" fillId="4" borderId="0" xfId="21" applyNumberFormat="1" applyFont="1" applyFill="1" applyAlignment="1" applyProtection="1">
      <alignment vertical="center"/>
      <protection locked="0"/>
    </xf>
    <xf numFmtId="0" fontId="317" fillId="4" borderId="0" xfId="21" applyFont="1" applyFill="1" applyAlignment="1">
      <alignment horizontal="right" vertical="center"/>
    </xf>
    <xf numFmtId="0" fontId="22" fillId="4" borderId="0" xfId="21" applyFont="1" applyFill="1" applyAlignment="1">
      <alignment horizontal="center" vertical="center"/>
    </xf>
    <xf numFmtId="0" fontId="318" fillId="4" borderId="0" xfId="21" applyFont="1" applyFill="1" applyAlignment="1">
      <alignment horizontal="center" vertical="center"/>
    </xf>
    <xf numFmtId="1" fontId="313" fillId="19" borderId="0" xfId="21" applyNumberFormat="1" applyFont="1" applyFill="1" applyAlignment="1" applyProtection="1">
      <alignment horizontal="center" vertical="center"/>
      <protection locked="0"/>
    </xf>
    <xf numFmtId="0" fontId="319" fillId="4" borderId="0" xfId="21" applyFont="1" applyFill="1" applyAlignment="1">
      <alignment horizontal="right" vertical="center"/>
    </xf>
    <xf numFmtId="0" fontId="317" fillId="0" borderId="0" xfId="21" applyFont="1" applyAlignment="1">
      <alignment horizontal="right" vertical="center"/>
    </xf>
    <xf numFmtId="0" fontId="319" fillId="4" borderId="0" xfId="21" applyFont="1" applyFill="1" applyAlignment="1">
      <alignment vertical="center"/>
    </xf>
    <xf numFmtId="0" fontId="22" fillId="4" borderId="0" xfId="21" applyFont="1" applyFill="1" applyAlignment="1">
      <alignment vertical="center"/>
    </xf>
    <xf numFmtId="0" fontId="22" fillId="4" borderId="0" xfId="21" applyFont="1" applyFill="1" applyAlignment="1">
      <alignment horizontal="left" vertical="center"/>
    </xf>
    <xf numFmtId="10" fontId="24" fillId="4" borderId="0" xfId="21" applyNumberFormat="1" applyFont="1" applyFill="1" applyAlignment="1">
      <alignment horizontal="center" vertical="center"/>
    </xf>
    <xf numFmtId="0" fontId="24" fillId="4" borderId="0" xfId="21" applyFont="1" applyFill="1" applyAlignment="1">
      <alignment horizontal="right" vertical="center"/>
    </xf>
    <xf numFmtId="0" fontId="2" fillId="4" borderId="0" xfId="21" applyFill="1" applyAlignment="1">
      <alignment horizontal="center" vertical="center"/>
    </xf>
    <xf numFmtId="0" fontId="320" fillId="4" borderId="0" xfId="21" applyFont="1" applyFill="1" applyAlignment="1">
      <alignment vertical="center"/>
    </xf>
    <xf numFmtId="0" fontId="264" fillId="4" borderId="0" xfId="21" applyFont="1" applyFill="1" applyBorder="1" applyAlignment="1">
      <alignment horizontal="center" vertical="center"/>
    </xf>
    <xf numFmtId="0" fontId="75" fillId="4" borderId="63" xfId="5" applyFont="1" applyFill="1" applyBorder="1" applyAlignment="1">
      <alignment horizontal="center" vertical="center"/>
    </xf>
    <xf numFmtId="0" fontId="321" fillId="0" borderId="0" xfId="21" applyFont="1" applyBorder="1" applyAlignment="1">
      <alignment horizontal="right" vertical="center"/>
    </xf>
    <xf numFmtId="0" fontId="24" fillId="0" borderId="0" xfId="21" applyFont="1" applyBorder="1" applyAlignment="1">
      <alignment vertical="center"/>
    </xf>
    <xf numFmtId="0" fontId="321" fillId="4" borderId="0" xfId="21" applyFont="1" applyFill="1" applyBorder="1" applyAlignment="1">
      <alignment vertical="center"/>
    </xf>
    <xf numFmtId="0" fontId="24" fillId="0" borderId="0" xfId="21" applyFont="1" applyBorder="1" applyAlignment="1">
      <alignment horizontal="center" vertical="center"/>
    </xf>
    <xf numFmtId="0" fontId="2" fillId="4" borderId="0" xfId="21" applyFill="1" applyBorder="1" applyAlignment="1">
      <alignment horizontal="right"/>
    </xf>
    <xf numFmtId="0" fontId="322" fillId="19" borderId="190" xfId="21" applyFont="1" applyFill="1" applyBorder="1" applyAlignment="1">
      <alignment horizontal="left"/>
    </xf>
    <xf numFmtId="0" fontId="313" fillId="19" borderId="0" xfId="21" applyFont="1" applyFill="1" applyBorder="1" applyAlignment="1">
      <alignment horizontal="center"/>
    </xf>
    <xf numFmtId="0" fontId="2" fillId="0" borderId="0" xfId="21" applyBorder="1" applyAlignment="1">
      <alignment horizontal="right"/>
    </xf>
    <xf numFmtId="0" fontId="24" fillId="4" borderId="0" xfId="21" applyFont="1" applyFill="1" applyBorder="1" applyAlignment="1">
      <alignment horizontal="right" vertical="center"/>
    </xf>
    <xf numFmtId="0" fontId="22" fillId="4" borderId="45" xfId="5" applyFill="1" applyBorder="1" applyAlignment="1">
      <alignment vertical="center"/>
    </xf>
    <xf numFmtId="0" fontId="22" fillId="4" borderId="0" xfId="5" applyFill="1" applyBorder="1" applyAlignment="1">
      <alignment vertical="center"/>
    </xf>
    <xf numFmtId="0" fontId="22" fillId="4" borderId="0" xfId="5" applyFill="1" applyBorder="1" applyAlignment="1">
      <alignment horizontal="center" vertical="center"/>
    </xf>
    <xf numFmtId="0" fontId="22" fillId="4" borderId="0" xfId="5" applyFill="1" applyBorder="1" applyAlignment="1">
      <alignment horizontal="right"/>
    </xf>
    <xf numFmtId="0" fontId="24" fillId="4" borderId="0" xfId="5" applyFont="1" applyFill="1" applyBorder="1"/>
    <xf numFmtId="0" fontId="323" fillId="19" borderId="192" xfId="21" applyFont="1" applyFill="1" applyBorder="1" applyAlignment="1">
      <alignment horizontal="center"/>
    </xf>
    <xf numFmtId="0" fontId="323" fillId="19" borderId="196" xfId="21" applyFont="1" applyFill="1" applyBorder="1" applyAlignment="1">
      <alignment horizontal="center"/>
    </xf>
    <xf numFmtId="0" fontId="24" fillId="4" borderId="0" xfId="5" applyFont="1" applyFill="1" applyBorder="1" applyAlignment="1">
      <alignment horizontal="right"/>
    </xf>
    <xf numFmtId="0" fontId="312" fillId="19" borderId="40" xfId="21" applyFont="1" applyFill="1" applyBorder="1" applyAlignment="1">
      <alignment horizontal="center"/>
    </xf>
    <xf numFmtId="0" fontId="323" fillId="19" borderId="28" xfId="21" applyFont="1" applyFill="1" applyBorder="1" applyAlignment="1">
      <alignment horizontal="center"/>
    </xf>
    <xf numFmtId="0" fontId="323" fillId="19" borderId="0" xfId="5" applyFont="1" applyFill="1" applyBorder="1" applyAlignment="1" applyProtection="1">
      <alignment vertical="center"/>
      <protection locked="0"/>
    </xf>
    <xf numFmtId="0" fontId="24" fillId="4" borderId="0" xfId="5" applyFont="1" applyFill="1" applyBorder="1" applyAlignment="1">
      <alignment horizontal="left" vertical="center"/>
    </xf>
    <xf numFmtId="0" fontId="24" fillId="4" borderId="0" xfId="21" applyFont="1" applyFill="1" applyBorder="1" applyAlignment="1">
      <alignment horizontal="left" vertical="center"/>
    </xf>
    <xf numFmtId="0" fontId="321" fillId="4" borderId="0" xfId="5" applyFont="1" applyFill="1" applyBorder="1" applyAlignment="1">
      <alignment vertical="center"/>
    </xf>
    <xf numFmtId="0" fontId="24" fillId="0" borderId="0" xfId="5" applyFont="1" applyBorder="1" applyAlignment="1">
      <alignment vertical="center"/>
    </xf>
    <xf numFmtId="0" fontId="321" fillId="0" borderId="0" xfId="5" applyFont="1" applyBorder="1"/>
    <xf numFmtId="0" fontId="312" fillId="19" borderId="0" xfId="21" applyFont="1" applyFill="1" applyBorder="1" applyAlignment="1">
      <alignment horizontal="center"/>
    </xf>
    <xf numFmtId="0" fontId="22" fillId="0" borderId="0" xfId="5" applyBorder="1"/>
    <xf numFmtId="0" fontId="24" fillId="0" borderId="0" xfId="5" applyFont="1" applyBorder="1"/>
    <xf numFmtId="0" fontId="22" fillId="4" borderId="0" xfId="5" applyFill="1" applyBorder="1"/>
    <xf numFmtId="0" fontId="323" fillId="19" borderId="185" xfId="21" applyFont="1" applyFill="1" applyBorder="1" applyAlignment="1">
      <alignment horizontal="center"/>
    </xf>
    <xf numFmtId="0" fontId="323" fillId="19" borderId="29" xfId="21" applyFont="1" applyFill="1" applyBorder="1" applyAlignment="1">
      <alignment horizontal="center"/>
    </xf>
    <xf numFmtId="0" fontId="323" fillId="19" borderId="40" xfId="21" applyFont="1" applyFill="1" applyBorder="1" applyAlignment="1">
      <alignment horizontal="center"/>
    </xf>
    <xf numFmtId="0" fontId="312" fillId="19" borderId="28" xfId="21" applyFont="1" applyFill="1" applyBorder="1" applyAlignment="1">
      <alignment horizontal="center"/>
    </xf>
    <xf numFmtId="0" fontId="24" fillId="0" borderId="45" xfId="5" applyFont="1" applyBorder="1" applyAlignment="1">
      <alignment vertical="center"/>
    </xf>
    <xf numFmtId="0" fontId="24" fillId="4" borderId="0" xfId="5" applyFont="1" applyFill="1" applyBorder="1" applyAlignment="1">
      <alignment horizontal="right" vertical="center"/>
    </xf>
    <xf numFmtId="0" fontId="325" fillId="4" borderId="116" xfId="5" applyFont="1" applyFill="1" applyBorder="1" applyAlignment="1" applyProtection="1">
      <alignment horizontal="left" vertical="center"/>
      <protection locked="0"/>
    </xf>
    <xf numFmtId="173" fontId="69" fillId="4" borderId="7" xfId="5" applyNumberFormat="1" applyFont="1" applyFill="1" applyBorder="1" applyAlignment="1" applyProtection="1">
      <alignment horizontal="left" vertical="center"/>
      <protection locked="0"/>
    </xf>
    <xf numFmtId="173" fontId="69" fillId="4" borderId="8" xfId="5" applyNumberFormat="1" applyFont="1" applyFill="1" applyBorder="1" applyAlignment="1" applyProtection="1">
      <alignment horizontal="right" vertical="center"/>
      <protection locked="0"/>
    </xf>
    <xf numFmtId="0" fontId="24" fillId="4" borderId="8" xfId="5" applyFont="1" applyFill="1" applyBorder="1" applyAlignment="1">
      <alignment vertical="center"/>
    </xf>
    <xf numFmtId="0" fontId="24" fillId="4" borderId="6" xfId="5" applyFont="1" applyFill="1" applyBorder="1" applyAlignment="1">
      <alignment vertical="center"/>
    </xf>
    <xf numFmtId="0" fontId="24" fillId="4" borderId="0" xfId="21" applyFont="1" applyFill="1" applyBorder="1" applyAlignment="1" applyProtection="1">
      <alignment horizontal="left" vertical="center"/>
      <protection locked="0"/>
    </xf>
    <xf numFmtId="0" fontId="24" fillId="4" borderId="0" xfId="21" applyFont="1" applyFill="1" applyBorder="1" applyAlignment="1" applyProtection="1">
      <alignment horizontal="right" vertical="center"/>
      <protection locked="0"/>
    </xf>
    <xf numFmtId="0" fontId="75" fillId="0" borderId="63" xfId="5" applyFont="1" applyBorder="1" applyAlignment="1">
      <alignment horizontal="center" vertical="center"/>
    </xf>
    <xf numFmtId="1" fontId="323" fillId="19" borderId="0" xfId="5" applyNumberFormat="1" applyFont="1" applyFill="1" applyBorder="1" applyAlignment="1" applyProtection="1">
      <alignment horizontal="center" vertical="center"/>
      <protection locked="0"/>
    </xf>
    <xf numFmtId="0" fontId="317" fillId="4" borderId="0" xfId="5" applyFont="1" applyFill="1" applyBorder="1" applyAlignment="1" applyProtection="1">
      <alignment horizontal="right" vertical="top"/>
      <protection locked="0"/>
    </xf>
    <xf numFmtId="0" fontId="22" fillId="4" borderId="139" xfId="5" applyFill="1" applyBorder="1" applyAlignment="1">
      <alignment vertical="center"/>
    </xf>
    <xf numFmtId="0" fontId="22" fillId="4" borderId="117" xfId="5" applyFill="1" applyBorder="1" applyAlignment="1">
      <alignment vertical="center"/>
    </xf>
    <xf numFmtId="0" fontId="22" fillId="4" borderId="117" xfId="5" applyFill="1" applyBorder="1" applyAlignment="1" applyProtection="1">
      <alignment horizontal="left" vertical="top" wrapText="1"/>
      <protection locked="0"/>
    </xf>
    <xf numFmtId="0" fontId="325" fillId="4" borderId="117" xfId="5" applyFont="1" applyFill="1" applyBorder="1" applyAlignment="1" applyProtection="1">
      <alignment horizontal="left" vertical="center"/>
      <protection locked="0"/>
    </xf>
    <xf numFmtId="0" fontId="22" fillId="0" borderId="138" xfId="5" applyFill="1" applyBorder="1" applyAlignment="1" applyProtection="1">
      <alignment horizontal="left" vertical="top"/>
      <protection locked="0"/>
    </xf>
    <xf numFmtId="0" fontId="22" fillId="4" borderId="139" xfId="5" applyFill="1" applyBorder="1" applyAlignment="1" applyProtection="1">
      <alignment horizontal="left" vertical="top"/>
      <protection locked="0"/>
    </xf>
    <xf numFmtId="0" fontId="22" fillId="4" borderId="117" xfId="5" applyFill="1" applyBorder="1" applyAlignment="1" applyProtection="1">
      <alignment horizontal="left" vertical="top"/>
      <protection locked="0"/>
    </xf>
    <xf numFmtId="0" fontId="326" fillId="0" borderId="138" xfId="5" applyFont="1" applyFill="1" applyBorder="1" applyAlignment="1" applyProtection="1">
      <alignment horizontal="center" vertical="top"/>
      <protection locked="0"/>
    </xf>
    <xf numFmtId="0" fontId="22" fillId="4" borderId="138" xfId="5" applyFill="1" applyBorder="1" applyAlignment="1" applyProtection="1">
      <alignment horizontal="left" vertical="top" wrapText="1"/>
      <protection locked="0"/>
    </xf>
    <xf numFmtId="0" fontId="22" fillId="4" borderId="136" xfId="5" applyFill="1" applyBorder="1" applyAlignment="1">
      <alignment vertical="center"/>
    </xf>
    <xf numFmtId="0" fontId="22" fillId="4" borderId="116" xfId="5" applyFill="1" applyBorder="1" applyAlignment="1">
      <alignment vertical="center"/>
    </xf>
    <xf numFmtId="0" fontId="22" fillId="4" borderId="116" xfId="5" applyFill="1" applyBorder="1" applyAlignment="1" applyProtection="1">
      <alignment horizontal="left" vertical="top" wrapText="1"/>
      <protection locked="0"/>
    </xf>
    <xf numFmtId="0" fontId="317" fillId="4" borderId="116" xfId="5" applyFont="1" applyFill="1" applyBorder="1" applyAlignment="1" applyProtection="1">
      <alignment horizontal="left" vertical="top"/>
      <protection locked="0"/>
    </xf>
    <xf numFmtId="1" fontId="327" fillId="19" borderId="140" xfId="5" quotePrefix="1" applyNumberFormat="1" applyFont="1" applyFill="1" applyBorder="1" applyAlignment="1" applyProtection="1">
      <alignment horizontal="center" vertical="center"/>
      <protection locked="0"/>
    </xf>
    <xf numFmtId="1" fontId="327" fillId="19" borderId="140" xfId="5" applyNumberFormat="1" applyFont="1" applyFill="1" applyBorder="1" applyAlignment="1" applyProtection="1">
      <alignment horizontal="center" vertical="center"/>
      <protection locked="0"/>
    </xf>
    <xf numFmtId="0" fontId="22" fillId="4" borderId="136" xfId="5" applyFill="1" applyBorder="1" applyAlignment="1" applyProtection="1">
      <alignment horizontal="left" vertical="top" wrapText="1"/>
      <protection locked="0"/>
    </xf>
    <xf numFmtId="1" fontId="73" fillId="4" borderId="140" xfId="5" applyNumberFormat="1" applyFont="1" applyFill="1" applyBorder="1" applyAlignment="1" applyProtection="1">
      <alignment horizontal="center" vertical="center"/>
      <protection locked="0"/>
    </xf>
    <xf numFmtId="0" fontId="312" fillId="19" borderId="0" xfId="21" applyFont="1" applyFill="1" applyBorder="1" applyAlignment="1">
      <alignment horizontal="left"/>
    </xf>
    <xf numFmtId="0" fontId="2" fillId="4" borderId="0" xfId="21" applyFill="1" applyBorder="1" applyAlignment="1">
      <alignment vertical="center"/>
    </xf>
    <xf numFmtId="0" fontId="22" fillId="4" borderId="46" xfId="5" applyFill="1" applyBorder="1" applyAlignment="1">
      <alignment vertical="center" wrapText="1"/>
    </xf>
    <xf numFmtId="0" fontId="315" fillId="4" borderId="0" xfId="5" applyFont="1" applyFill="1" applyBorder="1" applyAlignment="1">
      <alignment horizontal="center" vertical="center"/>
    </xf>
    <xf numFmtId="0" fontId="22" fillId="4" borderId="0" xfId="5" applyFont="1" applyFill="1" applyBorder="1" applyAlignment="1">
      <alignment horizontal="left" vertical="center"/>
    </xf>
    <xf numFmtId="0" fontId="331" fillId="4" borderId="0" xfId="5" applyFont="1" applyFill="1" applyBorder="1" applyAlignment="1">
      <alignment horizontal="center" vertical="center"/>
    </xf>
    <xf numFmtId="0" fontId="22" fillId="4" borderId="196" xfId="5" applyFill="1" applyBorder="1" applyAlignment="1">
      <alignment vertical="center"/>
    </xf>
    <xf numFmtId="0" fontId="22" fillId="4" borderId="190" xfId="5" applyFill="1" applyBorder="1" applyAlignment="1">
      <alignment vertical="center"/>
    </xf>
    <xf numFmtId="0" fontId="22" fillId="4" borderId="190" xfId="5" applyFill="1" applyBorder="1" applyAlignment="1">
      <alignment horizontal="center" vertical="center"/>
    </xf>
    <xf numFmtId="0" fontId="22" fillId="4" borderId="192" xfId="5" applyFill="1" applyBorder="1" applyAlignment="1">
      <alignment vertical="center"/>
    </xf>
    <xf numFmtId="0" fontId="22" fillId="0" borderId="0" xfId="5" applyFill="1" applyAlignment="1">
      <alignment vertical="center"/>
    </xf>
    <xf numFmtId="0" fontId="24" fillId="0" borderId="0" xfId="5" applyFont="1" applyFill="1" applyAlignment="1">
      <alignment vertical="center"/>
    </xf>
    <xf numFmtId="0" fontId="24" fillId="4" borderId="0" xfId="5" applyFont="1" applyFill="1" applyAlignment="1">
      <alignment vertical="center"/>
    </xf>
    <xf numFmtId="0" fontId="24" fillId="4" borderId="0" xfId="5" applyFont="1" applyFill="1" applyAlignment="1">
      <alignment horizontal="center" vertical="center"/>
    </xf>
    <xf numFmtId="0" fontId="24" fillId="4" borderId="0" xfId="5" applyFont="1" applyFill="1" applyAlignment="1" applyProtection="1">
      <alignment vertical="center"/>
      <protection locked="0"/>
    </xf>
    <xf numFmtId="0" fontId="24" fillId="4" borderId="0" xfId="5" applyFont="1" applyFill="1" applyAlignment="1" applyProtection="1">
      <alignment horizontal="right" vertical="center"/>
      <protection locked="0"/>
    </xf>
    <xf numFmtId="1" fontId="24" fillId="4" borderId="0" xfId="5" applyNumberFormat="1" applyFont="1" applyFill="1" applyAlignment="1" applyProtection="1">
      <alignment horizontal="right" vertical="center"/>
      <protection locked="0"/>
    </xf>
    <xf numFmtId="176" fontId="312" fillId="4" borderId="0" xfId="5" applyNumberFormat="1" applyFont="1" applyFill="1" applyBorder="1" applyAlignment="1" applyProtection="1">
      <alignment horizontal="center" vertical="center"/>
      <protection locked="0"/>
    </xf>
    <xf numFmtId="1" fontId="313" fillId="34" borderId="0" xfId="5" applyNumberFormat="1" applyFont="1" applyFill="1" applyBorder="1" applyAlignment="1">
      <alignment horizontal="left" vertical="center"/>
    </xf>
    <xf numFmtId="0" fontId="332" fillId="4" borderId="0" xfId="5" applyFont="1" applyFill="1" applyBorder="1" applyAlignment="1">
      <alignment vertical="center"/>
    </xf>
    <xf numFmtId="176" fontId="312" fillId="4" borderId="164" xfId="5" applyNumberFormat="1" applyFont="1" applyFill="1" applyBorder="1" applyAlignment="1" applyProtection="1">
      <alignment horizontal="center" vertical="center"/>
      <protection locked="0"/>
    </xf>
    <xf numFmtId="1" fontId="313" fillId="25" borderId="164" xfId="5" applyNumberFormat="1" applyFont="1" applyFill="1" applyBorder="1" applyAlignment="1">
      <alignment horizontal="left" vertical="center"/>
    </xf>
    <xf numFmtId="1" fontId="313" fillId="25" borderId="0" xfId="5" applyNumberFormat="1" applyFont="1" applyFill="1" applyBorder="1" applyAlignment="1">
      <alignment horizontal="left" vertical="center"/>
    </xf>
    <xf numFmtId="1" fontId="313" fillId="34" borderId="46" xfId="5" applyNumberFormat="1" applyFont="1" applyFill="1" applyBorder="1" applyAlignment="1">
      <alignment horizontal="left" vertical="center"/>
    </xf>
    <xf numFmtId="0" fontId="328" fillId="4" borderId="45" xfId="5" applyFont="1" applyFill="1" applyBorder="1" applyAlignment="1">
      <alignment vertical="center"/>
    </xf>
    <xf numFmtId="0" fontId="328" fillId="4" borderId="0" xfId="5" applyFont="1" applyFill="1" applyBorder="1" applyAlignment="1">
      <alignment vertical="center"/>
    </xf>
    <xf numFmtId="183" fontId="321" fillId="4" borderId="0" xfId="5" applyNumberFormat="1" applyFont="1" applyFill="1" applyBorder="1" applyAlignment="1">
      <alignment horizontal="left" vertical="center"/>
    </xf>
    <xf numFmtId="183" fontId="321" fillId="0" borderId="0" xfId="5" applyNumberFormat="1" applyFont="1" applyFill="1" applyBorder="1" applyAlignment="1">
      <alignment horizontal="left" vertical="center"/>
    </xf>
    <xf numFmtId="1" fontId="313" fillId="34" borderId="0" xfId="5" applyNumberFormat="1" applyFont="1" applyFill="1" applyBorder="1" applyAlignment="1">
      <alignment horizontal="right" vertical="center"/>
    </xf>
    <xf numFmtId="1" fontId="313" fillId="34" borderId="46" xfId="5" applyNumberFormat="1" applyFont="1" applyFill="1" applyBorder="1" applyAlignment="1">
      <alignment horizontal="right" vertical="center"/>
    </xf>
    <xf numFmtId="1" fontId="334" fillId="34" borderId="0" xfId="5" applyNumberFormat="1" applyFont="1" applyFill="1" applyBorder="1" applyAlignment="1">
      <alignment horizontal="center" vertical="center"/>
    </xf>
    <xf numFmtId="0" fontId="24" fillId="8" borderId="0" xfId="5" applyFont="1" applyFill="1" applyBorder="1" applyAlignment="1">
      <alignment vertical="center"/>
    </xf>
    <xf numFmtId="1" fontId="313" fillId="25" borderId="0" xfId="5" applyNumberFormat="1" applyFont="1" applyFill="1" applyBorder="1" applyAlignment="1">
      <alignment horizontal="center" vertical="center"/>
    </xf>
    <xf numFmtId="0" fontId="24" fillId="8" borderId="0" xfId="5" applyFont="1" applyFill="1" applyAlignment="1">
      <alignment vertical="center"/>
    </xf>
    <xf numFmtId="0" fontId="328" fillId="4" borderId="29" xfId="5" applyFont="1" applyFill="1" applyBorder="1" applyAlignment="1">
      <alignment vertical="center"/>
    </xf>
    <xf numFmtId="0" fontId="328" fillId="4" borderId="186" xfId="5" applyFont="1" applyFill="1" applyBorder="1" applyAlignment="1">
      <alignment vertical="center"/>
    </xf>
    <xf numFmtId="183" fontId="321" fillId="8" borderId="0" xfId="5" applyNumberFormat="1" applyFont="1" applyFill="1" applyBorder="1" applyAlignment="1">
      <alignment horizontal="left" vertical="center"/>
    </xf>
    <xf numFmtId="1" fontId="312" fillId="34" borderId="198" xfId="5" applyNumberFormat="1" applyFont="1" applyFill="1" applyBorder="1" applyAlignment="1">
      <alignment horizontal="left" vertical="center"/>
    </xf>
    <xf numFmtId="1" fontId="335" fillId="4" borderId="199" xfId="5" applyNumberFormat="1" applyFont="1" applyFill="1" applyBorder="1" applyAlignment="1">
      <alignment horizontal="right" vertical="center"/>
    </xf>
    <xf numFmtId="1" fontId="313" fillId="4" borderId="199" xfId="5" applyNumberFormat="1" applyFont="1" applyFill="1" applyBorder="1" applyAlignment="1">
      <alignment horizontal="right" vertical="center"/>
    </xf>
    <xf numFmtId="0" fontId="328" fillId="4" borderId="28" xfId="5" applyFont="1" applyFill="1" applyBorder="1" applyAlignment="1">
      <alignment vertical="center"/>
    </xf>
    <xf numFmtId="0" fontId="328" fillId="4" borderId="164" xfId="5" applyFont="1" applyFill="1" applyBorder="1" applyAlignment="1">
      <alignment vertical="center"/>
    </xf>
    <xf numFmtId="1" fontId="312" fillId="34" borderId="200" xfId="5" applyNumberFormat="1" applyFont="1" applyFill="1" applyBorder="1" applyAlignment="1">
      <alignment horizontal="left" vertical="center"/>
    </xf>
    <xf numFmtId="1" fontId="313" fillId="4" borderId="201" xfId="5" applyNumberFormat="1" applyFont="1" applyFill="1" applyBorder="1" applyAlignment="1">
      <alignment horizontal="right" vertical="center"/>
    </xf>
    <xf numFmtId="0" fontId="328" fillId="4" borderId="202" xfId="5" applyFont="1" applyFill="1" applyBorder="1" applyAlignment="1">
      <alignment vertical="center"/>
    </xf>
    <xf numFmtId="0" fontId="328" fillId="4" borderId="116" xfId="5" applyFont="1" applyFill="1" applyBorder="1" applyAlignment="1">
      <alignment vertical="center"/>
    </xf>
    <xf numFmtId="0" fontId="24" fillId="4" borderId="116" xfId="5" applyFont="1" applyFill="1" applyBorder="1" applyAlignment="1">
      <alignment vertical="center"/>
    </xf>
    <xf numFmtId="1" fontId="334" fillId="34" borderId="116" xfId="5" applyNumberFormat="1" applyFont="1" applyFill="1" applyBorder="1" applyAlignment="1">
      <alignment horizontal="center" vertical="center"/>
    </xf>
    <xf numFmtId="1" fontId="314" fillId="34" borderId="116" xfId="5" applyNumberFormat="1" applyFont="1" applyFill="1" applyBorder="1" applyAlignment="1">
      <alignment horizontal="left" vertical="center"/>
    </xf>
    <xf numFmtId="1" fontId="332" fillId="4" borderId="77" xfId="5" applyNumberFormat="1" applyFont="1" applyFill="1" applyBorder="1" applyAlignment="1">
      <alignment horizontal="left" vertical="center"/>
    </xf>
    <xf numFmtId="0" fontId="24" fillId="4" borderId="7" xfId="5" applyFont="1" applyFill="1" applyBorder="1" applyAlignment="1">
      <alignment vertical="center"/>
    </xf>
    <xf numFmtId="0" fontId="313" fillId="4" borderId="6" xfId="5" applyFont="1" applyFill="1" applyBorder="1" applyAlignment="1">
      <alignment vertical="center"/>
    </xf>
    <xf numFmtId="0" fontId="313" fillId="4" borderId="8" xfId="5" applyFont="1" applyFill="1" applyBorder="1" applyAlignment="1">
      <alignment horizontal="centerContinuous" vertical="center"/>
    </xf>
    <xf numFmtId="0" fontId="336" fillId="4" borderId="6" xfId="5" applyFont="1" applyFill="1" applyBorder="1" applyAlignment="1">
      <alignment horizontal="centerContinuous" vertical="center"/>
    </xf>
    <xf numFmtId="0" fontId="337" fillId="4" borderId="8" xfId="5" applyFont="1" applyFill="1" applyBorder="1" applyAlignment="1">
      <alignment horizontal="centerContinuous" vertical="center"/>
    </xf>
    <xf numFmtId="0" fontId="24" fillId="4" borderId="117" xfId="5" applyFont="1" applyFill="1" applyBorder="1" applyAlignment="1">
      <alignment horizontal="right" vertical="center"/>
    </xf>
    <xf numFmtId="0" fontId="24" fillId="4" borderId="8" xfId="5" applyFont="1" applyFill="1" applyBorder="1" applyAlignment="1">
      <alignment horizontal="left" vertical="center"/>
    </xf>
    <xf numFmtId="0" fontId="24" fillId="4" borderId="6" xfId="5" applyFont="1" applyFill="1" applyBorder="1" applyAlignment="1">
      <alignment horizontal="left" vertical="center"/>
    </xf>
    <xf numFmtId="0" fontId="22" fillId="4" borderId="0" xfId="5" applyFill="1" applyAlignment="1">
      <alignment vertical="center"/>
    </xf>
    <xf numFmtId="0" fontId="24" fillId="0" borderId="0" xfId="21" applyFont="1" applyAlignment="1">
      <alignment vertical="center"/>
    </xf>
    <xf numFmtId="0" fontId="339" fillId="4" borderId="0" xfId="21" applyFont="1" applyFill="1" applyAlignment="1">
      <alignment vertical="center"/>
    </xf>
    <xf numFmtId="183" fontId="340" fillId="4" borderId="0" xfId="5" applyNumberFormat="1" applyFont="1" applyFill="1" applyBorder="1" applyAlignment="1">
      <alignment horizontal="center" vertical="center"/>
    </xf>
    <xf numFmtId="183" fontId="341" fillId="4" borderId="0" xfId="5" applyNumberFormat="1" applyFont="1" applyFill="1" applyBorder="1" applyAlignment="1">
      <alignment horizontal="center" vertical="center"/>
    </xf>
    <xf numFmtId="183" fontId="334" fillId="4" borderId="0" xfId="5" applyNumberFormat="1" applyFont="1" applyFill="1" applyBorder="1" applyAlignment="1">
      <alignment horizontal="center" vertical="center"/>
    </xf>
    <xf numFmtId="1" fontId="321" fillId="4" borderId="0" xfId="5" applyNumberFormat="1" applyFont="1" applyFill="1" applyBorder="1" applyAlignment="1">
      <alignment horizontal="left" vertical="center"/>
    </xf>
    <xf numFmtId="1" fontId="342" fillId="4" borderId="0" xfId="5" applyNumberFormat="1" applyFont="1" applyFill="1" applyBorder="1" applyAlignment="1">
      <alignment horizontal="left" vertical="center"/>
    </xf>
    <xf numFmtId="0" fontId="339" fillId="4" borderId="0" xfId="21" applyFont="1" applyFill="1" applyAlignment="1">
      <alignment horizontal="center" vertical="center"/>
    </xf>
    <xf numFmtId="1" fontId="332" fillId="4" borderId="0" xfId="5" applyNumberFormat="1" applyFont="1" applyFill="1" applyBorder="1" applyAlignment="1">
      <alignment horizontal="left" vertical="center"/>
    </xf>
    <xf numFmtId="0" fontId="24" fillId="4" borderId="117" xfId="21" applyFont="1" applyFill="1" applyBorder="1" applyAlignment="1">
      <alignment horizontal="centerContinuous" vertical="center"/>
    </xf>
    <xf numFmtId="0" fontId="321" fillId="4" borderId="117" xfId="21" applyFont="1" applyFill="1" applyBorder="1" applyAlignment="1">
      <alignment horizontal="centerContinuous" vertical="center"/>
    </xf>
    <xf numFmtId="0" fontId="321" fillId="4" borderId="117" xfId="5" applyFont="1" applyFill="1" applyBorder="1" applyAlignment="1">
      <alignment horizontal="centerContinuous" vertical="center"/>
    </xf>
    <xf numFmtId="0" fontId="315" fillId="4" borderId="117" xfId="21" applyFont="1" applyFill="1" applyBorder="1" applyAlignment="1">
      <alignment vertical="center"/>
    </xf>
    <xf numFmtId="0" fontId="315" fillId="4" borderId="117" xfId="21" applyFont="1" applyFill="1" applyBorder="1" applyAlignment="1">
      <alignment horizontal="centerContinuous" vertical="center"/>
    </xf>
    <xf numFmtId="0" fontId="342" fillId="4" borderId="117" xfId="21" applyFont="1" applyFill="1" applyBorder="1" applyAlignment="1">
      <alignment horizontal="centerContinuous" vertical="center"/>
    </xf>
    <xf numFmtId="0" fontId="342" fillId="4" borderId="117" xfId="5" applyFont="1" applyFill="1" applyBorder="1" applyAlignment="1">
      <alignment horizontal="centerContinuous" vertical="center"/>
    </xf>
    <xf numFmtId="0" fontId="24" fillId="4" borderId="117" xfId="21" applyFont="1" applyFill="1" applyBorder="1" applyAlignment="1">
      <alignment vertical="center"/>
    </xf>
    <xf numFmtId="0" fontId="24" fillId="4" borderId="117" xfId="5" applyFont="1" applyFill="1" applyBorder="1" applyAlignment="1">
      <alignment horizontal="left" vertical="center"/>
    </xf>
    <xf numFmtId="1" fontId="313" fillId="4" borderId="0" xfId="5" applyNumberFormat="1" applyFont="1" applyFill="1" applyBorder="1" applyAlignment="1">
      <alignment horizontal="left" vertical="center"/>
    </xf>
    <xf numFmtId="0" fontId="24" fillId="4" borderId="22" xfId="5" applyFont="1" applyFill="1" applyBorder="1" applyAlignment="1">
      <alignment vertical="center"/>
    </xf>
    <xf numFmtId="0" fontId="342" fillId="4" borderId="22" xfId="5" applyFont="1" applyFill="1" applyBorder="1" applyAlignment="1">
      <alignment vertical="center"/>
    </xf>
    <xf numFmtId="0" fontId="343" fillId="4" borderId="22" xfId="5" applyFont="1" applyFill="1" applyBorder="1" applyAlignment="1">
      <alignment vertical="center"/>
    </xf>
    <xf numFmtId="0" fontId="344" fillId="4" borderId="22" xfId="5" applyFont="1" applyFill="1" applyBorder="1" applyAlignment="1">
      <alignment vertical="center"/>
    </xf>
    <xf numFmtId="0" fontId="345" fillId="4" borderId="22" xfId="5" applyFont="1" applyFill="1" applyBorder="1" applyAlignment="1">
      <alignment vertical="center"/>
    </xf>
    <xf numFmtId="176" fontId="312" fillId="4" borderId="28" xfId="5" applyNumberFormat="1" applyFont="1" applyFill="1" applyBorder="1" applyAlignment="1" applyProtection="1">
      <alignment horizontal="center" vertical="center"/>
      <protection locked="0"/>
    </xf>
    <xf numFmtId="1" fontId="313" fillId="4" borderId="164" xfId="5" applyNumberFormat="1" applyFont="1" applyFill="1" applyBorder="1" applyAlignment="1">
      <alignment horizontal="left" vertical="center"/>
    </xf>
    <xf numFmtId="1" fontId="313" fillId="4" borderId="40" xfId="5" applyNumberFormat="1" applyFont="1" applyFill="1" applyBorder="1" applyAlignment="1">
      <alignment horizontal="left" vertical="center"/>
    </xf>
    <xf numFmtId="0" fontId="321" fillId="4" borderId="55" xfId="5" applyFont="1" applyFill="1" applyBorder="1" applyAlignment="1">
      <alignment horizontal="center" vertical="center"/>
    </xf>
    <xf numFmtId="0" fontId="342" fillId="4" borderId="55" xfId="5" applyFont="1" applyFill="1" applyBorder="1" applyAlignment="1">
      <alignment horizontal="center" vertical="center"/>
    </xf>
    <xf numFmtId="0" fontId="343" fillId="4" borderId="55" xfId="5" applyFont="1" applyFill="1" applyBorder="1" applyAlignment="1">
      <alignment horizontal="center" vertical="center"/>
    </xf>
    <xf numFmtId="0" fontId="344" fillId="4" borderId="55" xfId="5" applyFont="1" applyFill="1" applyBorder="1" applyAlignment="1">
      <alignment horizontal="center" vertical="center"/>
    </xf>
    <xf numFmtId="0" fontId="345" fillId="4" borderId="55" xfId="5" applyFont="1" applyFill="1" applyBorder="1" applyAlignment="1">
      <alignment horizontal="center" vertical="center"/>
    </xf>
    <xf numFmtId="1" fontId="313" fillId="4" borderId="46" xfId="5" applyNumberFormat="1" applyFont="1" applyFill="1" applyBorder="1" applyAlignment="1">
      <alignment horizontal="left" vertical="center"/>
    </xf>
    <xf numFmtId="0" fontId="346" fillId="0" borderId="0" xfId="5" applyFont="1" applyFill="1" applyAlignment="1">
      <alignment vertical="center"/>
    </xf>
    <xf numFmtId="0" fontId="24" fillId="4" borderId="70" xfId="5" applyFont="1" applyFill="1" applyBorder="1" applyAlignment="1">
      <alignment vertical="center"/>
    </xf>
    <xf numFmtId="0" fontId="315" fillId="4" borderId="70" xfId="5" applyFont="1" applyFill="1" applyBorder="1" applyAlignment="1">
      <alignment vertical="center"/>
    </xf>
    <xf numFmtId="0" fontId="347" fillId="4" borderId="70" xfId="5" applyFont="1" applyFill="1" applyBorder="1" applyAlignment="1">
      <alignment vertical="center"/>
    </xf>
    <xf numFmtId="0" fontId="348" fillId="4" borderId="70" xfId="5" applyFont="1" applyFill="1" applyBorder="1" applyAlignment="1">
      <alignment vertical="center"/>
    </xf>
    <xf numFmtId="0" fontId="349" fillId="4" borderId="70" xfId="5" applyFont="1" applyFill="1" applyBorder="1" applyAlignment="1">
      <alignment vertical="center"/>
    </xf>
    <xf numFmtId="176" fontId="312" fillId="4" borderId="202" xfId="5" applyNumberFormat="1" applyFont="1" applyFill="1" applyBorder="1" applyAlignment="1" applyProtection="1">
      <alignment horizontal="center" vertical="center"/>
      <protection locked="0"/>
    </xf>
    <xf numFmtId="176" fontId="312" fillId="4" borderId="116" xfId="5" applyNumberFormat="1" applyFont="1" applyFill="1" applyBorder="1" applyAlignment="1" applyProtection="1">
      <alignment horizontal="center" vertical="center"/>
      <protection locked="0"/>
    </xf>
    <xf numFmtId="1" fontId="314" fillId="4" borderId="116" xfId="5" applyNumberFormat="1" applyFont="1" applyFill="1" applyBorder="1" applyAlignment="1">
      <alignment horizontal="left" vertical="center"/>
    </xf>
    <xf numFmtId="1" fontId="314" fillId="4" borderId="77" xfId="5" applyNumberFormat="1" applyFont="1" applyFill="1" applyBorder="1" applyAlignment="1">
      <alignment horizontal="left" vertical="center"/>
    </xf>
    <xf numFmtId="0" fontId="350" fillId="17" borderId="13" xfId="3" applyFont="1" applyFill="1" applyBorder="1" applyAlignment="1">
      <alignment horizontal="center" vertical="center"/>
    </xf>
    <xf numFmtId="0" fontId="342" fillId="4" borderId="46" xfId="5" applyFont="1" applyFill="1" applyBorder="1" applyAlignment="1">
      <alignment horizontal="center" vertical="center"/>
    </xf>
    <xf numFmtId="0" fontId="321" fillId="4" borderId="117" xfId="5" applyFont="1" applyFill="1" applyBorder="1" applyAlignment="1">
      <alignment horizontal="left" vertical="center"/>
    </xf>
    <xf numFmtId="0" fontId="315" fillId="0" borderId="0" xfId="5" applyFont="1" applyAlignment="1">
      <alignment vertical="center"/>
    </xf>
    <xf numFmtId="0" fontId="315" fillId="0" borderId="0" xfId="5" applyFont="1" applyFill="1" applyAlignment="1">
      <alignment vertical="center"/>
    </xf>
    <xf numFmtId="0" fontId="6" fillId="4" borderId="0" xfId="5" applyFont="1" applyFill="1" applyBorder="1" applyAlignment="1">
      <alignment horizontal="centerContinuous" vertical="center"/>
    </xf>
    <xf numFmtId="0" fontId="6" fillId="4" borderId="0" xfId="5" applyFont="1" applyFill="1" applyBorder="1" applyAlignment="1">
      <alignment horizontal="left" vertical="center"/>
    </xf>
    <xf numFmtId="0" fontId="315" fillId="4" borderId="0" xfId="5" applyFont="1" applyFill="1" applyAlignment="1">
      <alignment vertical="center"/>
    </xf>
    <xf numFmtId="0" fontId="75" fillId="4" borderId="68" xfId="5" applyFont="1" applyFill="1" applyBorder="1" applyAlignment="1">
      <alignment horizontal="centerContinuous" vertical="center"/>
    </xf>
    <xf numFmtId="0" fontId="6" fillId="4" borderId="68" xfId="5" applyFont="1" applyFill="1" applyBorder="1" applyAlignment="1">
      <alignment horizontal="left" vertical="center"/>
    </xf>
    <xf numFmtId="0" fontId="317" fillId="4" borderId="83" xfId="21" applyFont="1" applyFill="1" applyBorder="1" applyAlignment="1">
      <alignment horizontal="right"/>
    </xf>
    <xf numFmtId="0" fontId="75" fillId="4" borderId="63" xfId="5" applyFont="1" applyFill="1" applyBorder="1" applyAlignment="1">
      <alignment horizontal="centerContinuous" vertical="center"/>
    </xf>
    <xf numFmtId="0" fontId="75" fillId="4" borderId="63" xfId="5" applyFont="1" applyFill="1" applyBorder="1" applyAlignment="1">
      <alignment vertical="center"/>
    </xf>
    <xf numFmtId="0" fontId="6" fillId="4" borderId="62" xfId="5" applyFont="1" applyFill="1" applyBorder="1" applyAlignment="1">
      <alignment vertical="center"/>
    </xf>
    <xf numFmtId="0" fontId="342" fillId="4" borderId="0" xfId="5" applyFont="1" applyFill="1" applyAlignment="1">
      <alignment horizontal="right" vertical="center"/>
    </xf>
    <xf numFmtId="0" fontId="22" fillId="4" borderId="0" xfId="5" applyFill="1" applyAlignment="1">
      <alignment horizontal="center" vertical="center"/>
    </xf>
    <xf numFmtId="1" fontId="64" fillId="4" borderId="28" xfId="5" applyNumberFormat="1" applyFont="1" applyFill="1" applyBorder="1" applyAlignment="1">
      <alignment horizontal="left" vertical="center"/>
    </xf>
    <xf numFmtId="1" fontId="64" fillId="4" borderId="164" xfId="5" applyNumberFormat="1" applyFont="1" applyFill="1" applyBorder="1" applyAlignment="1">
      <alignment horizontal="left" vertical="center"/>
    </xf>
    <xf numFmtId="1" fontId="64" fillId="0" borderId="164" xfId="5" applyNumberFormat="1" applyFont="1" applyFill="1" applyBorder="1" applyAlignment="1">
      <alignment horizontal="left" vertical="center"/>
    </xf>
    <xf numFmtId="1" fontId="64" fillId="4" borderId="40" xfId="5" applyNumberFormat="1" applyFont="1" applyFill="1" applyBorder="1" applyAlignment="1">
      <alignment horizontal="left" vertical="center"/>
    </xf>
    <xf numFmtId="1" fontId="64" fillId="4" borderId="45" xfId="5" applyNumberFormat="1" applyFont="1" applyFill="1" applyBorder="1" applyAlignment="1">
      <alignment horizontal="left" vertical="center"/>
    </xf>
    <xf numFmtId="1" fontId="64" fillId="4" borderId="0" xfId="5" applyNumberFormat="1" applyFont="1" applyFill="1" applyBorder="1" applyAlignment="1">
      <alignment horizontal="left" vertical="center"/>
    </xf>
    <xf numFmtId="1" fontId="64" fillId="0" borderId="0" xfId="5" applyNumberFormat="1" applyFont="1" applyFill="1" applyBorder="1" applyAlignment="1">
      <alignment horizontal="left" vertical="center"/>
    </xf>
    <xf numFmtId="1" fontId="64" fillId="4" borderId="46" xfId="5" applyNumberFormat="1" applyFont="1" applyFill="1" applyBorder="1" applyAlignment="1">
      <alignment horizontal="left" vertical="center"/>
    </xf>
    <xf numFmtId="1" fontId="64" fillId="4" borderId="196" xfId="5" applyNumberFormat="1" applyFont="1" applyFill="1" applyBorder="1" applyAlignment="1">
      <alignment horizontal="left" vertical="center"/>
    </xf>
    <xf numFmtId="1" fontId="64" fillId="4" borderId="190" xfId="5" applyNumberFormat="1" applyFont="1" applyFill="1" applyBorder="1" applyAlignment="1">
      <alignment horizontal="left" vertical="center"/>
    </xf>
    <xf numFmtId="1" fontId="64" fillId="0" borderId="190" xfId="5" applyNumberFormat="1" applyFont="1" applyFill="1" applyBorder="1" applyAlignment="1">
      <alignment horizontal="left" vertical="center"/>
    </xf>
    <xf numFmtId="1" fontId="321" fillId="4" borderId="192" xfId="5" applyNumberFormat="1" applyFont="1" applyFill="1" applyBorder="1" applyAlignment="1">
      <alignment horizontal="left" vertical="center"/>
    </xf>
    <xf numFmtId="176" fontId="312" fillId="0" borderId="0" xfId="5" applyNumberFormat="1" applyFont="1" applyFill="1" applyBorder="1" applyAlignment="1" applyProtection="1">
      <alignment horizontal="center" vertical="center"/>
      <protection locked="0"/>
    </xf>
    <xf numFmtId="0" fontId="351" fillId="4" borderId="28" xfId="5" applyFont="1" applyFill="1" applyBorder="1" applyAlignment="1">
      <alignment vertical="center"/>
    </xf>
    <xf numFmtId="0" fontId="351" fillId="4" borderId="164" xfId="5" applyFont="1" applyFill="1" applyBorder="1" applyAlignment="1">
      <alignment vertical="center"/>
    </xf>
    <xf numFmtId="0" fontId="351" fillId="4" borderId="40" xfId="5" applyFont="1" applyFill="1" applyBorder="1" applyAlignment="1">
      <alignment vertical="center"/>
    </xf>
    <xf numFmtId="176" fontId="312" fillId="0" borderId="28" xfId="5" applyNumberFormat="1" applyFont="1" applyFill="1" applyBorder="1" applyAlignment="1" applyProtection="1">
      <alignment horizontal="center" vertical="center"/>
      <protection locked="0"/>
    </xf>
    <xf numFmtId="176" fontId="312" fillId="0" borderId="164" xfId="5" applyNumberFormat="1" applyFont="1" applyFill="1" applyBorder="1" applyAlignment="1" applyProtection="1">
      <alignment horizontal="center" vertical="center"/>
      <protection locked="0"/>
    </xf>
    <xf numFmtId="1" fontId="340" fillId="4" borderId="45" xfId="5" applyNumberFormat="1" applyFont="1" applyFill="1" applyBorder="1" applyAlignment="1">
      <alignment horizontal="left" vertical="center"/>
    </xf>
    <xf numFmtId="0" fontId="352" fillId="4" borderId="0" xfId="5" applyFont="1" applyFill="1" applyBorder="1" applyAlignment="1">
      <alignment horizontal="left" vertical="center"/>
    </xf>
    <xf numFmtId="1" fontId="352" fillId="4" borderId="46" xfId="5" applyNumberFormat="1" applyFont="1" applyFill="1" applyBorder="1" applyAlignment="1">
      <alignment horizontal="left" vertical="center"/>
    </xf>
    <xf numFmtId="0" fontId="352" fillId="4" borderId="46" xfId="5" applyFont="1" applyFill="1" applyBorder="1" applyAlignment="1">
      <alignment horizontal="left" vertical="center"/>
    </xf>
    <xf numFmtId="0" fontId="351" fillId="4" borderId="202" xfId="5" applyFont="1" applyFill="1" applyBorder="1" applyAlignment="1">
      <alignment vertical="center"/>
    </xf>
    <xf numFmtId="0" fontId="351" fillId="4" borderId="116" xfId="5" applyFont="1" applyFill="1" applyBorder="1" applyAlignment="1">
      <alignment vertical="center"/>
    </xf>
    <xf numFmtId="0" fontId="351" fillId="4" borderId="77" xfId="5" applyFont="1" applyFill="1" applyBorder="1" applyAlignment="1">
      <alignment vertical="center"/>
    </xf>
    <xf numFmtId="0" fontId="350" fillId="0" borderId="117" xfId="3" applyFont="1" applyFill="1" applyBorder="1" applyAlignment="1">
      <alignment horizontal="center" vertical="center"/>
    </xf>
    <xf numFmtId="0" fontId="353" fillId="4" borderId="0" xfId="5" applyFont="1" applyFill="1" applyBorder="1" applyAlignment="1">
      <alignment horizontal="center" vertical="center"/>
    </xf>
    <xf numFmtId="0" fontId="353" fillId="4" borderId="46" xfId="5" applyFont="1" applyFill="1" applyBorder="1" applyAlignment="1">
      <alignment horizontal="center" vertical="center"/>
    </xf>
    <xf numFmtId="0" fontId="351" fillId="4" borderId="0" xfId="5" applyFont="1" applyFill="1" applyBorder="1" applyAlignment="1">
      <alignment horizontal="centerContinuous" vertical="center"/>
    </xf>
    <xf numFmtId="0" fontId="24" fillId="4" borderId="0" xfId="5" applyFont="1" applyFill="1" applyBorder="1" applyAlignment="1">
      <alignment horizontal="centerContinuous" vertical="center"/>
    </xf>
    <xf numFmtId="0" fontId="317" fillId="0" borderId="83" xfId="21" applyFont="1" applyBorder="1" applyAlignment="1">
      <alignment horizontal="right"/>
    </xf>
    <xf numFmtId="0" fontId="75" fillId="4" borderId="62" xfId="5" applyFont="1" applyFill="1" applyBorder="1" applyAlignment="1">
      <alignment horizontal="centerContinuous" vertical="top"/>
    </xf>
    <xf numFmtId="0" fontId="75" fillId="4" borderId="62" xfId="5" applyFont="1" applyFill="1" applyBorder="1" applyAlignment="1">
      <alignment horizontal="centerContinuous" vertical="center"/>
    </xf>
    <xf numFmtId="0" fontId="75" fillId="4" borderId="82" xfId="5" applyFont="1" applyFill="1" applyBorder="1" applyAlignment="1">
      <alignment horizontal="centerContinuous" vertical="center"/>
    </xf>
    <xf numFmtId="0" fontId="24" fillId="0" borderId="0" xfId="21" applyFont="1" applyFill="1" applyAlignment="1">
      <alignment vertical="center"/>
    </xf>
    <xf numFmtId="0" fontId="321" fillId="0" borderId="0" xfId="21" applyFont="1" applyAlignment="1">
      <alignment horizontal="right" vertical="center"/>
    </xf>
    <xf numFmtId="0" fontId="321" fillId="0" borderId="0" xfId="21" applyFont="1" applyAlignment="1">
      <alignment vertical="center"/>
    </xf>
    <xf numFmtId="0" fontId="24" fillId="0" borderId="0" xfId="21" applyFont="1" applyAlignment="1">
      <alignment horizontal="center" vertical="center"/>
    </xf>
    <xf numFmtId="0" fontId="321" fillId="4" borderId="0" xfId="21" applyFont="1" applyFill="1" applyAlignment="1">
      <alignment vertical="center"/>
    </xf>
    <xf numFmtId="0" fontId="2" fillId="4" borderId="0" xfId="21" applyFill="1" applyAlignment="1">
      <alignment horizontal="right"/>
    </xf>
    <xf numFmtId="0" fontId="313" fillId="19" borderId="0" xfId="21" applyFont="1" applyFill="1" applyAlignment="1">
      <alignment vertical="center"/>
    </xf>
    <xf numFmtId="0" fontId="24" fillId="0" borderId="0" xfId="21" applyFont="1" applyAlignment="1">
      <alignment horizontal="right" vertical="center"/>
    </xf>
    <xf numFmtId="0" fontId="321" fillId="4" borderId="0" xfId="21" applyFont="1" applyFill="1" applyAlignment="1">
      <alignment horizontal="right" vertical="center"/>
    </xf>
    <xf numFmtId="0" fontId="22" fillId="4" borderId="0" xfId="5" applyFill="1" applyAlignment="1">
      <alignment horizontal="right"/>
    </xf>
    <xf numFmtId="0" fontId="24" fillId="4" borderId="0" xfId="5" applyFont="1" applyFill="1"/>
    <xf numFmtId="0" fontId="24" fillId="4" borderId="0" xfId="5" applyFont="1" applyFill="1" applyAlignment="1">
      <alignment horizontal="right"/>
    </xf>
    <xf numFmtId="0" fontId="323" fillId="19" borderId="0" xfId="5" applyFont="1" applyFill="1" applyAlignment="1" applyProtection="1">
      <alignment vertical="center"/>
      <protection locked="0"/>
    </xf>
    <xf numFmtId="0" fontId="321" fillId="4" borderId="0" xfId="5" applyFont="1" applyFill="1" applyAlignment="1">
      <alignment vertical="center"/>
    </xf>
    <xf numFmtId="0" fontId="321" fillId="4" borderId="0" xfId="5" applyFont="1" applyFill="1"/>
    <xf numFmtId="0" fontId="22" fillId="0" borderId="0" xfId="5"/>
    <xf numFmtId="0" fontId="24" fillId="0" borderId="0" xfId="5" applyFont="1"/>
    <xf numFmtId="0" fontId="22" fillId="4" borderId="0" xfId="5" applyFill="1"/>
    <xf numFmtId="0" fontId="24" fillId="4" borderId="0" xfId="5" applyFont="1" applyFill="1" applyAlignment="1">
      <alignment horizontal="right" vertical="center"/>
    </xf>
    <xf numFmtId="0" fontId="24" fillId="4" borderId="0" xfId="21" applyFont="1" applyFill="1" applyAlignment="1" applyProtection="1">
      <alignment horizontal="left" vertical="center"/>
      <protection locked="0"/>
    </xf>
    <xf numFmtId="0" fontId="24" fillId="4" borderId="0" xfId="21" applyFont="1" applyFill="1" applyAlignment="1" applyProtection="1">
      <alignment horizontal="right" vertical="center"/>
      <protection locked="0"/>
    </xf>
    <xf numFmtId="1" fontId="323" fillId="19" borderId="0" xfId="5" applyNumberFormat="1" applyFont="1" applyFill="1" applyAlignment="1" applyProtection="1">
      <alignment horizontal="center" vertical="center"/>
      <protection locked="0"/>
    </xf>
    <xf numFmtId="1" fontId="323" fillId="19" borderId="0" xfId="5" applyNumberFormat="1" applyFont="1" applyFill="1" applyAlignment="1" applyProtection="1">
      <alignment horizontal="left" vertical="center"/>
      <protection locked="0"/>
    </xf>
    <xf numFmtId="0" fontId="326" fillId="4" borderId="138" xfId="5" applyFont="1" applyFill="1" applyBorder="1" applyAlignment="1" applyProtection="1">
      <alignment horizontal="center" vertical="top"/>
      <protection locked="0"/>
    </xf>
    <xf numFmtId="0" fontId="22" fillId="0" borderId="0" xfId="5" applyAlignment="1">
      <alignment vertical="center" wrapText="1"/>
    </xf>
    <xf numFmtId="0" fontId="22" fillId="0" borderId="0" xfId="5" applyFill="1" applyAlignment="1">
      <alignment vertical="center" wrapText="1"/>
    </xf>
    <xf numFmtId="0" fontId="331" fillId="4" borderId="0" xfId="5" applyFont="1" applyFill="1" applyAlignment="1">
      <alignment horizontal="center" vertical="center"/>
    </xf>
    <xf numFmtId="0" fontId="14" fillId="0" borderId="0" xfId="1" applyFont="1" applyAlignment="1">
      <alignment horizontal="centerContinuous" vertical="center"/>
    </xf>
    <xf numFmtId="0" fontId="57" fillId="8" borderId="229" xfId="3" applyFont="1" applyFill="1" applyBorder="1" applyAlignment="1">
      <alignment horizontal="centerContinuous" vertical="center" wrapText="1"/>
    </xf>
    <xf numFmtId="0" fontId="57" fillId="8" borderId="118" xfId="3" applyFont="1" applyFill="1" applyBorder="1" applyAlignment="1">
      <alignment horizontal="centerContinuous" vertical="center" wrapText="1"/>
    </xf>
    <xf numFmtId="0" fontId="57" fillId="8" borderId="119" xfId="3" applyFont="1" applyFill="1" applyBorder="1" applyAlignment="1">
      <alignment horizontal="centerContinuous" vertical="center" wrapText="1"/>
    </xf>
    <xf numFmtId="0" fontId="14" fillId="0" borderId="0" xfId="1" applyFont="1" applyBorder="1" applyAlignment="1">
      <alignment vertical="center"/>
    </xf>
    <xf numFmtId="0" fontId="72" fillId="8" borderId="13" xfId="3" applyFont="1" applyFill="1" applyBorder="1" applyAlignment="1">
      <alignment horizontal="centerContinuous" vertical="center" wrapText="1"/>
    </xf>
    <xf numFmtId="0" fontId="72" fillId="8" borderId="0" xfId="3" applyFont="1" applyFill="1" applyBorder="1" applyAlignment="1">
      <alignment horizontal="centerContinuous" vertical="center" wrapText="1"/>
    </xf>
    <xf numFmtId="0" fontId="72" fillId="8" borderId="230" xfId="3" applyFont="1" applyFill="1" applyBorder="1" applyAlignment="1">
      <alignment horizontal="centerContinuous" vertical="center" wrapText="1"/>
    </xf>
    <xf numFmtId="0" fontId="57" fillId="0" borderId="231" xfId="3" applyFont="1" applyFill="1" applyBorder="1" applyAlignment="1">
      <alignment horizontal="centerContinuous" vertical="center" wrapText="1"/>
    </xf>
    <xf numFmtId="0" fontId="57" fillId="0" borderId="232" xfId="3" applyFont="1" applyFill="1" applyBorder="1" applyAlignment="1">
      <alignment horizontal="centerContinuous" vertical="center" wrapText="1"/>
    </xf>
    <xf numFmtId="0" fontId="57" fillId="0" borderId="233" xfId="3" applyFont="1" applyFill="1" applyBorder="1" applyAlignment="1">
      <alignment horizontal="centerContinuous" vertical="center" wrapText="1"/>
    </xf>
    <xf numFmtId="0" fontId="14" fillId="0" borderId="45" xfId="1" applyFont="1" applyBorder="1" applyAlignment="1">
      <alignment vertical="center"/>
    </xf>
    <xf numFmtId="0" fontId="57" fillId="8" borderId="13" xfId="3" applyFont="1" applyFill="1" applyBorder="1" applyAlignment="1">
      <alignment horizontal="centerContinuous" vertical="center" wrapText="1"/>
    </xf>
    <xf numFmtId="0" fontId="57" fillId="8" borderId="0" xfId="3" applyFont="1" applyFill="1" applyBorder="1" applyAlignment="1">
      <alignment horizontal="centerContinuous" vertical="center" wrapText="1"/>
    </xf>
    <xf numFmtId="0" fontId="57" fillId="8" borderId="230" xfId="3" applyFont="1" applyFill="1" applyBorder="1" applyAlignment="1">
      <alignment horizontal="centerContinuous" vertical="center" wrapText="1"/>
    </xf>
    <xf numFmtId="0" fontId="7" fillId="8" borderId="13" xfId="3" applyFont="1" applyFill="1" applyBorder="1" applyAlignment="1">
      <alignment horizontal="centerContinuous" vertical="center" wrapText="1"/>
    </xf>
    <xf numFmtId="0" fontId="7" fillId="8" borderId="0" xfId="3" applyFont="1" applyFill="1" applyBorder="1" applyAlignment="1">
      <alignment horizontal="centerContinuous" vertical="center" wrapText="1"/>
    </xf>
    <xf numFmtId="0" fontId="7" fillId="8" borderId="230" xfId="3" applyFont="1" applyFill="1" applyBorder="1" applyAlignment="1">
      <alignment horizontal="centerContinuous" vertical="center" wrapText="1"/>
    </xf>
    <xf numFmtId="0" fontId="57" fillId="0" borderId="229" xfId="3" applyFont="1" applyFill="1" applyBorder="1" applyAlignment="1">
      <alignment horizontal="centerContinuous" vertical="center" wrapText="1"/>
    </xf>
    <xf numFmtId="0" fontId="57" fillId="0" borderId="118" xfId="3" applyFont="1" applyFill="1" applyBorder="1" applyAlignment="1">
      <alignment horizontal="centerContinuous" vertical="center" wrapText="1"/>
    </xf>
    <xf numFmtId="0" fontId="57" fillId="0" borderId="119" xfId="3" applyFont="1" applyFill="1" applyBorder="1" applyAlignment="1">
      <alignment horizontal="centerContinuous" vertical="center" wrapText="1"/>
    </xf>
    <xf numFmtId="0" fontId="72" fillId="8" borderId="229" xfId="3" applyFont="1" applyFill="1" applyBorder="1" applyAlignment="1">
      <alignment horizontal="left" vertical="center" wrapText="1"/>
    </xf>
    <xf numFmtId="0" fontId="72" fillId="8" borderId="118" xfId="3" applyFont="1" applyFill="1" applyBorder="1" applyAlignment="1">
      <alignment horizontal="left" vertical="center" wrapText="1"/>
    </xf>
    <xf numFmtId="0" fontId="7" fillId="8" borderId="119" xfId="3" applyFont="1" applyFill="1" applyBorder="1" applyAlignment="1">
      <alignment horizontal="center" vertical="center" wrapText="1"/>
    </xf>
    <xf numFmtId="0" fontId="14" fillId="0" borderId="0" xfId="13" applyFont="1" applyFill="1" applyBorder="1" applyAlignment="1">
      <alignment horizontal="center" vertical="center" textRotation="90"/>
    </xf>
    <xf numFmtId="0" fontId="7" fillId="8" borderId="230" xfId="3" applyFont="1" applyFill="1" applyBorder="1" applyAlignment="1">
      <alignment horizontal="center" vertical="center" wrapText="1"/>
    </xf>
    <xf numFmtId="0" fontId="14" fillId="0" borderId="15" xfId="1" applyFont="1" applyBorder="1" applyAlignment="1">
      <alignment vertical="center"/>
    </xf>
    <xf numFmtId="0" fontId="14" fillId="0" borderId="139" xfId="1" applyFont="1" applyBorder="1" applyAlignment="1">
      <alignment vertical="center"/>
    </xf>
    <xf numFmtId="0" fontId="27" fillId="0" borderId="117" xfId="3" applyFont="1" applyFill="1" applyBorder="1" applyAlignment="1">
      <alignment horizontal="centerContinuous" vertical="center"/>
    </xf>
    <xf numFmtId="0" fontId="7" fillId="0" borderId="117" xfId="3" applyFont="1" applyFill="1" applyBorder="1" applyAlignment="1">
      <alignment horizontal="right" vertical="center"/>
    </xf>
    <xf numFmtId="0" fontId="14" fillId="0" borderId="12" xfId="1" applyFont="1" applyBorder="1" applyAlignment="1">
      <alignment vertical="center"/>
    </xf>
    <xf numFmtId="0" fontId="72" fillId="0" borderId="15" xfId="3" applyFont="1" applyFill="1" applyBorder="1" applyAlignment="1">
      <alignment horizontal="center" vertical="center"/>
    </xf>
    <xf numFmtId="0" fontId="31" fillId="12" borderId="15" xfId="3" applyFont="1" applyFill="1" applyBorder="1" applyAlignment="1">
      <alignment horizontal="centerContinuous" vertical="center" wrapText="1"/>
    </xf>
    <xf numFmtId="49" fontId="31" fillId="12" borderId="43" xfId="3" applyNumberFormat="1" applyFont="1" applyFill="1" applyBorder="1" applyAlignment="1" applyProtection="1">
      <alignment horizontal="centerContinuous" vertical="center" wrapText="1"/>
      <protection locked="0"/>
    </xf>
    <xf numFmtId="0" fontId="71" fillId="0" borderId="0" xfId="1" applyFont="1" applyAlignment="1">
      <alignment horizontal="center"/>
    </xf>
    <xf numFmtId="197" fontId="76" fillId="17" borderId="237" xfId="3" applyNumberFormat="1" applyFont="1" applyFill="1" applyBorder="1" applyAlignment="1">
      <alignment horizontal="left" vertical="center"/>
    </xf>
    <xf numFmtId="197" fontId="357" fillId="17" borderId="238" xfId="3" applyNumberFormat="1" applyFont="1" applyFill="1" applyBorder="1" applyAlignment="1">
      <alignment horizontal="right" vertical="center"/>
    </xf>
    <xf numFmtId="197" fontId="357" fillId="17" borderId="238" xfId="3" applyNumberFormat="1" applyFont="1" applyFill="1" applyBorder="1" applyAlignment="1">
      <alignment horizontal="center" vertical="center"/>
    </xf>
    <xf numFmtId="1" fontId="23" fillId="17" borderId="238" xfId="3" applyNumberFormat="1" applyFont="1" applyFill="1" applyBorder="1" applyAlignment="1">
      <alignment horizontal="right" vertical="center"/>
    </xf>
    <xf numFmtId="197" fontId="68" fillId="17" borderId="238" xfId="3" applyNumberFormat="1" applyFont="1" applyFill="1" applyBorder="1" applyAlignment="1">
      <alignment horizontal="left" vertical="center"/>
    </xf>
    <xf numFmtId="1" fontId="358" fillId="17" borderId="238" xfId="3" applyNumberFormat="1" applyFont="1" applyFill="1" applyBorder="1" applyAlignment="1">
      <alignment horizontal="right" vertical="center"/>
    </xf>
    <xf numFmtId="180" fontId="68" fillId="17" borderId="238" xfId="3" applyNumberFormat="1" applyFont="1" applyFill="1" applyBorder="1" applyAlignment="1">
      <alignment horizontal="center" vertical="center"/>
    </xf>
    <xf numFmtId="0" fontId="359" fillId="17" borderId="238" xfId="3" applyFont="1" applyFill="1" applyBorder="1" applyAlignment="1">
      <alignment horizontal="right" vertical="center"/>
    </xf>
    <xf numFmtId="0" fontId="70" fillId="0" borderId="239" xfId="3" applyNumberFormat="1" applyFont="1" applyFill="1" applyBorder="1" applyAlignment="1">
      <alignment horizontal="center" vertical="center"/>
    </xf>
    <xf numFmtId="0" fontId="28" fillId="0" borderId="25" xfId="3" applyNumberFormat="1" applyFont="1" applyFill="1" applyBorder="1" applyAlignment="1">
      <alignment horizontal="center" vertical="center" wrapText="1"/>
    </xf>
    <xf numFmtId="0" fontId="360" fillId="0" borderId="164" xfId="3" applyFont="1" applyBorder="1" applyAlignment="1">
      <alignment horizontal="center" vertical="center" wrapText="1"/>
    </xf>
    <xf numFmtId="165" fontId="51" fillId="0" borderId="164" xfId="3" applyNumberFormat="1" applyFont="1" applyFill="1" applyBorder="1" applyAlignment="1">
      <alignment horizontal="center" vertical="center" wrapText="1"/>
    </xf>
    <xf numFmtId="0" fontId="51" fillId="0" borderId="164" xfId="3" applyNumberFormat="1" applyFont="1" applyFill="1" applyBorder="1" applyAlignment="1">
      <alignment horizontal="center" vertical="center" wrapText="1"/>
    </xf>
    <xf numFmtId="198" fontId="28" fillId="0" borderId="164" xfId="1" applyNumberFormat="1" applyFont="1" applyFill="1" applyBorder="1" applyAlignment="1">
      <alignment horizontal="centerContinuous" vertical="center"/>
    </xf>
    <xf numFmtId="198" fontId="54" fillId="0" borderId="164" xfId="1" applyNumberFormat="1" applyFont="1" applyFill="1" applyBorder="1" applyAlignment="1">
      <alignment horizontal="center" vertical="center"/>
    </xf>
    <xf numFmtId="0" fontId="31" fillId="0" borderId="164" xfId="3" applyNumberFormat="1" applyFont="1" applyFill="1" applyBorder="1" applyAlignment="1">
      <alignment horizontal="center" vertical="center" wrapText="1"/>
    </xf>
    <xf numFmtId="0" fontId="60" fillId="0" borderId="164" xfId="3" applyFont="1" applyBorder="1" applyAlignment="1">
      <alignment horizontal="center" vertical="center" wrapText="1"/>
    </xf>
    <xf numFmtId="0" fontId="361" fillId="0" borderId="164" xfId="3" applyFont="1" applyBorder="1" applyAlignment="1">
      <alignment horizontal="left" vertical="center" wrapText="1"/>
    </xf>
    <xf numFmtId="0" fontId="362" fillId="30" borderId="97" xfId="3" applyNumberFormat="1" applyFont="1" applyFill="1" applyBorder="1" applyAlignment="1">
      <alignment horizontal="center" vertical="center"/>
    </xf>
    <xf numFmtId="0" fontId="28" fillId="0" borderId="13" xfId="3" applyNumberFormat="1" applyFont="1" applyFill="1" applyBorder="1" applyAlignment="1">
      <alignment horizontal="center" vertical="center" wrapText="1"/>
    </xf>
    <xf numFmtId="0" fontId="360" fillId="0" borderId="0" xfId="3" applyFont="1" applyBorder="1" applyAlignment="1">
      <alignment horizontal="center" vertical="center" wrapText="1"/>
    </xf>
    <xf numFmtId="165" fontId="51" fillId="0" borderId="0" xfId="3" applyNumberFormat="1" applyFont="1" applyFill="1" applyBorder="1" applyAlignment="1">
      <alignment horizontal="center" vertical="center" wrapText="1"/>
    </xf>
    <xf numFmtId="0" fontId="51" fillId="0" borderId="0" xfId="3" applyNumberFormat="1" applyFont="1" applyFill="1" applyBorder="1" applyAlignment="1">
      <alignment horizontal="center" vertical="center" wrapText="1"/>
    </xf>
    <xf numFmtId="198" fontId="28" fillId="0" borderId="0" xfId="1" applyNumberFormat="1" applyFont="1" applyFill="1" applyBorder="1" applyAlignment="1">
      <alignment horizontal="centerContinuous" vertical="center"/>
    </xf>
    <xf numFmtId="198" fontId="54" fillId="0" borderId="0" xfId="1" applyNumberFormat="1" applyFont="1" applyFill="1" applyBorder="1" applyAlignment="1">
      <alignment horizontal="center" vertical="center"/>
    </xf>
    <xf numFmtId="0" fontId="31" fillId="0" borderId="0" xfId="3" applyNumberFormat="1" applyFont="1" applyFill="1" applyBorder="1" applyAlignment="1">
      <alignment horizontal="center" vertical="center" wrapText="1"/>
    </xf>
    <xf numFmtId="0" fontId="60" fillId="0" borderId="0" xfId="3" applyFont="1" applyBorder="1" applyAlignment="1">
      <alignment horizontal="center" vertical="center" wrapText="1"/>
    </xf>
    <xf numFmtId="0" fontId="361" fillId="0" borderId="0" xfId="3" applyFont="1" applyBorder="1" applyAlignment="1">
      <alignment horizontal="left" vertical="center" wrapText="1"/>
    </xf>
    <xf numFmtId="0" fontId="362" fillId="30" borderId="230" xfId="3" applyNumberFormat="1" applyFont="1" applyFill="1" applyBorder="1" applyAlignment="1">
      <alignment horizontal="center" vertical="center"/>
    </xf>
    <xf numFmtId="0" fontId="28" fillId="0" borderId="191" xfId="3" applyNumberFormat="1" applyFont="1" applyFill="1" applyBorder="1" applyAlignment="1">
      <alignment horizontal="center" vertical="center" wrapText="1"/>
    </xf>
    <xf numFmtId="0" fontId="360" fillId="0" borderId="190" xfId="3" applyFont="1" applyBorder="1" applyAlignment="1">
      <alignment horizontal="center" vertical="center" wrapText="1"/>
    </xf>
    <xf numFmtId="165" fontId="51" fillId="0" borderId="190" xfId="3" applyNumberFormat="1" applyFont="1" applyFill="1" applyBorder="1" applyAlignment="1">
      <alignment horizontal="center" vertical="center" wrapText="1"/>
    </xf>
    <xf numFmtId="0" fontId="51" fillId="0" borderId="190" xfId="3" applyNumberFormat="1" applyFont="1" applyFill="1" applyBorder="1" applyAlignment="1">
      <alignment horizontal="center" vertical="center" wrapText="1"/>
    </xf>
    <xf numFmtId="198" fontId="28" fillId="0" borderId="190" xfId="1" applyNumberFormat="1" applyFont="1" applyFill="1" applyBorder="1" applyAlignment="1">
      <alignment horizontal="centerContinuous" vertical="center"/>
    </xf>
    <xf numFmtId="198" fontId="54" fillId="0" borderId="190" xfId="1" applyNumberFormat="1" applyFont="1" applyFill="1" applyBorder="1" applyAlignment="1">
      <alignment horizontal="center" vertical="center"/>
    </xf>
    <xf numFmtId="0" fontId="31" fillId="0" borderId="190" xfId="3" applyNumberFormat="1" applyFont="1" applyFill="1" applyBorder="1" applyAlignment="1">
      <alignment horizontal="center" vertical="center" wrapText="1"/>
    </xf>
    <xf numFmtId="0" fontId="60" fillId="0" borderId="190" xfId="3" applyFont="1" applyBorder="1" applyAlignment="1">
      <alignment horizontal="center" vertical="center" wrapText="1"/>
    </xf>
    <xf numFmtId="0" fontId="361" fillId="0" borderId="190" xfId="3" applyFont="1" applyBorder="1" applyAlignment="1">
      <alignment horizontal="left" vertical="center" wrapText="1"/>
    </xf>
    <xf numFmtId="0" fontId="362" fillId="30" borderId="240" xfId="3" applyNumberFormat="1" applyFont="1" applyFill="1" applyBorder="1" applyAlignment="1">
      <alignment horizontal="center" vertical="center"/>
    </xf>
    <xf numFmtId="0" fontId="271" fillId="49" borderId="20" xfId="3" applyNumberFormat="1" applyFont="1" applyFill="1" applyBorder="1" applyAlignment="1">
      <alignment horizontal="right" vertical="center" wrapText="1"/>
    </xf>
    <xf numFmtId="0" fontId="7" fillId="49" borderId="156" xfId="3" applyNumberFormat="1" applyFont="1" applyFill="1" applyBorder="1" applyAlignment="1">
      <alignment horizontal="centerContinuous" vertical="center" wrapText="1"/>
    </xf>
    <xf numFmtId="0" fontId="363" fillId="49" borderId="156" xfId="3" applyNumberFormat="1" applyFont="1" applyFill="1" applyBorder="1" applyAlignment="1">
      <alignment horizontal="center" vertical="center" wrapText="1"/>
    </xf>
    <xf numFmtId="0" fontId="271" fillId="49" borderId="156" xfId="3" applyNumberFormat="1" applyFont="1" applyFill="1" applyBorder="1" applyAlignment="1">
      <alignment horizontal="centerContinuous" vertical="center" wrapText="1"/>
    </xf>
    <xf numFmtId="199" fontId="271" fillId="49" borderId="156" xfId="3" applyNumberFormat="1" applyFont="1" applyFill="1" applyBorder="1" applyAlignment="1">
      <alignment horizontal="centerContinuous" vertical="center"/>
    </xf>
    <xf numFmtId="0" fontId="364" fillId="49" borderId="156" xfId="3" applyNumberFormat="1" applyFont="1" applyFill="1" applyBorder="1" applyAlignment="1">
      <alignment horizontal="centerContinuous" vertical="center"/>
    </xf>
    <xf numFmtId="0" fontId="57" fillId="49" borderId="156" xfId="3" applyNumberFormat="1" applyFont="1" applyFill="1" applyBorder="1" applyAlignment="1">
      <alignment horizontal="centerContinuous" vertical="center" wrapText="1"/>
    </xf>
    <xf numFmtId="0" fontId="365" fillId="49" borderId="156" xfId="3" applyNumberFormat="1" applyFont="1" applyFill="1" applyBorder="1" applyAlignment="1">
      <alignment horizontal="centerContinuous" vertical="center" wrapText="1"/>
    </xf>
    <xf numFmtId="0" fontId="366" fillId="49" borderId="156" xfId="3" applyNumberFormat="1" applyFont="1" applyFill="1" applyBorder="1" applyAlignment="1">
      <alignment horizontal="centerContinuous" vertical="center" wrapText="1"/>
    </xf>
    <xf numFmtId="0" fontId="67" fillId="49" borderId="156" xfId="3" applyNumberFormat="1" applyFont="1" applyFill="1" applyBorder="1" applyAlignment="1">
      <alignment horizontal="centerContinuous" vertical="center" wrapText="1"/>
    </xf>
    <xf numFmtId="0" fontId="367" fillId="30" borderId="241" xfId="3" applyNumberFormat="1" applyFont="1" applyFill="1" applyBorder="1" applyAlignment="1">
      <alignment horizontal="center" vertical="center"/>
    </xf>
    <xf numFmtId="0" fontId="28" fillId="0" borderId="242" xfId="3" applyNumberFormat="1" applyFont="1" applyFill="1" applyBorder="1" applyAlignment="1">
      <alignment horizontal="center" vertical="center" wrapText="1"/>
    </xf>
    <xf numFmtId="0" fontId="368" fillId="0" borderId="22" xfId="3" applyFont="1" applyBorder="1" applyAlignment="1">
      <alignment horizontal="center" vertical="center" wrapText="1"/>
    </xf>
    <xf numFmtId="165" fontId="51" fillId="0" borderId="243" xfId="3" applyNumberFormat="1" applyFont="1" applyFill="1" applyBorder="1" applyAlignment="1">
      <alignment horizontal="center" vertical="center" wrapText="1"/>
    </xf>
    <xf numFmtId="0" fontId="78" fillId="0" borderId="244" xfId="3" applyNumberFormat="1" applyFont="1" applyFill="1" applyBorder="1" applyAlignment="1">
      <alignment horizontal="center" vertical="center" wrapText="1"/>
    </xf>
    <xf numFmtId="198" fontId="28" fillId="0" borderId="232" xfId="1" applyNumberFormat="1" applyFont="1" applyFill="1" applyBorder="1" applyAlignment="1">
      <alignment horizontal="centerContinuous" vertical="center"/>
    </xf>
    <xf numFmtId="198" fontId="28" fillId="0" borderId="245" xfId="1" applyNumberFormat="1" applyFont="1" applyFill="1" applyBorder="1" applyAlignment="1">
      <alignment horizontal="centerContinuous" vertical="center"/>
    </xf>
    <xf numFmtId="198" fontId="54" fillId="0" borderId="232" xfId="1" applyNumberFormat="1" applyFont="1" applyFill="1" applyBorder="1" applyAlignment="1">
      <alignment horizontal="center" vertical="center"/>
    </xf>
    <xf numFmtId="0" fontId="25" fillId="0" borderId="243" xfId="3" applyNumberFormat="1" applyFont="1" applyFill="1" applyBorder="1" applyAlignment="1">
      <alignment horizontal="center" vertical="center" wrapText="1"/>
    </xf>
    <xf numFmtId="0" fontId="60" fillId="0" borderId="22" xfId="3" applyFont="1" applyBorder="1" applyAlignment="1">
      <alignment horizontal="center" vertical="center" wrapText="1"/>
    </xf>
    <xf numFmtId="0" fontId="362" fillId="30" borderId="241" xfId="3" applyNumberFormat="1" applyFont="1" applyFill="1" applyBorder="1" applyAlignment="1">
      <alignment horizontal="center" vertical="center"/>
    </xf>
    <xf numFmtId="0" fontId="369" fillId="6" borderId="232" xfId="3" applyFont="1" applyFill="1" applyBorder="1" applyAlignment="1">
      <alignment horizontal="center" vertical="center" wrapText="1"/>
    </xf>
    <xf numFmtId="0" fontId="369" fillId="12" borderId="232" xfId="3" applyFont="1" applyFill="1" applyBorder="1" applyAlignment="1">
      <alignment horizontal="center" vertical="center" wrapText="1"/>
    </xf>
    <xf numFmtId="198" fontId="28" fillId="0" borderId="190" xfId="1" applyNumberFormat="1" applyFont="1" applyFill="1" applyBorder="1" applyAlignment="1">
      <alignment horizontal="center" vertical="center"/>
    </xf>
    <xf numFmtId="0" fontId="28" fillId="0" borderId="25" xfId="3" applyNumberFormat="1" applyFont="1" applyFill="1" applyBorder="1" applyAlignment="1">
      <alignment horizontal="centerContinuous" vertical="center" wrapText="1"/>
    </xf>
    <xf numFmtId="0" fontId="368" fillId="0" borderId="232" xfId="3" applyFont="1" applyBorder="1" applyAlignment="1">
      <alignment horizontal="centerContinuous" vertical="center" wrapText="1"/>
    </xf>
    <xf numFmtId="165" fontId="51" fillId="0" borderId="232" xfId="3" applyNumberFormat="1" applyFont="1" applyFill="1" applyBorder="1" applyAlignment="1">
      <alignment horizontal="centerContinuous" vertical="center" wrapText="1"/>
    </xf>
    <xf numFmtId="0" fontId="52" fillId="0" borderId="246" xfId="3" applyNumberFormat="1" applyFont="1" applyFill="1" applyBorder="1" applyAlignment="1">
      <alignment horizontal="centerContinuous" vertical="center" wrapText="1"/>
    </xf>
    <xf numFmtId="0" fontId="6" fillId="8" borderId="164" xfId="3" applyFont="1" applyFill="1" applyBorder="1" applyAlignment="1">
      <alignment horizontal="centerContinuous" vertical="center" wrapText="1"/>
    </xf>
    <xf numFmtId="0" fontId="370" fillId="19" borderId="164" xfId="3" applyFont="1" applyFill="1" applyBorder="1" applyAlignment="1">
      <alignment horizontal="center" vertical="center" wrapText="1"/>
    </xf>
    <xf numFmtId="0" fontId="25" fillId="8" borderId="164" xfId="3" applyFont="1" applyFill="1" applyBorder="1" applyAlignment="1">
      <alignment horizontal="centerContinuous" vertical="center" wrapText="1"/>
    </xf>
    <xf numFmtId="0" fontId="7" fillId="8" borderId="164" xfId="3" applyFont="1" applyFill="1" applyBorder="1" applyAlignment="1">
      <alignment horizontal="centerContinuous" vertical="center" wrapText="1"/>
    </xf>
    <xf numFmtId="0" fontId="369" fillId="12" borderId="164" xfId="3" applyFont="1" applyFill="1" applyBorder="1" applyAlignment="1">
      <alignment horizontal="center" vertical="center" wrapText="1"/>
    </xf>
    <xf numFmtId="198" fontId="371" fillId="0" borderId="245" xfId="1" applyNumberFormat="1" applyFont="1" applyFill="1" applyBorder="1" applyAlignment="1">
      <alignment horizontal="centerContinuous" vertical="center"/>
    </xf>
    <xf numFmtId="198" fontId="54" fillId="0" borderId="228" xfId="1" applyNumberFormat="1" applyFont="1" applyFill="1" applyBorder="1" applyAlignment="1">
      <alignment horizontal="centerContinuous" vertical="center"/>
    </xf>
    <xf numFmtId="0" fontId="25" fillId="0" borderId="232" xfId="3" applyNumberFormat="1" applyFont="1" applyFill="1" applyBorder="1" applyAlignment="1">
      <alignment horizontal="centerContinuous" vertical="center" wrapText="1"/>
    </xf>
    <xf numFmtId="0" fontId="372" fillId="0" borderId="232" xfId="3" applyFont="1" applyBorder="1" applyAlignment="1">
      <alignment horizontal="centerContinuous" vertical="center" wrapText="1"/>
    </xf>
    <xf numFmtId="0" fontId="372" fillId="0" borderId="232" xfId="3" applyFont="1" applyBorder="1" applyAlignment="1">
      <alignment horizontal="right" vertical="center" wrapText="1"/>
    </xf>
    <xf numFmtId="0" fontId="364" fillId="49" borderId="190" xfId="3" applyNumberFormat="1" applyFont="1" applyFill="1" applyBorder="1" applyAlignment="1">
      <alignment horizontal="right" vertical="center" wrapText="1"/>
    </xf>
    <xf numFmtId="0" fontId="70" fillId="17" borderId="239" xfId="3" applyNumberFormat="1" applyFont="1" applyFill="1" applyBorder="1" applyAlignment="1">
      <alignment horizontal="center" vertical="center"/>
    </xf>
    <xf numFmtId="0" fontId="373" fillId="12" borderId="97" xfId="3" applyNumberFormat="1" applyFont="1" applyFill="1" applyBorder="1" applyAlignment="1">
      <alignment horizontal="center" vertical="center"/>
    </xf>
    <xf numFmtId="0" fontId="373" fillId="12" borderId="230" xfId="3" applyNumberFormat="1" applyFont="1" applyFill="1" applyBorder="1" applyAlignment="1">
      <alignment horizontal="center" vertical="center"/>
    </xf>
    <xf numFmtId="0" fontId="373" fillId="12" borderId="240" xfId="3" applyNumberFormat="1" applyFont="1" applyFill="1" applyBorder="1" applyAlignment="1">
      <alignment horizontal="center" vertical="center"/>
    </xf>
    <xf numFmtId="0" fontId="271" fillId="50" borderId="20" xfId="3" applyNumberFormat="1" applyFont="1" applyFill="1" applyBorder="1" applyAlignment="1">
      <alignment horizontal="right" vertical="center" wrapText="1"/>
    </xf>
    <xf numFmtId="0" fontId="7" fillId="50" borderId="156" xfId="3" applyNumberFormat="1" applyFont="1" applyFill="1" applyBorder="1" applyAlignment="1">
      <alignment horizontal="centerContinuous" vertical="center" wrapText="1"/>
    </xf>
    <xf numFmtId="0" fontId="363" fillId="50" borderId="156" xfId="3" applyNumberFormat="1" applyFont="1" applyFill="1" applyBorder="1" applyAlignment="1">
      <alignment horizontal="center" vertical="center" wrapText="1"/>
    </xf>
    <xf numFmtId="0" fontId="271" fillId="50" borderId="156" xfId="3" applyNumberFormat="1" applyFont="1" applyFill="1" applyBorder="1" applyAlignment="1">
      <alignment horizontal="center" vertical="center" wrapText="1"/>
    </xf>
    <xf numFmtId="0" fontId="271" fillId="50" borderId="156" xfId="3" applyNumberFormat="1" applyFont="1" applyFill="1" applyBorder="1" applyAlignment="1">
      <alignment horizontal="centerContinuous" vertical="center" wrapText="1"/>
    </xf>
    <xf numFmtId="0" fontId="57" fillId="50" borderId="156" xfId="3" applyNumberFormat="1" applyFont="1" applyFill="1" applyBorder="1" applyAlignment="1">
      <alignment horizontal="centerContinuous" vertical="center" wrapText="1"/>
    </xf>
    <xf numFmtId="0" fontId="365" fillId="50" borderId="156" xfId="3" applyNumberFormat="1" applyFont="1" applyFill="1" applyBorder="1" applyAlignment="1">
      <alignment horizontal="centerContinuous" vertical="center" wrapText="1"/>
    </xf>
    <xf numFmtId="0" fontId="366" fillId="50" borderId="156" xfId="3" applyNumberFormat="1" applyFont="1" applyFill="1" applyBorder="1" applyAlignment="1">
      <alignment horizontal="centerContinuous" vertical="center" wrapText="1"/>
    </xf>
    <xf numFmtId="0" fontId="67" fillId="50" borderId="156" xfId="3" applyNumberFormat="1" applyFont="1" applyFill="1" applyBorder="1" applyAlignment="1">
      <alignment horizontal="centerContinuous" vertical="center" wrapText="1"/>
    </xf>
    <xf numFmtId="0" fontId="374" fillId="12" borderId="241" xfId="3" applyNumberFormat="1" applyFont="1" applyFill="1" applyBorder="1" applyAlignment="1">
      <alignment horizontal="center" vertical="center"/>
    </xf>
    <xf numFmtId="0" fontId="373" fillId="12" borderId="241" xfId="3" applyNumberFormat="1" applyFont="1" applyFill="1" applyBorder="1" applyAlignment="1">
      <alignment horizontal="center" vertical="center"/>
    </xf>
    <xf numFmtId="0" fontId="369" fillId="12" borderId="245" xfId="3" applyFont="1" applyFill="1" applyBorder="1" applyAlignment="1">
      <alignment horizontal="center" vertical="center" wrapText="1"/>
    </xf>
    <xf numFmtId="0" fontId="368" fillId="0" borderId="164" xfId="3" applyFont="1" applyBorder="1" applyAlignment="1">
      <alignment horizontal="centerContinuous" vertical="center" wrapText="1"/>
    </xf>
    <xf numFmtId="165" fontId="51" fillId="0" borderId="164" xfId="3" applyNumberFormat="1" applyFont="1" applyFill="1" applyBorder="1" applyAlignment="1">
      <alignment horizontal="centerContinuous" vertical="center" wrapText="1"/>
    </xf>
    <xf numFmtId="0" fontId="370" fillId="0" borderId="232" xfId="3" applyFont="1" applyBorder="1" applyAlignment="1">
      <alignment horizontal="center" vertical="center" wrapText="1"/>
    </xf>
    <xf numFmtId="0" fontId="370" fillId="0" borderId="245" xfId="3" applyFont="1" applyBorder="1" applyAlignment="1">
      <alignment horizontal="center" vertical="center" wrapText="1"/>
    </xf>
    <xf numFmtId="0" fontId="364" fillId="50" borderId="228" xfId="3" applyNumberFormat="1" applyFont="1" applyFill="1" applyBorder="1" applyAlignment="1">
      <alignment horizontal="centerContinuous" vertical="center" wrapText="1"/>
    </xf>
    <xf numFmtId="0" fontId="7" fillId="50" borderId="232" xfId="3" applyNumberFormat="1" applyFont="1" applyFill="1" applyBorder="1" applyAlignment="1">
      <alignment horizontal="centerContinuous" vertical="center" wrapText="1"/>
    </xf>
    <xf numFmtId="199" fontId="271" fillId="50" borderId="13" xfId="3" applyNumberFormat="1" applyFont="1" applyFill="1" applyBorder="1" applyAlignment="1">
      <alignment horizontal="centerContinuous" vertical="center"/>
    </xf>
    <xf numFmtId="199" fontId="271" fillId="50" borderId="0" xfId="3" applyNumberFormat="1" applyFont="1" applyFill="1" applyBorder="1" applyAlignment="1">
      <alignment horizontal="centerContinuous" vertical="center"/>
    </xf>
    <xf numFmtId="0" fontId="364" fillId="50" borderId="190" xfId="3" applyNumberFormat="1" applyFont="1" applyFill="1" applyBorder="1" applyAlignment="1">
      <alignment horizontal="centerContinuous" vertical="center"/>
    </xf>
    <xf numFmtId="0" fontId="57" fillId="50" borderId="232" xfId="3" applyNumberFormat="1" applyFont="1" applyFill="1" applyBorder="1" applyAlignment="1">
      <alignment horizontal="centerContinuous" vertical="center" wrapText="1"/>
    </xf>
    <xf numFmtId="0" fontId="364" fillId="50" borderId="232" xfId="3" applyNumberFormat="1" applyFont="1" applyFill="1" applyBorder="1" applyAlignment="1">
      <alignment horizontal="centerContinuous" vertical="center" wrapText="1"/>
    </xf>
    <xf numFmtId="0" fontId="366" fillId="50" borderId="232" xfId="3" applyNumberFormat="1" applyFont="1" applyFill="1" applyBorder="1" applyAlignment="1">
      <alignment horizontal="centerContinuous" vertical="center" wrapText="1"/>
    </xf>
    <xf numFmtId="0" fontId="67" fillId="50" borderId="232" xfId="3" applyNumberFormat="1" applyFont="1" applyFill="1" applyBorder="1" applyAlignment="1">
      <alignment horizontal="centerContinuous" vertical="center" wrapText="1"/>
    </xf>
    <xf numFmtId="0" fontId="375" fillId="0" borderId="13" xfId="11" applyFont="1" applyFill="1" applyBorder="1" applyAlignment="1">
      <alignment horizontal="centerContinuous" vertical="center"/>
    </xf>
    <xf numFmtId="0" fontId="376" fillId="0" borderId="0" xfId="11" applyFont="1" applyFill="1" applyBorder="1" applyAlignment="1">
      <alignment horizontal="centerContinuous" vertical="center"/>
    </xf>
    <xf numFmtId="0" fontId="7" fillId="0" borderId="0" xfId="11" applyFont="1" applyFill="1" applyBorder="1" applyAlignment="1">
      <alignment horizontal="centerContinuous" vertical="center"/>
    </xf>
    <xf numFmtId="0" fontId="6" fillId="8" borderId="247" xfId="3" applyFont="1" applyFill="1" applyBorder="1" applyAlignment="1">
      <alignment horizontal="centerContinuous" vertical="center" wrapText="1"/>
    </xf>
    <xf numFmtId="0" fontId="6" fillId="8" borderId="232" xfId="3" applyFont="1" applyFill="1" applyBorder="1" applyAlignment="1">
      <alignment horizontal="centerContinuous" vertical="center" wrapText="1"/>
    </xf>
    <xf numFmtId="0" fontId="370" fillId="19" borderId="232" xfId="3" applyFont="1" applyFill="1" applyBorder="1" applyAlignment="1">
      <alignment horizontal="center" vertical="center" wrapText="1"/>
    </xf>
    <xf numFmtId="0" fontId="25" fillId="8" borderId="232" xfId="3" applyFont="1" applyFill="1" applyBorder="1" applyAlignment="1">
      <alignment horizontal="centerContinuous" vertical="center" wrapText="1"/>
    </xf>
    <xf numFmtId="0" fontId="7" fillId="8" borderId="232" xfId="3" applyFont="1" applyFill="1" applyBorder="1" applyAlignment="1">
      <alignment horizontal="centerContinuous" vertical="center" wrapText="1"/>
    </xf>
    <xf numFmtId="0" fontId="375" fillId="0" borderId="0" xfId="11" applyFont="1" applyFill="1" applyBorder="1" applyAlignment="1">
      <alignment horizontal="centerContinuous" vertical="center" wrapText="1"/>
    </xf>
    <xf numFmtId="0" fontId="6" fillId="0" borderId="45" xfId="12" applyFont="1" applyFill="1" applyBorder="1" applyAlignment="1">
      <alignment horizontal="centerContinuous" vertical="center" wrapText="1"/>
    </xf>
    <xf numFmtId="0" fontId="6" fillId="9" borderId="45" xfId="12" applyFont="1" applyFill="1" applyBorder="1" applyAlignment="1">
      <alignment horizontal="centerContinuous" vertical="center" wrapText="1"/>
    </xf>
    <xf numFmtId="0" fontId="357" fillId="9" borderId="46" xfId="3" applyFont="1" applyFill="1" applyBorder="1" applyAlignment="1">
      <alignment horizontal="centerContinuous" vertical="center" wrapText="1"/>
    </xf>
    <xf numFmtId="2" fontId="28" fillId="0" borderId="248" xfId="3" applyNumberFormat="1" applyFont="1" applyFill="1" applyBorder="1" applyAlignment="1">
      <alignment horizontal="center" vertical="center" wrapText="1"/>
    </xf>
    <xf numFmtId="2" fontId="28" fillId="0" borderId="249" xfId="3" applyNumberFormat="1" applyFont="1" applyFill="1" applyBorder="1" applyAlignment="1">
      <alignment horizontal="center" vertical="center" wrapText="1"/>
    </xf>
    <xf numFmtId="0" fontId="28" fillId="8" borderId="250" xfId="3" applyFont="1" applyFill="1" applyBorder="1" applyAlignment="1">
      <alignment horizontal="center" vertical="center" wrapText="1"/>
    </xf>
    <xf numFmtId="0" fontId="31" fillId="0" borderId="13" xfId="11" applyFont="1" applyFill="1" applyBorder="1" applyAlignment="1">
      <alignment horizontal="centerContinuous" vertical="center" wrapText="1"/>
    </xf>
    <xf numFmtId="0" fontId="31" fillId="0" borderId="0" xfId="11" applyFont="1" applyFill="1" applyBorder="1" applyAlignment="1">
      <alignment horizontal="centerContinuous" vertical="center" wrapText="1"/>
    </xf>
    <xf numFmtId="0" fontId="31" fillId="0" borderId="137" xfId="11" applyFont="1" applyFill="1" applyBorder="1" applyAlignment="1">
      <alignment horizontal="centerContinuous" vertical="center" wrapText="1"/>
    </xf>
    <xf numFmtId="2" fontId="21" fillId="0" borderId="251" xfId="3" applyNumberFormat="1" applyFont="1" applyFill="1" applyBorder="1" applyAlignment="1">
      <alignment horizontal="center" vertical="center" wrapText="1"/>
    </xf>
    <xf numFmtId="2" fontId="377" fillId="0" borderId="252" xfId="3" applyNumberFormat="1" applyFont="1" applyFill="1" applyBorder="1" applyAlignment="1">
      <alignment horizontal="center" vertical="center" wrapText="1"/>
    </xf>
    <xf numFmtId="0" fontId="21" fillId="0" borderId="252" xfId="3" applyFont="1" applyFill="1" applyBorder="1" applyAlignment="1">
      <alignment horizontal="center" vertical="center" wrapText="1"/>
    </xf>
    <xf numFmtId="0" fontId="28" fillId="0" borderId="253" xfId="3" applyFont="1" applyFill="1" applyBorder="1" applyAlignment="1">
      <alignment horizontal="center" vertical="center" wrapText="1"/>
    </xf>
    <xf numFmtId="0" fontId="378" fillId="12" borderId="254" xfId="3" applyNumberFormat="1" applyFont="1" applyFill="1" applyBorder="1" applyAlignment="1">
      <alignment horizontal="center" vertical="center"/>
    </xf>
    <xf numFmtId="0" fontId="379" fillId="51" borderId="255" xfId="3" applyFont="1" applyFill="1" applyBorder="1" applyAlignment="1">
      <alignment horizontal="centerContinuous" vertical="center" wrapText="1"/>
    </xf>
    <xf numFmtId="49" fontId="380" fillId="51" borderId="256" xfId="3" applyNumberFormat="1" applyFont="1" applyFill="1" applyBorder="1" applyAlignment="1">
      <alignment horizontal="centerContinuous" vertical="center" wrapText="1"/>
    </xf>
    <xf numFmtId="0" fontId="379" fillId="51" borderId="256" xfId="3" applyFont="1" applyFill="1" applyBorder="1" applyAlignment="1">
      <alignment horizontal="centerContinuous" vertical="center" wrapText="1"/>
    </xf>
    <xf numFmtId="0" fontId="380" fillId="51" borderId="257" xfId="12" applyFont="1" applyFill="1" applyBorder="1" applyAlignment="1">
      <alignment horizontal="centerContinuous" vertical="center" wrapText="1"/>
    </xf>
    <xf numFmtId="0" fontId="28" fillId="0" borderId="258" xfId="3" applyFont="1" applyFill="1" applyBorder="1" applyAlignment="1">
      <alignment horizontal="center" vertical="center" wrapText="1"/>
    </xf>
    <xf numFmtId="0" fontId="28" fillId="0" borderId="259" xfId="3" applyFont="1" applyFill="1" applyBorder="1" applyAlignment="1">
      <alignment horizontal="center" vertical="center" wrapText="1"/>
    </xf>
    <xf numFmtId="0" fontId="28" fillId="0" borderId="260" xfId="3" applyFont="1" applyFill="1" applyBorder="1" applyAlignment="1">
      <alignment horizontal="center" vertical="center" wrapText="1"/>
    </xf>
    <xf numFmtId="0" fontId="51" fillId="8" borderId="261" xfId="3" applyFont="1" applyFill="1" applyBorder="1" applyAlignment="1">
      <alignment horizontal="centerContinuous" vertical="center" wrapText="1"/>
    </xf>
    <xf numFmtId="0" fontId="28" fillId="0" borderId="261" xfId="12" applyFont="1" applyFill="1" applyBorder="1" applyAlignment="1">
      <alignment horizontal="centerContinuous" vertical="center" wrapText="1"/>
    </xf>
    <xf numFmtId="0" fontId="271" fillId="0" borderId="262" xfId="12" applyFont="1" applyFill="1" applyBorder="1" applyAlignment="1">
      <alignment horizontal="centerContinuous" vertical="center" wrapText="1"/>
    </xf>
    <xf numFmtId="0" fontId="378" fillId="12" borderId="58" xfId="3" applyNumberFormat="1" applyFont="1" applyFill="1" applyBorder="1" applyAlignment="1">
      <alignment horizontal="center" vertical="center"/>
    </xf>
    <xf numFmtId="0" fontId="51" fillId="0" borderId="263" xfId="3" applyFont="1" applyFill="1" applyBorder="1" applyAlignment="1">
      <alignment horizontal="centerContinuous" vertical="center" wrapText="1"/>
    </xf>
    <xf numFmtId="49" fontId="271" fillId="0" borderId="190" xfId="3" applyNumberFormat="1" applyFont="1" applyFill="1" applyBorder="1" applyAlignment="1">
      <alignment horizontal="centerContinuous" vertical="center" wrapText="1"/>
    </xf>
    <xf numFmtId="0" fontId="51" fillId="0" borderId="190" xfId="3" applyFont="1" applyFill="1" applyBorder="1" applyAlignment="1">
      <alignment horizontal="centerContinuous" vertical="center" wrapText="1"/>
    </xf>
    <xf numFmtId="0" fontId="25" fillId="0" borderId="190" xfId="11" applyFont="1" applyFill="1" applyBorder="1" applyAlignment="1">
      <alignment horizontal="centerContinuous" vertical="center" wrapText="1"/>
    </xf>
    <xf numFmtId="0" fontId="51" fillId="0" borderId="191" xfId="3" applyFont="1" applyFill="1" applyBorder="1" applyAlignment="1">
      <alignment horizontal="centerContinuous" vertical="center" wrapText="1"/>
    </xf>
    <xf numFmtId="0" fontId="28" fillId="0" borderId="190" xfId="12" applyFont="1" applyFill="1" applyBorder="1" applyAlignment="1">
      <alignment horizontal="centerContinuous" vertical="center" wrapText="1"/>
    </xf>
    <xf numFmtId="0" fontId="381" fillId="0" borderId="190" xfId="12" applyFont="1" applyFill="1" applyBorder="1" applyAlignment="1">
      <alignment horizontal="centerContinuous" vertical="center" wrapText="1"/>
    </xf>
    <xf numFmtId="0" fontId="378" fillId="0" borderId="264" xfId="3" applyNumberFormat="1" applyFont="1" applyFill="1" applyBorder="1" applyAlignment="1">
      <alignment horizontal="center" vertical="center"/>
    </xf>
    <xf numFmtId="198" fontId="363" fillId="0" borderId="13" xfId="1" applyNumberFormat="1" applyFont="1" applyFill="1" applyBorder="1" applyAlignment="1">
      <alignment horizontal="centerContinuous" vertical="center"/>
    </xf>
    <xf numFmtId="198" fontId="363" fillId="0" borderId="0" xfId="1" applyNumberFormat="1" applyFont="1" applyFill="1" applyBorder="1" applyAlignment="1">
      <alignment horizontal="centerContinuous" vertical="center"/>
    </xf>
    <xf numFmtId="49" fontId="271" fillId="0" borderId="0" xfId="3" applyNumberFormat="1" applyFont="1" applyFill="1" applyBorder="1" applyAlignment="1">
      <alignment horizontal="right" vertical="center"/>
    </xf>
    <xf numFmtId="16" fontId="77" fillId="8" borderId="0" xfId="1" applyNumberFormat="1" applyFont="1" applyFill="1" applyBorder="1" applyAlignment="1">
      <alignment horizontal="left" vertical="center"/>
    </xf>
    <xf numFmtId="49" fontId="271" fillId="0" borderId="0" xfId="3" applyNumberFormat="1" applyFont="1" applyFill="1" applyBorder="1" applyAlignment="1">
      <alignment horizontal="centerContinuous" vertical="center" wrapText="1"/>
    </xf>
    <xf numFmtId="16" fontId="382" fillId="19" borderId="0" xfId="1" applyNumberFormat="1" applyFont="1" applyFill="1" applyBorder="1" applyAlignment="1">
      <alignment horizontal="right" vertical="center"/>
    </xf>
    <xf numFmtId="49" fontId="271" fillId="0" borderId="0" xfId="3" applyNumberFormat="1" applyFont="1" applyFill="1" applyBorder="1" applyAlignment="1">
      <alignment horizontal="right" vertical="center" wrapText="1"/>
    </xf>
    <xf numFmtId="0" fontId="383" fillId="0" borderId="137" xfId="3" applyFont="1" applyFill="1" applyBorder="1" applyAlignment="1">
      <alignment horizontal="center" vertical="center" wrapText="1"/>
    </xf>
    <xf numFmtId="0" fontId="271" fillId="8" borderId="13" xfId="3" applyFont="1" applyFill="1" applyBorder="1" applyAlignment="1">
      <alignment horizontal="centerContinuous" vertical="center" wrapText="1"/>
    </xf>
    <xf numFmtId="0" fontId="354" fillId="8" borderId="0" xfId="3" applyFont="1" applyFill="1" applyBorder="1" applyAlignment="1">
      <alignment horizontal="center" vertical="center"/>
    </xf>
    <xf numFmtId="0" fontId="384" fillId="8" borderId="46" xfId="1" applyFont="1" applyFill="1" applyBorder="1" applyAlignment="1">
      <alignment horizontal="center" vertical="center"/>
    </xf>
    <xf numFmtId="0" fontId="385" fillId="15" borderId="72" xfId="1" applyFont="1" applyFill="1" applyBorder="1" applyAlignment="1">
      <alignment horizontal="center" vertical="center"/>
    </xf>
    <xf numFmtId="0" fontId="386" fillId="15" borderId="117" xfId="3" applyFont="1" applyFill="1" applyBorder="1" applyAlignment="1">
      <alignment horizontal="centerContinuous" vertical="center" wrapText="1"/>
    </xf>
    <xf numFmtId="0" fontId="386" fillId="15" borderId="138" xfId="3" applyFont="1" applyFill="1" applyBorder="1" applyAlignment="1">
      <alignment horizontal="centerContinuous" vertical="center" wrapText="1"/>
    </xf>
    <xf numFmtId="0" fontId="385" fillId="15" borderId="202" xfId="1" applyFont="1" applyFill="1" applyBorder="1" applyAlignment="1">
      <alignment horizontal="center" vertical="center"/>
    </xf>
    <xf numFmtId="0" fontId="387" fillId="15" borderId="0" xfId="1" applyFont="1" applyFill="1" applyBorder="1" applyAlignment="1">
      <alignment horizontal="right" vertical="center"/>
    </xf>
    <xf numFmtId="0" fontId="386" fillId="15" borderId="0" xfId="3" applyFont="1" applyFill="1" applyBorder="1" applyAlignment="1">
      <alignment horizontal="centerContinuous" vertical="center" wrapText="1"/>
    </xf>
    <xf numFmtId="0" fontId="386" fillId="15" borderId="137" xfId="3" applyFont="1" applyFill="1" applyBorder="1" applyAlignment="1">
      <alignment horizontal="centerContinuous" vertical="center" wrapText="1"/>
    </xf>
    <xf numFmtId="0" fontId="14" fillId="0" borderId="0" xfId="1" applyAlignment="1">
      <alignment horizontal="right"/>
    </xf>
    <xf numFmtId="0" fontId="31" fillId="8" borderId="130" xfId="3" applyFont="1" applyFill="1" applyBorder="1" applyAlignment="1">
      <alignment horizontal="right" vertical="top"/>
    </xf>
    <xf numFmtId="0" fontId="31" fillId="8" borderId="125" xfId="3" applyFont="1" applyFill="1" applyBorder="1" applyAlignment="1">
      <alignment horizontal="left" vertical="center"/>
    </xf>
    <xf numFmtId="0" fontId="31" fillId="8" borderId="265" xfId="3" applyFont="1" applyFill="1" applyBorder="1" applyAlignment="1">
      <alignment horizontal="left" vertical="top"/>
    </xf>
    <xf numFmtId="0" fontId="77" fillId="8" borderId="261" xfId="3" applyFont="1" applyFill="1" applyBorder="1" applyAlignment="1">
      <alignment horizontal="centerContinuous" vertical="center"/>
    </xf>
    <xf numFmtId="0" fontId="388" fillId="8" borderId="125" xfId="3" applyFont="1" applyFill="1" applyBorder="1" applyAlignment="1">
      <alignment horizontal="centerContinuous" vertical="center" wrapText="1"/>
    </xf>
    <xf numFmtId="0" fontId="77" fillId="0" borderId="125" xfId="3" applyFont="1" applyFill="1" applyBorder="1" applyAlignment="1">
      <alignment horizontal="centerContinuous" vertical="center" wrapText="1"/>
    </xf>
    <xf numFmtId="0" fontId="77" fillId="0" borderId="175" xfId="3" applyFont="1" applyFill="1" applyBorder="1" applyAlignment="1">
      <alignment horizontal="centerContinuous" vertical="center" wrapText="1"/>
    </xf>
    <xf numFmtId="0" fontId="48" fillId="0" borderId="0" xfId="1" applyFont="1" applyBorder="1" applyAlignment="1">
      <alignment vertical="center"/>
    </xf>
    <xf numFmtId="0" fontId="93" fillId="52" borderId="0" xfId="3" applyFont="1" applyFill="1" applyBorder="1" applyAlignment="1">
      <alignment horizontal="centerContinuous" vertical="center" wrapText="1"/>
    </xf>
    <xf numFmtId="0" fontId="93" fillId="52" borderId="13" xfId="3" applyFont="1" applyFill="1" applyBorder="1" applyAlignment="1">
      <alignment horizontal="centerContinuous" vertical="center" wrapText="1"/>
    </xf>
    <xf numFmtId="0" fontId="93" fillId="4" borderId="0" xfId="3" applyFont="1" applyFill="1" applyBorder="1" applyAlignment="1">
      <alignment horizontal="centerContinuous" vertical="center" wrapText="1"/>
    </xf>
    <xf numFmtId="0" fontId="93" fillId="4" borderId="13" xfId="3" applyFont="1" applyFill="1" applyBorder="1" applyAlignment="1">
      <alignment horizontal="centerContinuous" vertical="center" wrapText="1"/>
    </xf>
    <xf numFmtId="0" fontId="237" fillId="4" borderId="137" xfId="24" applyFont="1" applyFill="1" applyBorder="1" applyAlignment="1">
      <alignment horizontal="centerContinuous" vertical="center" wrapText="1"/>
    </xf>
    <xf numFmtId="0" fontId="93" fillId="52" borderId="137" xfId="3" applyFont="1" applyFill="1" applyBorder="1" applyAlignment="1">
      <alignment horizontal="centerContinuous" vertical="center" wrapText="1"/>
    </xf>
    <xf numFmtId="0" fontId="48" fillId="4" borderId="138" xfId="3" applyFont="1" applyFill="1" applyBorder="1" applyAlignment="1">
      <alignment horizontal="centerContinuous" vertical="center" wrapText="1"/>
    </xf>
    <xf numFmtId="0" fontId="48" fillId="4" borderId="117" xfId="3" applyFont="1" applyFill="1" applyBorder="1" applyAlignment="1">
      <alignment horizontal="centerContinuous" vertical="center" wrapText="1"/>
    </xf>
    <xf numFmtId="0" fontId="48" fillId="4" borderId="139" xfId="3" applyFont="1" applyFill="1" applyBorder="1" applyAlignment="1">
      <alignment horizontal="centerContinuous" vertical="center" wrapText="1"/>
    </xf>
    <xf numFmtId="164" fontId="144" fillId="0" borderId="0" xfId="22" applyNumberFormat="1" applyFont="1" applyAlignment="1">
      <alignment horizontal="center"/>
    </xf>
    <xf numFmtId="166" fontId="144" fillId="0" borderId="0" xfId="22" applyNumberFormat="1" applyFont="1" applyAlignment="1">
      <alignment horizontal="center"/>
    </xf>
    <xf numFmtId="0" fontId="46" fillId="0" borderId="0" xfId="22" applyFont="1" applyBorder="1"/>
    <xf numFmtId="0" fontId="46" fillId="0" borderId="0" xfId="22" applyFont="1"/>
    <xf numFmtId="0" fontId="45" fillId="0" borderId="0" xfId="23" applyFont="1" applyAlignment="1">
      <alignment horizontal="right"/>
    </xf>
    <xf numFmtId="0" fontId="100" fillId="0" borderId="224" xfId="22" applyFont="1" applyBorder="1"/>
    <xf numFmtId="0" fontId="144" fillId="0" borderId="223" xfId="22" applyFont="1" applyBorder="1"/>
    <xf numFmtId="164" fontId="144" fillId="0" borderId="222" xfId="22" applyNumberFormat="1" applyFont="1" applyBorder="1" applyAlignment="1">
      <alignment horizontal="center"/>
    </xf>
    <xf numFmtId="164" fontId="144" fillId="0" borderId="223" xfId="22" applyNumberFormat="1" applyFont="1" applyBorder="1" applyAlignment="1">
      <alignment horizontal="center"/>
    </xf>
    <xf numFmtId="0" fontId="46" fillId="0" borderId="219" xfId="22" applyFont="1" applyBorder="1"/>
    <xf numFmtId="0" fontId="46" fillId="0" borderId="218" xfId="22" applyFont="1" applyBorder="1"/>
    <xf numFmtId="165" fontId="389" fillId="0" borderId="185" xfId="3" applyNumberFormat="1" applyFont="1" applyFill="1" applyBorder="1" applyAlignment="1" applyProtection="1">
      <alignment horizontal="center" vertical="center" wrapText="1"/>
      <protection locked="0"/>
    </xf>
    <xf numFmtId="165" fontId="389" fillId="0" borderId="211" xfId="3" applyNumberFormat="1" applyFont="1" applyFill="1" applyBorder="1" applyAlignment="1" applyProtection="1">
      <alignment horizontal="center" vertical="center" wrapText="1"/>
      <protection locked="0"/>
    </xf>
    <xf numFmtId="0" fontId="46" fillId="0" borderId="215" xfId="22" applyFont="1" applyBorder="1"/>
    <xf numFmtId="0" fontId="46" fillId="0" borderId="214" xfId="22" applyFont="1" applyBorder="1"/>
    <xf numFmtId="0" fontId="46" fillId="0" borderId="213" xfId="22" applyFont="1" applyBorder="1"/>
    <xf numFmtId="0" fontId="46" fillId="0" borderId="212" xfId="22" applyFont="1" applyBorder="1"/>
    <xf numFmtId="165" fontId="389" fillId="0" borderId="225" xfId="3" applyNumberFormat="1" applyFont="1" applyFill="1" applyBorder="1" applyAlignment="1" applyProtection="1">
      <alignment horizontal="center" vertical="center" wrapText="1"/>
      <protection locked="0"/>
    </xf>
    <xf numFmtId="0" fontId="163" fillId="0" borderId="224" xfId="22" applyFont="1" applyBorder="1"/>
    <xf numFmtId="0" fontId="46" fillId="0" borderId="208" xfId="22" applyFont="1" applyBorder="1"/>
    <xf numFmtId="0" fontId="46" fillId="0" borderId="207" xfId="22" applyFont="1" applyBorder="1"/>
    <xf numFmtId="165" fontId="389" fillId="0" borderId="206" xfId="3" applyNumberFormat="1" applyFont="1" applyFill="1" applyBorder="1" applyAlignment="1" applyProtection="1">
      <alignment horizontal="center" vertical="center" wrapText="1"/>
      <protection locked="0"/>
    </xf>
    <xf numFmtId="165" fontId="389" fillId="0" borderId="205" xfId="3" applyNumberFormat="1" applyFont="1" applyFill="1" applyBorder="1" applyAlignment="1" applyProtection="1">
      <alignment horizontal="center" vertical="center" wrapText="1"/>
      <protection locked="0"/>
    </xf>
    <xf numFmtId="0" fontId="49" fillId="0" borderId="220" xfId="22" applyFont="1" applyBorder="1" applyAlignment="1">
      <alignment horizontal="center" vertical="center"/>
    </xf>
    <xf numFmtId="0" fontId="393" fillId="53" borderId="268" xfId="22" applyFont="1" applyFill="1" applyBorder="1" applyAlignment="1">
      <alignment horizontal="center" vertical="center"/>
    </xf>
    <xf numFmtId="0" fontId="163" fillId="0" borderId="267" xfId="22" applyFont="1" applyBorder="1" applyAlignment="1">
      <alignment horizontal="right" vertical="center"/>
    </xf>
    <xf numFmtId="0" fontId="394" fillId="53" borderId="268" xfId="22" applyFont="1" applyFill="1" applyBorder="1" applyAlignment="1">
      <alignment horizontal="center" vertical="center"/>
    </xf>
    <xf numFmtId="0" fontId="163" fillId="4" borderId="266" xfId="22" applyFont="1" applyFill="1" applyBorder="1" applyAlignment="1">
      <alignment horizontal="left" vertical="center"/>
    </xf>
    <xf numFmtId="0" fontId="163" fillId="4" borderId="267" xfId="22" applyFont="1" applyFill="1" applyBorder="1" applyAlignment="1">
      <alignment horizontal="left" vertical="center"/>
    </xf>
    <xf numFmtId="164" fontId="144" fillId="4" borderId="267" xfId="22" applyNumberFormat="1" applyFont="1" applyFill="1" applyBorder="1" applyAlignment="1">
      <alignment horizontal="center"/>
    </xf>
    <xf numFmtId="0" fontId="163" fillId="4" borderId="213" xfId="22" applyFont="1" applyFill="1" applyBorder="1" applyAlignment="1">
      <alignment horizontal="right" vertical="center"/>
    </xf>
    <xf numFmtId="0" fontId="163" fillId="4" borderId="0" xfId="22" applyFont="1" applyFill="1" applyBorder="1" applyAlignment="1">
      <alignment horizontal="center" vertical="center"/>
    </xf>
    <xf numFmtId="0" fontId="392" fillId="4" borderId="208" xfId="8" applyFont="1" applyFill="1" applyBorder="1" applyAlignment="1">
      <alignment horizontal="left" vertical="center"/>
    </xf>
    <xf numFmtId="0" fontId="86" fillId="4" borderId="221" xfId="22" applyFont="1" applyFill="1" applyBorder="1"/>
    <xf numFmtId="164" fontId="144" fillId="4" borderId="221" xfId="22" applyNumberFormat="1" applyFont="1" applyFill="1" applyBorder="1" applyAlignment="1">
      <alignment horizontal="center"/>
    </xf>
    <xf numFmtId="0" fontId="163" fillId="4" borderId="221" xfId="22" applyFont="1" applyFill="1" applyBorder="1" applyAlignment="1">
      <alignment horizontal="right" vertical="center"/>
    </xf>
    <xf numFmtId="166" fontId="86" fillId="4" borderId="267" xfId="22" applyNumberFormat="1" applyFont="1" applyFill="1" applyBorder="1" applyAlignment="1">
      <alignment horizontal="right" vertical="center"/>
    </xf>
    <xf numFmtId="0" fontId="163" fillId="4" borderId="208" xfId="22" applyFont="1" applyFill="1" applyBorder="1" applyAlignment="1">
      <alignment horizontal="left" vertical="center"/>
    </xf>
    <xf numFmtId="0" fontId="163" fillId="4" borderId="221" xfId="22" applyFont="1" applyFill="1" applyBorder="1" applyAlignment="1">
      <alignment horizontal="left" vertical="center"/>
    </xf>
    <xf numFmtId="166" fontId="86" fillId="4" borderId="221" xfId="22" applyNumberFormat="1" applyFont="1" applyFill="1" applyBorder="1" applyAlignment="1">
      <alignment horizontal="right" vertical="center"/>
    </xf>
    <xf numFmtId="165" fontId="389" fillId="0" borderId="270" xfId="3" applyNumberFormat="1" applyFont="1" applyFill="1" applyBorder="1" applyAlignment="1" applyProtection="1">
      <alignment horizontal="center" vertical="center" wrapText="1"/>
      <protection locked="0"/>
    </xf>
    <xf numFmtId="165" fontId="389" fillId="0" borderId="271" xfId="3" applyNumberFormat="1" applyFont="1" applyFill="1" applyBorder="1" applyAlignment="1" applyProtection="1">
      <alignment horizontal="center" vertical="center" wrapText="1"/>
      <protection locked="0"/>
    </xf>
    <xf numFmtId="165" fontId="389" fillId="0" borderId="272" xfId="3" applyNumberFormat="1" applyFont="1" applyFill="1" applyBorder="1" applyAlignment="1" applyProtection="1">
      <alignment horizontal="center" vertical="center" wrapText="1"/>
      <protection locked="0"/>
    </xf>
    <xf numFmtId="164" fontId="144" fillId="0" borderId="223" xfId="22" applyNumberFormat="1" applyFont="1" applyBorder="1" applyAlignment="1">
      <alignment horizontal="center" wrapText="1"/>
    </xf>
    <xf numFmtId="0" fontId="12" fillId="0" borderId="0" xfId="22" applyFont="1" applyBorder="1" applyAlignment="1">
      <alignment vertical="center"/>
    </xf>
    <xf numFmtId="0" fontId="35" fillId="0" borderId="0" xfId="22" applyFont="1" applyBorder="1" applyAlignment="1">
      <alignment vertical="center"/>
    </xf>
    <xf numFmtId="0" fontId="395" fillId="0" borderId="0" xfId="22" applyFont="1" applyBorder="1" applyAlignment="1">
      <alignment vertical="center"/>
    </xf>
    <xf numFmtId="0" fontId="257" fillId="46" borderId="0" xfId="1" applyFont="1" applyFill="1" applyAlignment="1">
      <alignment horizontal="right" vertical="center"/>
    </xf>
    <xf numFmtId="0" fontId="1" fillId="4" borderId="0" xfId="26" applyFill="1"/>
    <xf numFmtId="0" fontId="1" fillId="0" borderId="0" xfId="26"/>
    <xf numFmtId="0" fontId="1" fillId="4" borderId="0" xfId="26" applyFill="1" applyAlignment="1">
      <alignment vertical="center"/>
    </xf>
    <xf numFmtId="0" fontId="396" fillId="4" borderId="0" xfId="27" applyFill="1" applyAlignment="1">
      <alignment vertical="center"/>
    </xf>
    <xf numFmtId="0" fontId="1" fillId="0" borderId="0" xfId="26" applyAlignment="1">
      <alignment vertical="center"/>
    </xf>
    <xf numFmtId="0" fontId="397" fillId="4" borderId="0" xfId="26" applyFont="1" applyFill="1" applyAlignment="1">
      <alignment vertical="center"/>
    </xf>
    <xf numFmtId="0" fontId="398" fillId="4" borderId="0" xfId="26" applyFont="1" applyFill="1" applyAlignment="1">
      <alignment horizontal="left" vertical="center"/>
    </xf>
    <xf numFmtId="0" fontId="396" fillId="4" borderId="0" xfId="27" applyFill="1"/>
    <xf numFmtId="0" fontId="30" fillId="4" borderId="0" xfId="8" applyFill="1"/>
    <xf numFmtId="0" fontId="258" fillId="46" borderId="0" xfId="1" applyFont="1" applyFill="1" applyAlignment="1">
      <alignment horizontal="left" vertical="center" wrapText="1"/>
    </xf>
    <xf numFmtId="0" fontId="311" fillId="46" borderId="0" xfId="1" applyFont="1" applyFill="1" applyBorder="1" applyAlignment="1">
      <alignment horizontal="center" vertical="center"/>
    </xf>
    <xf numFmtId="0" fontId="13" fillId="4" borderId="124" xfId="0" applyFont="1" applyFill="1" applyBorder="1" applyAlignment="1">
      <alignment horizontal="center"/>
    </xf>
    <xf numFmtId="0" fontId="13" fillId="4" borderId="0" xfId="0" applyFont="1" applyFill="1" applyBorder="1" applyAlignment="1">
      <alignment horizontal="center"/>
    </xf>
    <xf numFmtId="0" fontId="13" fillId="4" borderId="135" xfId="0" applyFont="1" applyFill="1" applyBorder="1" applyAlignment="1">
      <alignment horizontal="center"/>
    </xf>
    <xf numFmtId="0" fontId="129" fillId="8" borderId="0" xfId="4" applyFont="1" applyFill="1" applyBorder="1" applyAlignment="1">
      <alignment horizontal="center" vertical="center" wrapText="1"/>
    </xf>
    <xf numFmtId="0" fontId="36" fillId="8" borderId="0" xfId="3" applyFont="1" applyFill="1" applyBorder="1" applyAlignment="1">
      <alignment horizontal="center" vertical="center" wrapText="1"/>
    </xf>
    <xf numFmtId="0" fontId="134" fillId="8" borderId="0" xfId="3" applyFont="1" applyFill="1" applyBorder="1" applyAlignment="1">
      <alignment horizontal="center" wrapText="1"/>
    </xf>
    <xf numFmtId="0" fontId="135" fillId="47" borderId="41" xfId="0" applyFont="1" applyFill="1" applyBorder="1" applyAlignment="1">
      <alignment horizontal="center" vertical="center"/>
    </xf>
    <xf numFmtId="0" fontId="135" fillId="47" borderId="0" xfId="0" applyFont="1" applyFill="1" applyBorder="1" applyAlignment="1">
      <alignment horizontal="center" vertical="center"/>
    </xf>
    <xf numFmtId="0" fontId="0" fillId="5" borderId="118" xfId="0" applyFont="1" applyFill="1" applyBorder="1" applyAlignment="1">
      <alignment horizontal="center"/>
    </xf>
    <xf numFmtId="0" fontId="200" fillId="4" borderId="15" xfId="1" applyFont="1" applyFill="1" applyBorder="1" applyAlignment="1">
      <alignment horizontal="center" vertical="center" wrapText="1"/>
    </xf>
    <xf numFmtId="0" fontId="200" fillId="4" borderId="12" xfId="1" applyFont="1" applyFill="1" applyBorder="1" applyAlignment="1">
      <alignment horizontal="center" vertical="center" wrapText="1"/>
    </xf>
    <xf numFmtId="0" fontId="200" fillId="4" borderId="117" xfId="1" applyFont="1" applyFill="1" applyBorder="1" applyAlignment="1">
      <alignment horizontal="center" vertical="center" wrapText="1"/>
    </xf>
    <xf numFmtId="0" fontId="200" fillId="4" borderId="14" xfId="1" applyFont="1" applyFill="1" applyBorder="1" applyAlignment="1">
      <alignment horizontal="center" vertical="center" wrapText="1"/>
    </xf>
    <xf numFmtId="0" fontId="199" fillId="47" borderId="134" xfId="1" applyFont="1" applyFill="1" applyBorder="1" applyAlignment="1">
      <alignment horizontal="center" vertical="center"/>
    </xf>
    <xf numFmtId="0" fontId="37" fillId="0" borderId="120" xfId="0" applyFont="1" applyBorder="1" applyAlignment="1">
      <alignment horizontal="center" vertical="center"/>
    </xf>
    <xf numFmtId="0" fontId="37" fillId="0" borderId="121" xfId="0" applyFont="1" applyBorder="1" applyAlignment="1">
      <alignment horizontal="center" vertical="center"/>
    </xf>
    <xf numFmtId="0" fontId="37" fillId="0" borderId="122" xfId="0" applyFont="1" applyBorder="1" applyAlignment="1">
      <alignment horizontal="center" vertical="center"/>
    </xf>
    <xf numFmtId="0" fontId="37" fillId="0" borderId="5" xfId="0" applyFont="1" applyBorder="1" applyAlignment="1">
      <alignment horizontal="center" vertical="center"/>
    </xf>
    <xf numFmtId="0" fontId="37" fillId="0" borderId="0" xfId="0" applyFont="1" applyBorder="1" applyAlignment="1">
      <alignment horizontal="center" vertical="center"/>
    </xf>
    <xf numFmtId="0" fontId="37" fillId="0" borderId="1" xfId="0" applyFont="1" applyBorder="1" applyAlignment="1">
      <alignment horizontal="center" vertical="center"/>
    </xf>
    <xf numFmtId="0" fontId="43" fillId="4" borderId="140" xfId="9" applyFont="1" applyFill="1" applyBorder="1" applyAlignment="1">
      <alignment horizontal="center" vertical="center" wrapText="1"/>
    </xf>
    <xf numFmtId="0" fontId="43" fillId="4" borderId="116" xfId="9" applyFont="1" applyFill="1" applyBorder="1" applyAlignment="1">
      <alignment horizontal="center" vertical="center" wrapText="1"/>
    </xf>
    <xf numFmtId="0" fontId="43" fillId="4" borderId="136" xfId="9" applyFont="1" applyFill="1" applyBorder="1" applyAlignment="1">
      <alignment horizontal="center" vertical="center" wrapText="1"/>
    </xf>
    <xf numFmtId="0" fontId="43" fillId="4" borderId="137" xfId="9" applyFont="1" applyFill="1" applyBorder="1" applyAlignment="1">
      <alignment horizontal="center" vertical="center" wrapText="1"/>
    </xf>
    <xf numFmtId="0" fontId="43" fillId="4" borderId="0" xfId="9" applyFont="1" applyFill="1" applyBorder="1" applyAlignment="1">
      <alignment horizontal="center" vertical="center" wrapText="1"/>
    </xf>
    <xf numFmtId="0" fontId="43" fillId="4" borderId="13" xfId="9" applyFont="1" applyFill="1" applyBorder="1" applyAlignment="1">
      <alignment horizontal="center" vertical="center" wrapText="1"/>
    </xf>
    <xf numFmtId="0" fontId="43" fillId="4" borderId="138" xfId="9" applyFont="1" applyFill="1" applyBorder="1" applyAlignment="1">
      <alignment horizontal="center" vertical="center" wrapText="1"/>
    </xf>
    <xf numFmtId="0" fontId="43" fillId="4" borderId="117" xfId="9" applyFont="1" applyFill="1" applyBorder="1" applyAlignment="1">
      <alignment horizontal="center" vertical="center" wrapText="1"/>
    </xf>
    <xf numFmtId="0" fontId="43" fillId="4" borderId="139" xfId="9" applyFont="1" applyFill="1" applyBorder="1" applyAlignment="1">
      <alignment horizontal="center" vertical="center" wrapText="1"/>
    </xf>
    <xf numFmtId="0" fontId="246" fillId="47" borderId="56" xfId="3" applyFont="1" applyFill="1" applyBorder="1" applyAlignment="1">
      <alignment horizontal="center" vertical="center"/>
    </xf>
    <xf numFmtId="0" fontId="246" fillId="47" borderId="125" xfId="3" applyFont="1" applyFill="1" applyBorder="1" applyAlignment="1">
      <alignment horizontal="center" vertical="center"/>
    </xf>
    <xf numFmtId="0" fontId="246" fillId="47" borderId="127" xfId="3" applyFont="1" applyFill="1" applyBorder="1" applyAlignment="1">
      <alignment horizontal="center" vertical="center"/>
    </xf>
    <xf numFmtId="0" fontId="246" fillId="47" borderId="124" xfId="3" applyFont="1" applyFill="1" applyBorder="1" applyAlignment="1">
      <alignment horizontal="center" vertical="center"/>
    </xf>
    <xf numFmtId="0" fontId="246" fillId="47" borderId="0" xfId="3" applyFont="1" applyFill="1" applyBorder="1" applyAlignment="1">
      <alignment horizontal="center" vertical="center"/>
    </xf>
    <xf numFmtId="0" fontId="246" fillId="47" borderId="135" xfId="3" applyFont="1" applyFill="1" applyBorder="1" applyAlignment="1">
      <alignment horizontal="center" vertical="center"/>
    </xf>
    <xf numFmtId="0" fontId="93" fillId="37" borderId="124" xfId="3" applyFont="1" applyFill="1" applyBorder="1" applyAlignment="1">
      <alignment horizontal="left" vertical="center"/>
    </xf>
    <xf numFmtId="0" fontId="93" fillId="37" borderId="0" xfId="3" applyFont="1" applyFill="1" applyBorder="1" applyAlignment="1">
      <alignment horizontal="left" vertical="center"/>
    </xf>
    <xf numFmtId="0" fontId="93" fillId="37" borderId="135" xfId="3" applyFont="1" applyFill="1" applyBorder="1" applyAlignment="1">
      <alignment horizontal="left" vertical="center"/>
    </xf>
    <xf numFmtId="0" fontId="86" fillId="4" borderId="0" xfId="3" applyFont="1" applyFill="1" applyBorder="1" applyAlignment="1">
      <alignment horizontal="right" vertical="center"/>
    </xf>
    <xf numFmtId="1" fontId="137" fillId="13" borderId="0" xfId="5" applyNumberFormat="1" applyFont="1" applyFill="1" applyBorder="1" applyAlignment="1">
      <alignment horizontal="center" vertical="center"/>
    </xf>
    <xf numFmtId="0" fontId="47" fillId="4" borderId="0" xfId="0" applyFont="1" applyFill="1" applyBorder="1" applyAlignment="1">
      <alignment horizontal="center" wrapText="1"/>
    </xf>
    <xf numFmtId="0" fontId="12" fillId="37" borderId="124" xfId="4" applyFont="1" applyFill="1" applyBorder="1" applyAlignment="1">
      <alignment horizontal="center" vertical="center"/>
    </xf>
    <xf numFmtId="0" fontId="12" fillId="37" borderId="0" xfId="4" applyFont="1" applyFill="1" applyBorder="1" applyAlignment="1">
      <alignment horizontal="center" vertical="center"/>
    </xf>
    <xf numFmtId="0" fontId="12" fillId="37" borderId="135" xfId="4" applyFont="1" applyFill="1" applyBorder="1" applyAlignment="1">
      <alignment horizontal="center" vertical="center"/>
    </xf>
    <xf numFmtId="0" fontId="12" fillId="4" borderId="124" xfId="3" applyFont="1" applyFill="1" applyBorder="1" applyAlignment="1">
      <alignment horizontal="center" vertical="center"/>
    </xf>
    <xf numFmtId="0" fontId="12" fillId="4" borderId="0" xfId="3" applyFont="1" applyFill="1" applyBorder="1" applyAlignment="1">
      <alignment horizontal="center" vertical="center"/>
    </xf>
    <xf numFmtId="0" fontId="127" fillId="4" borderId="125" xfId="4" applyFont="1" applyFill="1" applyBorder="1" applyAlignment="1">
      <alignment horizontal="center" vertical="top"/>
    </xf>
    <xf numFmtId="0" fontId="93" fillId="14" borderId="124" xfId="3" applyFont="1" applyFill="1" applyBorder="1" applyAlignment="1">
      <alignment horizontal="left" vertical="center"/>
    </xf>
    <xf numFmtId="0" fontId="93" fillId="14" borderId="0" xfId="3" applyFont="1" applyFill="1" applyBorder="1" applyAlignment="1">
      <alignment horizontal="left" vertical="center"/>
    </xf>
    <xf numFmtId="0" fontId="93" fillId="14" borderId="0" xfId="3" applyFont="1" applyFill="1" applyBorder="1" applyAlignment="1">
      <alignment horizontal="right" vertical="center"/>
    </xf>
    <xf numFmtId="0" fontId="93" fillId="14" borderId="135" xfId="3" applyFont="1" applyFill="1" applyBorder="1" applyAlignment="1">
      <alignment horizontal="right" vertical="center"/>
    </xf>
    <xf numFmtId="0" fontId="46" fillId="4" borderId="0" xfId="3" applyFont="1" applyFill="1" applyBorder="1" applyAlignment="1">
      <alignment horizontal="center" vertical="center" wrapText="1"/>
    </xf>
    <xf numFmtId="0" fontId="0" fillId="5" borderId="0" xfId="0" applyFont="1" applyFill="1" applyAlignment="1">
      <alignment horizontal="center" vertical="center"/>
    </xf>
    <xf numFmtId="0" fontId="0" fillId="5" borderId="118" xfId="0" applyFont="1" applyFill="1" applyBorder="1" applyAlignment="1">
      <alignment horizontal="center" vertical="center"/>
    </xf>
    <xf numFmtId="0" fontId="19" fillId="15" borderId="135" xfId="1" applyFont="1" applyFill="1" applyBorder="1" applyAlignment="1">
      <alignment horizontal="center" vertical="center"/>
    </xf>
    <xf numFmtId="0" fontId="203" fillId="4" borderId="124" xfId="0" applyFont="1" applyFill="1" applyBorder="1" applyAlignment="1">
      <alignment horizontal="left" vertical="center" wrapText="1"/>
    </xf>
    <xf numFmtId="0" fontId="203" fillId="4" borderId="0" xfId="0" applyFont="1" applyFill="1" applyBorder="1" applyAlignment="1">
      <alignment horizontal="left" vertical="center" wrapText="1"/>
    </xf>
    <xf numFmtId="0" fontId="203" fillId="4" borderId="135" xfId="0" applyFont="1" applyFill="1" applyBorder="1" applyAlignment="1">
      <alignment horizontal="left" vertical="center" wrapText="1"/>
    </xf>
    <xf numFmtId="0" fontId="203" fillId="4" borderId="148" xfId="0" applyFont="1" applyFill="1" applyBorder="1" applyAlignment="1">
      <alignment horizontal="left" vertical="center" wrapText="1"/>
    </xf>
    <xf numFmtId="0" fontId="203" fillId="4" borderId="149" xfId="0" applyFont="1" applyFill="1" applyBorder="1" applyAlignment="1">
      <alignment horizontal="left" vertical="center" wrapText="1"/>
    </xf>
    <xf numFmtId="0" fontId="203" fillId="4" borderId="150" xfId="0" applyFont="1" applyFill="1" applyBorder="1" applyAlignment="1">
      <alignment horizontal="left" vertical="center" wrapText="1"/>
    </xf>
    <xf numFmtId="0" fontId="225" fillId="4" borderId="124" xfId="0" applyFont="1" applyFill="1" applyBorder="1" applyAlignment="1">
      <alignment horizontal="left" vertical="top" wrapText="1"/>
    </xf>
    <xf numFmtId="0" fontId="225" fillId="4" borderId="0" xfId="0" applyFont="1" applyFill="1" applyBorder="1" applyAlignment="1">
      <alignment horizontal="left" vertical="top" wrapText="1"/>
    </xf>
    <xf numFmtId="0" fontId="14" fillId="15" borderId="13" xfId="1" applyFill="1" applyBorder="1" applyAlignment="1">
      <alignment horizontal="center" vertical="center"/>
    </xf>
    <xf numFmtId="0" fontId="41" fillId="8" borderId="135" xfId="4" applyFont="1" applyFill="1" applyBorder="1" applyAlignment="1">
      <alignment horizontal="center" vertical="center" wrapText="1"/>
    </xf>
    <xf numFmtId="0" fontId="9" fillId="39" borderId="124" xfId="0" applyFont="1" applyFill="1" applyBorder="1" applyAlignment="1">
      <alignment horizontal="center" vertical="center"/>
    </xf>
    <xf numFmtId="0" fontId="9" fillId="39" borderId="0" xfId="0" applyFont="1" applyFill="1" applyBorder="1" applyAlignment="1">
      <alignment horizontal="center" vertical="center"/>
    </xf>
    <xf numFmtId="0" fontId="9" fillId="39" borderId="135" xfId="0" applyFont="1" applyFill="1" applyBorder="1" applyAlignment="1">
      <alignment horizontal="center" vertical="center"/>
    </xf>
    <xf numFmtId="0" fontId="0" fillId="5" borderId="117" xfId="0" applyFont="1" applyFill="1" applyBorder="1" applyAlignment="1">
      <alignment horizontal="center" vertical="center"/>
    </xf>
    <xf numFmtId="0" fontId="130" fillId="8" borderId="0" xfId="4" applyFont="1" applyFill="1" applyBorder="1" applyAlignment="1">
      <alignment horizontal="center" vertical="center" wrapText="1"/>
    </xf>
    <xf numFmtId="0" fontId="19" fillId="15" borderId="13" xfId="1" applyFont="1" applyFill="1" applyBorder="1" applyAlignment="1">
      <alignment horizontal="center" vertical="center"/>
    </xf>
    <xf numFmtId="0" fontId="37" fillId="4" borderId="140" xfId="0" applyFont="1" applyFill="1" applyBorder="1" applyAlignment="1">
      <alignment horizontal="center" vertical="center"/>
    </xf>
    <xf numFmtId="0" fontId="37" fillId="4" borderId="116" xfId="0" applyFont="1" applyFill="1" applyBorder="1" applyAlignment="1">
      <alignment horizontal="center" vertical="center"/>
    </xf>
    <xf numFmtId="0" fontId="37" fillId="4" borderId="136" xfId="0" applyFont="1" applyFill="1" applyBorder="1" applyAlignment="1">
      <alignment horizontal="center" vertical="center"/>
    </xf>
    <xf numFmtId="0" fontId="37" fillId="4" borderId="138" xfId="0" applyFont="1" applyFill="1" applyBorder="1" applyAlignment="1">
      <alignment horizontal="center" vertical="center"/>
    </xf>
    <xf numFmtId="0" fontId="37" fillId="4" borderId="117" xfId="0" applyFont="1" applyFill="1" applyBorder="1" applyAlignment="1">
      <alignment horizontal="center" vertical="center"/>
    </xf>
    <xf numFmtId="0" fontId="37" fillId="4" borderId="139" xfId="0" applyFont="1" applyFill="1" applyBorder="1" applyAlignment="1">
      <alignment horizontal="center" vertical="center"/>
    </xf>
    <xf numFmtId="0" fontId="12" fillId="0" borderId="0" xfId="9" applyFont="1" applyBorder="1" applyAlignment="1">
      <alignment horizontal="center"/>
    </xf>
    <xf numFmtId="0" fontId="113" fillId="15" borderId="124" xfId="0" applyFont="1" applyFill="1" applyBorder="1" applyAlignment="1">
      <alignment horizontal="center" vertical="center" wrapText="1"/>
    </xf>
    <xf numFmtId="0" fontId="113" fillId="15" borderId="0" xfId="0" applyFont="1" applyFill="1" applyBorder="1" applyAlignment="1">
      <alignment horizontal="center" vertical="center" wrapText="1"/>
    </xf>
    <xf numFmtId="0" fontId="42" fillId="8" borderId="125" xfId="3" applyFont="1" applyFill="1" applyBorder="1" applyAlignment="1">
      <alignment horizontal="center" vertical="center" wrapText="1"/>
    </xf>
    <xf numFmtId="0" fontId="42" fillId="8" borderId="0" xfId="3" applyFont="1" applyFill="1" applyBorder="1" applyAlignment="1">
      <alignment horizontal="center" vertical="center" wrapText="1"/>
    </xf>
    <xf numFmtId="0" fontId="222" fillId="8" borderId="125" xfId="3" applyFont="1" applyFill="1" applyBorder="1" applyAlignment="1">
      <alignment horizontal="center" vertical="center" wrapText="1"/>
    </xf>
    <xf numFmtId="0" fontId="222" fillId="8" borderId="0" xfId="3" applyFont="1" applyFill="1" applyBorder="1" applyAlignment="1">
      <alignment horizontal="center" vertical="center" wrapText="1"/>
    </xf>
    <xf numFmtId="0" fontId="36" fillId="4" borderId="137" xfId="3" applyFont="1" applyFill="1" applyBorder="1" applyAlignment="1">
      <alignment horizontal="center" vertical="center" wrapText="1"/>
    </xf>
    <xf numFmtId="0" fontId="9" fillId="4" borderId="137" xfId="0" applyFont="1" applyFill="1" applyBorder="1" applyAlignment="1">
      <alignment horizontal="center" vertical="center"/>
    </xf>
    <xf numFmtId="0" fontId="9" fillId="4" borderId="0" xfId="0" applyFont="1" applyFill="1" applyBorder="1" applyAlignment="1">
      <alignment horizontal="center" vertical="center"/>
    </xf>
    <xf numFmtId="0" fontId="17" fillId="43" borderId="23" xfId="0" applyFont="1" applyFill="1" applyBorder="1" applyAlignment="1">
      <alignment horizontal="center" vertical="center"/>
    </xf>
    <xf numFmtId="0" fontId="18" fillId="43" borderId="49" xfId="0" applyFont="1" applyFill="1" applyBorder="1" applyAlignment="1">
      <alignment horizontal="center" vertical="center"/>
    </xf>
    <xf numFmtId="0" fontId="9" fillId="36" borderId="137" xfId="0" applyFont="1" applyFill="1" applyBorder="1" applyAlignment="1">
      <alignment horizontal="center" vertical="center"/>
    </xf>
    <xf numFmtId="0" fontId="9" fillId="36" borderId="0" xfId="0" applyFont="1" applyFill="1" applyBorder="1" applyAlignment="1">
      <alignment horizontal="center" vertical="center"/>
    </xf>
    <xf numFmtId="0" fontId="9" fillId="4" borderId="27" xfId="0" applyFont="1" applyFill="1" applyBorder="1" applyAlignment="1">
      <alignment horizontal="right" vertical="center"/>
    </xf>
    <xf numFmtId="0" fontId="9" fillId="4" borderId="24" xfId="0" applyFont="1" applyFill="1" applyBorder="1" applyAlignment="1">
      <alignment horizontal="right" vertical="center"/>
    </xf>
    <xf numFmtId="0" fontId="9" fillId="4" borderId="16" xfId="0" applyFont="1" applyFill="1" applyBorder="1" applyAlignment="1">
      <alignment horizontal="right" vertical="center" wrapText="1"/>
    </xf>
    <xf numFmtId="0" fontId="9" fillId="4" borderId="141" xfId="0" applyFont="1" applyFill="1" applyBorder="1" applyAlignment="1">
      <alignment horizontal="right" vertical="center" wrapText="1"/>
    </xf>
    <xf numFmtId="0" fontId="9" fillId="4" borderId="142" xfId="0" applyFont="1" applyFill="1" applyBorder="1" applyAlignment="1">
      <alignment horizontal="right" vertical="center" wrapText="1"/>
    </xf>
    <xf numFmtId="0" fontId="36" fillId="8" borderId="135" xfId="3" applyFont="1" applyFill="1" applyBorder="1" applyAlignment="1">
      <alignment horizontal="center" vertical="center" wrapText="1"/>
    </xf>
    <xf numFmtId="0" fontId="129" fillId="4" borderId="137" xfId="4" applyFont="1" applyFill="1" applyBorder="1" applyAlignment="1">
      <alignment horizontal="center" vertical="center" wrapText="1"/>
    </xf>
    <xf numFmtId="0" fontId="130" fillId="4" borderId="0" xfId="4" applyFont="1" applyFill="1" applyBorder="1" applyAlignment="1">
      <alignment horizontal="center" vertical="center" wrapText="1"/>
    </xf>
    <xf numFmtId="0" fontId="41" fillId="4" borderId="0" xfId="3" applyFont="1" applyFill="1" applyBorder="1" applyAlignment="1">
      <alignment horizontal="center" vertical="center" wrapText="1"/>
    </xf>
    <xf numFmtId="0" fontId="205" fillId="36" borderId="140" xfId="0" applyFont="1" applyFill="1" applyBorder="1" applyAlignment="1">
      <alignment horizontal="center" vertical="center"/>
    </xf>
    <xf numFmtId="0" fontId="205" fillId="36" borderId="116" xfId="0" applyFont="1" applyFill="1" applyBorder="1" applyAlignment="1">
      <alignment horizontal="center" vertical="center"/>
    </xf>
    <xf numFmtId="0" fontId="205" fillId="36" borderId="136" xfId="0" applyFont="1" applyFill="1" applyBorder="1" applyAlignment="1">
      <alignment horizontal="center" vertical="center"/>
    </xf>
    <xf numFmtId="0" fontId="137" fillId="15" borderId="0" xfId="0" applyFont="1" applyFill="1" applyAlignment="1">
      <alignment horizontal="center" vertical="center" wrapText="1"/>
    </xf>
    <xf numFmtId="0" fontId="127" fillId="4" borderId="0" xfId="4" applyFont="1" applyFill="1" applyBorder="1" applyAlignment="1">
      <alignment horizontal="center" vertical="center"/>
    </xf>
    <xf numFmtId="0" fontId="13" fillId="4" borderId="0" xfId="7" applyFont="1" applyFill="1" applyBorder="1" applyAlignment="1">
      <alignment horizontal="center" vertical="center"/>
    </xf>
    <xf numFmtId="0" fontId="13" fillId="4" borderId="118" xfId="7" applyFont="1" applyFill="1" applyBorder="1" applyAlignment="1">
      <alignment horizontal="center" vertical="center"/>
    </xf>
    <xf numFmtId="0" fontId="39" fillId="4" borderId="0" xfId="7" applyFont="1" applyFill="1" applyBorder="1" applyAlignment="1">
      <alignment horizontal="center" vertical="center"/>
    </xf>
    <xf numFmtId="0" fontId="39" fillId="4" borderId="135" xfId="7" applyFont="1" applyFill="1" applyBorder="1" applyAlignment="1">
      <alignment horizontal="center" vertical="center"/>
    </xf>
    <xf numFmtId="0" fontId="39" fillId="4" borderId="118" xfId="7" applyFont="1" applyFill="1" applyBorder="1" applyAlignment="1">
      <alignment horizontal="center" vertical="center"/>
    </xf>
    <xf numFmtId="0" fontId="39" fillId="4" borderId="123" xfId="7" applyFont="1" applyFill="1" applyBorder="1" applyAlignment="1">
      <alignment horizontal="center" vertical="center"/>
    </xf>
    <xf numFmtId="0" fontId="123" fillId="4" borderId="0" xfId="4" applyFont="1" applyFill="1" applyBorder="1" applyAlignment="1">
      <alignment horizontal="center" vertical="center" wrapText="1"/>
    </xf>
    <xf numFmtId="0" fontId="123" fillId="4" borderId="118" xfId="4" applyFont="1" applyFill="1" applyBorder="1" applyAlignment="1">
      <alignment horizontal="center" vertical="center" wrapText="1"/>
    </xf>
    <xf numFmtId="0" fontId="9" fillId="4" borderId="142" xfId="0" applyFont="1" applyFill="1" applyBorder="1" applyAlignment="1">
      <alignment horizontal="right" vertical="center"/>
    </xf>
    <xf numFmtId="0" fontId="9" fillId="4" borderId="141" xfId="0" applyFont="1" applyFill="1" applyBorder="1" applyAlignment="1">
      <alignment horizontal="right" vertical="center"/>
    </xf>
    <xf numFmtId="0" fontId="9" fillId="4" borderId="137" xfId="0" applyFont="1" applyFill="1" applyBorder="1" applyAlignment="1">
      <alignment horizontal="right" vertical="center"/>
    </xf>
    <xf numFmtId="0" fontId="9" fillId="4" borderId="0" xfId="0" applyFont="1" applyFill="1" applyBorder="1" applyAlignment="1">
      <alignment horizontal="right" vertical="center"/>
    </xf>
    <xf numFmtId="0" fontId="9" fillId="36" borderId="137" xfId="0" applyFont="1" applyFill="1" applyBorder="1" applyAlignment="1">
      <alignment horizontal="left" vertical="center"/>
    </xf>
    <xf numFmtId="0" fontId="9" fillId="36" borderId="0" xfId="0" applyFont="1" applyFill="1" applyBorder="1" applyAlignment="1">
      <alignment horizontal="left" vertical="center"/>
    </xf>
    <xf numFmtId="0" fontId="129" fillId="4" borderId="0" xfId="4" applyFont="1" applyFill="1" applyBorder="1" applyAlignment="1">
      <alignment horizontal="center" vertical="center" wrapText="1"/>
    </xf>
    <xf numFmtId="0" fontId="41" fillId="4" borderId="13" xfId="3" applyFont="1" applyFill="1" applyBorder="1" applyAlignment="1">
      <alignment horizontal="center" vertical="center" wrapText="1"/>
    </xf>
    <xf numFmtId="1" fontId="40" fillId="39" borderId="56" xfId="5" applyNumberFormat="1" applyFont="1" applyFill="1" applyBorder="1" applyAlignment="1">
      <alignment horizontal="center" vertical="center" wrapText="1"/>
    </xf>
    <xf numFmtId="1" fontId="40" fillId="39" borderId="125" xfId="5" applyNumberFormat="1" applyFont="1" applyFill="1" applyBorder="1" applyAlignment="1">
      <alignment horizontal="center" vertical="center" wrapText="1"/>
    </xf>
    <xf numFmtId="1" fontId="40" fillId="39" borderId="127" xfId="5" applyNumberFormat="1" applyFont="1" applyFill="1" applyBorder="1" applyAlignment="1">
      <alignment horizontal="center" vertical="center" wrapText="1"/>
    </xf>
    <xf numFmtId="1" fontId="40" fillId="39" borderId="124" xfId="5" applyNumberFormat="1" applyFont="1" applyFill="1" applyBorder="1" applyAlignment="1">
      <alignment horizontal="center" vertical="center" wrapText="1"/>
    </xf>
    <xf numFmtId="1" fontId="40" fillId="39" borderId="0" xfId="5" applyNumberFormat="1" applyFont="1" applyFill="1" applyBorder="1" applyAlignment="1">
      <alignment horizontal="center" vertical="center" wrapText="1"/>
    </xf>
    <xf numFmtId="1" fontId="40" fillId="39" borderId="135" xfId="5" applyNumberFormat="1" applyFont="1" applyFill="1" applyBorder="1" applyAlignment="1">
      <alignment horizontal="center" vertical="center" wrapText="1"/>
    </xf>
    <xf numFmtId="0" fontId="0" fillId="5" borderId="0" xfId="0" applyFont="1" applyFill="1" applyBorder="1" applyAlignment="1">
      <alignment horizontal="center" vertical="center"/>
    </xf>
    <xf numFmtId="0" fontId="126" fillId="4" borderId="125" xfId="4" applyFont="1" applyFill="1" applyBorder="1" applyAlignment="1">
      <alignment horizontal="center" vertical="top"/>
    </xf>
    <xf numFmtId="0" fontId="126" fillId="4" borderId="127" xfId="4" applyFont="1" applyFill="1" applyBorder="1" applyAlignment="1">
      <alignment horizontal="center" vertical="top"/>
    </xf>
    <xf numFmtId="0" fontId="8" fillId="4" borderId="161" xfId="0" applyFont="1" applyFill="1" applyBorder="1" applyAlignment="1">
      <alignment horizontal="center" wrapText="1"/>
    </xf>
    <xf numFmtId="0" fontId="8" fillId="4" borderId="55" xfId="0" applyFont="1" applyFill="1" applyBorder="1" applyAlignment="1">
      <alignment horizontal="center" wrapText="1"/>
    </xf>
    <xf numFmtId="0" fontId="13" fillId="4" borderId="5" xfId="0" applyFont="1" applyFill="1" applyBorder="1" applyAlignment="1">
      <alignment horizontal="center"/>
    </xf>
    <xf numFmtId="0" fontId="13" fillId="4" borderId="1" xfId="0" applyFont="1" applyFill="1" applyBorder="1" applyAlignment="1">
      <alignment horizontal="center"/>
    </xf>
    <xf numFmtId="0" fontId="14" fillId="15" borderId="135" xfId="1" applyFill="1" applyBorder="1" applyAlignment="1">
      <alignment horizontal="center" vertical="center"/>
    </xf>
    <xf numFmtId="0" fontId="13" fillId="39" borderId="124" xfId="0" applyFont="1" applyFill="1" applyBorder="1" applyAlignment="1">
      <alignment horizontal="center" vertical="center"/>
    </xf>
    <xf numFmtId="0" fontId="13" fillId="39" borderId="0" xfId="0" applyFont="1" applyFill="1" applyBorder="1" applyAlignment="1">
      <alignment horizontal="center" vertical="center"/>
    </xf>
    <xf numFmtId="0" fontId="13" fillId="39" borderId="135" xfId="0" applyFont="1" applyFill="1" applyBorder="1" applyAlignment="1">
      <alignment horizontal="center" vertical="center"/>
    </xf>
    <xf numFmtId="0" fontId="13" fillId="4" borderId="126" xfId="0" applyFont="1" applyFill="1" applyBorder="1" applyAlignment="1">
      <alignment horizontal="center"/>
    </xf>
    <xf numFmtId="0" fontId="13" fillId="4" borderId="125" xfId="0" applyFont="1" applyFill="1" applyBorder="1" applyAlignment="1">
      <alignment horizontal="center"/>
    </xf>
    <xf numFmtId="0" fontId="13" fillId="4" borderId="127" xfId="0" applyFont="1" applyFill="1" applyBorder="1" applyAlignment="1">
      <alignment horizontal="center"/>
    </xf>
    <xf numFmtId="0" fontId="133" fillId="8" borderId="1" xfId="4" applyFont="1" applyFill="1" applyBorder="1" applyAlignment="1">
      <alignment horizontal="center" vertical="center" wrapText="1"/>
    </xf>
    <xf numFmtId="0" fontId="35" fillId="2" borderId="5" xfId="5" applyFont="1" applyFill="1" applyBorder="1" applyAlignment="1">
      <alignment horizontal="center" vertical="center"/>
    </xf>
    <xf numFmtId="0" fontId="133" fillId="8" borderId="0" xfId="4" applyFont="1" applyFill="1" applyBorder="1" applyAlignment="1">
      <alignment horizontal="center" vertical="center" wrapText="1"/>
    </xf>
    <xf numFmtId="0" fontId="36" fillId="8" borderId="124" xfId="3" applyFont="1" applyFill="1" applyBorder="1" applyAlignment="1">
      <alignment horizontal="center" vertical="center" wrapText="1"/>
    </xf>
    <xf numFmtId="0" fontId="216" fillId="8" borderId="0" xfId="4" applyFont="1" applyFill="1" applyBorder="1" applyAlignment="1">
      <alignment horizontal="center" vertical="center" wrapText="1"/>
    </xf>
    <xf numFmtId="0" fontId="41" fillId="8" borderId="0" xfId="3" applyFont="1" applyFill="1" applyBorder="1" applyAlignment="1">
      <alignment horizontal="center" vertical="center" wrapText="1"/>
    </xf>
    <xf numFmtId="0" fontId="38" fillId="2" borderId="5" xfId="4" applyFont="1" applyFill="1" applyBorder="1" applyAlignment="1">
      <alignment horizontal="center" vertical="center" wrapText="1"/>
    </xf>
    <xf numFmtId="0" fontId="38" fillId="2" borderId="0" xfId="4" applyFont="1" applyFill="1" applyBorder="1" applyAlignment="1">
      <alignment horizontal="center" vertical="center" wrapText="1"/>
    </xf>
    <xf numFmtId="0" fontId="38" fillId="2" borderId="1" xfId="4" applyFont="1" applyFill="1" applyBorder="1" applyAlignment="1">
      <alignment horizontal="center" vertical="center" wrapText="1"/>
    </xf>
    <xf numFmtId="0" fontId="38" fillId="2" borderId="2" xfId="4" applyFont="1" applyFill="1" applyBorder="1" applyAlignment="1">
      <alignment horizontal="center" vertical="center" wrapText="1"/>
    </xf>
    <xf numFmtId="0" fontId="38" fillId="2" borderId="3" xfId="4" applyFont="1" applyFill="1" applyBorder="1" applyAlignment="1">
      <alignment horizontal="center" vertical="center" wrapText="1"/>
    </xf>
    <xf numFmtId="0" fontId="38" fillId="2" borderId="4" xfId="4" applyFont="1" applyFill="1" applyBorder="1" applyAlignment="1">
      <alignment horizontal="center" vertical="center" wrapText="1"/>
    </xf>
    <xf numFmtId="0" fontId="42" fillId="4" borderId="124" xfId="0" applyFont="1" applyFill="1" applyBorder="1" applyAlignment="1">
      <alignment horizontal="right" vertical="center" wrapText="1"/>
    </xf>
    <xf numFmtId="0" fontId="14" fillId="15" borderId="0" xfId="1" applyFill="1" applyBorder="1" applyAlignment="1">
      <alignment horizontal="center" vertical="center"/>
    </xf>
    <xf numFmtId="1" fontId="202" fillId="15" borderId="116" xfId="5" applyNumberFormat="1" applyFont="1" applyFill="1" applyBorder="1" applyAlignment="1">
      <alignment horizontal="center" vertical="center"/>
    </xf>
    <xf numFmtId="1" fontId="202" fillId="15" borderId="0" xfId="5" applyNumberFormat="1" applyFont="1" applyFill="1" applyBorder="1" applyAlignment="1">
      <alignment horizontal="center" vertical="center"/>
    </xf>
    <xf numFmtId="0" fontId="13" fillId="4" borderId="124" xfId="0" applyFont="1" applyFill="1" applyBorder="1" applyAlignment="1">
      <alignment horizontal="center" vertical="center"/>
    </xf>
    <xf numFmtId="0" fontId="13" fillId="4" borderId="0" xfId="0" applyFont="1" applyFill="1" applyBorder="1" applyAlignment="1">
      <alignment horizontal="center" vertical="center"/>
    </xf>
    <xf numFmtId="0" fontId="13" fillId="4" borderId="135" xfId="0" applyFont="1" applyFill="1" applyBorder="1" applyAlignment="1">
      <alignment horizontal="center" vertical="center"/>
    </xf>
    <xf numFmtId="0" fontId="225" fillId="4" borderId="124" xfId="0" applyFont="1" applyFill="1" applyBorder="1" applyAlignment="1">
      <alignment horizontal="left" vertical="center" wrapText="1"/>
    </xf>
    <xf numFmtId="0" fontId="225" fillId="4" borderId="0" xfId="0" applyFont="1" applyFill="1" applyBorder="1" applyAlignment="1">
      <alignment horizontal="left" vertical="center" wrapText="1"/>
    </xf>
    <xf numFmtId="0" fontId="225" fillId="4" borderId="135" xfId="0" applyFont="1" applyFill="1" applyBorder="1" applyAlignment="1">
      <alignment horizontal="left" vertical="center" wrapText="1"/>
    </xf>
    <xf numFmtId="0" fontId="225" fillId="4" borderId="148" xfId="0" applyFont="1" applyFill="1" applyBorder="1" applyAlignment="1">
      <alignment horizontal="left" vertical="center" wrapText="1"/>
    </xf>
    <xf numFmtId="0" fontId="225" fillId="4" borderId="149" xfId="0" applyFont="1" applyFill="1" applyBorder="1" applyAlignment="1">
      <alignment horizontal="left" vertical="center" wrapText="1"/>
    </xf>
    <xf numFmtId="0" fontId="225" fillId="4" borderId="150" xfId="0" applyFont="1" applyFill="1" applyBorder="1" applyAlignment="1">
      <alignment horizontal="left" vertical="center" wrapText="1"/>
    </xf>
    <xf numFmtId="0" fontId="36" fillId="8" borderId="155" xfId="3" applyFont="1" applyFill="1" applyBorder="1" applyAlignment="1">
      <alignment horizontal="center" vertical="center" wrapText="1"/>
    </xf>
    <xf numFmtId="1" fontId="40" fillId="39" borderId="126" xfId="5" applyNumberFormat="1" applyFont="1" applyFill="1" applyBorder="1" applyAlignment="1">
      <alignment horizontal="center" vertical="center"/>
    </xf>
    <xf numFmtId="1" fontId="40" fillId="39" borderId="125" xfId="5" applyNumberFormat="1" applyFont="1" applyFill="1" applyBorder="1" applyAlignment="1">
      <alignment horizontal="center" vertical="center"/>
    </xf>
    <xf numFmtId="1" fontId="40" fillId="39" borderId="127" xfId="5" applyNumberFormat="1" applyFont="1" applyFill="1" applyBorder="1" applyAlignment="1">
      <alignment horizontal="center" vertical="center"/>
    </xf>
    <xf numFmtId="1" fontId="40" fillId="39" borderId="124" xfId="5" applyNumberFormat="1" applyFont="1" applyFill="1" applyBorder="1" applyAlignment="1">
      <alignment horizontal="center" vertical="center"/>
    </xf>
    <xf numFmtId="1" fontId="40" fillId="39" borderId="0" xfId="5" applyNumberFormat="1" applyFont="1" applyFill="1" applyBorder="1" applyAlignment="1">
      <alignment horizontal="center" vertical="center"/>
    </xf>
    <xf numFmtId="1" fontId="40" fillId="39" borderId="135" xfId="5" applyNumberFormat="1" applyFont="1" applyFill="1" applyBorder="1" applyAlignment="1">
      <alignment horizontal="center" vertical="center"/>
    </xf>
    <xf numFmtId="0" fontId="13" fillId="4" borderId="47" xfId="0" applyFont="1" applyFill="1" applyBorder="1" applyAlignment="1">
      <alignment horizontal="center" vertical="center"/>
    </xf>
    <xf numFmtId="0" fontId="13" fillId="4" borderId="26" xfId="0" applyFont="1" applyFill="1" applyBorder="1" applyAlignment="1">
      <alignment horizontal="center" vertical="center"/>
    </xf>
    <xf numFmtId="2" fontId="135" fillId="15" borderId="140" xfId="2" applyNumberFormat="1" applyFont="1" applyFill="1" applyBorder="1" applyAlignment="1">
      <alignment horizontal="center" vertical="center"/>
    </xf>
    <xf numFmtId="2" fontId="135" fillId="15" borderId="116" xfId="2" applyNumberFormat="1" applyFont="1" applyFill="1" applyBorder="1" applyAlignment="1">
      <alignment horizontal="center" vertical="center"/>
    </xf>
    <xf numFmtId="2" fontId="135" fillId="15" borderId="136" xfId="2" applyNumberFormat="1" applyFont="1" applyFill="1" applyBorder="1" applyAlignment="1">
      <alignment horizontal="center" vertical="center"/>
    </xf>
    <xf numFmtId="2" fontId="135" fillId="15" borderId="137" xfId="2" applyNumberFormat="1" applyFont="1" applyFill="1" applyBorder="1" applyAlignment="1">
      <alignment horizontal="center" vertical="center"/>
    </xf>
    <xf numFmtId="2" fontId="135" fillId="15" borderId="0" xfId="2" applyNumberFormat="1" applyFont="1" applyFill="1" applyBorder="1" applyAlignment="1">
      <alignment horizontal="center" vertical="center"/>
    </xf>
    <xf numFmtId="2" fontId="135" fillId="15" borderId="13" xfId="2" applyNumberFormat="1" applyFont="1" applyFill="1" applyBorder="1" applyAlignment="1">
      <alignment horizontal="center" vertical="center"/>
    </xf>
    <xf numFmtId="0" fontId="202" fillId="3" borderId="124" xfId="3" applyFont="1" applyFill="1" applyBorder="1" applyAlignment="1">
      <alignment horizontal="center" vertical="center"/>
    </xf>
    <xf numFmtId="0" fontId="202" fillId="3" borderId="0" xfId="3" applyFont="1" applyFill="1" applyBorder="1" applyAlignment="1">
      <alignment horizontal="center" vertical="center"/>
    </xf>
    <xf numFmtId="1" fontId="40" fillId="39" borderId="175" xfId="5" applyNumberFormat="1" applyFont="1" applyFill="1" applyBorder="1" applyAlignment="1">
      <alignment horizontal="center" vertical="center"/>
    </xf>
    <xf numFmtId="1" fontId="40" fillId="39" borderId="175" xfId="5" applyNumberFormat="1" applyFont="1" applyFill="1" applyBorder="1" applyAlignment="1">
      <alignment horizontal="center" vertical="center" wrapText="1"/>
    </xf>
    <xf numFmtId="1" fontId="40" fillId="39" borderId="57" xfId="5" applyNumberFormat="1" applyFont="1" applyFill="1" applyBorder="1" applyAlignment="1">
      <alignment horizontal="center" vertical="center" wrapText="1"/>
    </xf>
    <xf numFmtId="1" fontId="209" fillId="39" borderId="0" xfId="8" applyNumberFormat="1" applyFont="1" applyFill="1" applyBorder="1" applyAlignment="1">
      <alignment horizontal="left" vertical="center"/>
    </xf>
    <xf numFmtId="1" fontId="209" fillId="39" borderId="135" xfId="8" applyNumberFormat="1" applyFont="1" applyFill="1" applyBorder="1" applyAlignment="1">
      <alignment horizontal="left" vertical="center"/>
    </xf>
    <xf numFmtId="0" fontId="3" fillId="5" borderId="118" xfId="19" applyFont="1" applyFill="1" applyBorder="1" applyAlignment="1">
      <alignment horizontal="center"/>
    </xf>
    <xf numFmtId="0" fontId="199" fillId="14" borderId="0" xfId="1" applyFont="1" applyFill="1" applyBorder="1" applyAlignment="1">
      <alignment horizontal="center" vertical="center"/>
    </xf>
    <xf numFmtId="0" fontId="93" fillId="14" borderId="175" xfId="3" applyFont="1" applyFill="1" applyBorder="1" applyAlignment="1">
      <alignment horizontal="center" vertical="center"/>
    </xf>
    <xf numFmtId="0" fontId="93" fillId="14" borderId="125" xfId="3" applyFont="1" applyFill="1" applyBorder="1" applyAlignment="1">
      <alignment horizontal="center" vertical="center"/>
    </xf>
    <xf numFmtId="0" fontId="93" fillId="14" borderId="194" xfId="3" applyFont="1" applyFill="1" applyBorder="1" applyAlignment="1">
      <alignment horizontal="center" vertical="center"/>
    </xf>
    <xf numFmtId="0" fontId="93" fillId="14" borderId="124" xfId="3" applyFont="1" applyFill="1" applyBorder="1" applyAlignment="1">
      <alignment horizontal="center" vertical="center"/>
    </xf>
    <xf numFmtId="0" fontId="93" fillId="14" borderId="0" xfId="3" applyFont="1" applyFill="1" applyBorder="1" applyAlignment="1">
      <alignment horizontal="center" vertical="center"/>
    </xf>
    <xf numFmtId="0" fontId="93" fillId="14" borderId="135" xfId="3" applyFont="1" applyFill="1" applyBorder="1" applyAlignment="1">
      <alignment horizontal="center" vertical="center"/>
    </xf>
    <xf numFmtId="0" fontId="12" fillId="37" borderId="124" xfId="3" applyFont="1" applyFill="1" applyBorder="1" applyAlignment="1">
      <alignment horizontal="center" vertical="center" wrapText="1"/>
    </xf>
    <xf numFmtId="0" fontId="12" fillId="37" borderId="0" xfId="3" applyFont="1" applyFill="1" applyBorder="1" applyAlignment="1">
      <alignment horizontal="center" vertical="center" wrapText="1"/>
    </xf>
    <xf numFmtId="0" fontId="12" fillId="37" borderId="135" xfId="3" applyFont="1" applyFill="1" applyBorder="1" applyAlignment="1">
      <alignment horizontal="center" vertical="center" wrapText="1"/>
    </xf>
    <xf numFmtId="0" fontId="130" fillId="8" borderId="0" xfId="4" applyFont="1" applyFill="1" applyBorder="1" applyAlignment="1">
      <alignment horizontal="center" wrapText="1"/>
    </xf>
    <xf numFmtId="0" fontId="36" fillId="8" borderId="0" xfId="3" applyFont="1" applyFill="1" applyBorder="1" applyAlignment="1">
      <alignment horizontal="center" wrapText="1"/>
    </xf>
    <xf numFmtId="0" fontId="129" fillId="8" borderId="0" xfId="4" applyFont="1" applyFill="1" applyBorder="1" applyAlignment="1">
      <alignment horizontal="center" wrapText="1"/>
    </xf>
    <xf numFmtId="0" fontId="13" fillId="4" borderId="124" xfId="19" applyFont="1" applyFill="1" applyBorder="1" applyAlignment="1">
      <alignment horizontal="center"/>
    </xf>
    <xf numFmtId="0" fontId="13" fillId="4" borderId="0" xfId="19" applyFont="1" applyFill="1" applyBorder="1" applyAlignment="1">
      <alignment horizontal="center"/>
    </xf>
    <xf numFmtId="0" fontId="269" fillId="8" borderId="0" xfId="4" applyFont="1" applyFill="1" applyBorder="1" applyAlignment="1">
      <alignment horizontal="center" wrapText="1"/>
    </xf>
    <xf numFmtId="0" fontId="14" fillId="44" borderId="135" xfId="1" applyFill="1" applyBorder="1" applyAlignment="1">
      <alignment horizontal="center" vertical="center"/>
    </xf>
    <xf numFmtId="0" fontId="137" fillId="44" borderId="175" xfId="3" applyFont="1" applyFill="1" applyBorder="1" applyAlignment="1">
      <alignment horizontal="center" vertical="center"/>
    </xf>
    <xf numFmtId="0" fontId="137" fillId="44" borderId="125" xfId="3" applyFont="1" applyFill="1" applyBorder="1" applyAlignment="1">
      <alignment horizontal="center" vertical="center"/>
    </xf>
    <xf numFmtId="0" fontId="137" fillId="44" borderId="194" xfId="3" applyFont="1" applyFill="1" applyBorder="1" applyAlignment="1">
      <alignment horizontal="center" vertical="center"/>
    </xf>
    <xf numFmtId="0" fontId="137" fillId="44" borderId="124" xfId="3" applyFont="1" applyFill="1" applyBorder="1" applyAlignment="1">
      <alignment horizontal="center" vertical="center"/>
    </xf>
    <xf numFmtId="0" fontId="137" fillId="44" borderId="0" xfId="3" applyFont="1" applyFill="1" applyBorder="1" applyAlignment="1">
      <alignment horizontal="center" vertical="center"/>
    </xf>
    <xf numFmtId="0" fontId="137" fillId="44" borderId="135" xfId="3" applyFont="1" applyFill="1" applyBorder="1" applyAlignment="1">
      <alignment horizontal="center" vertical="center"/>
    </xf>
    <xf numFmtId="0" fontId="12" fillId="37" borderId="124" xfId="3" applyFont="1" applyFill="1" applyBorder="1" applyAlignment="1">
      <alignment horizontal="center" vertical="center"/>
    </xf>
    <xf numFmtId="0" fontId="12" fillId="37" borderId="0" xfId="3" applyFont="1" applyFill="1" applyBorder="1" applyAlignment="1">
      <alignment horizontal="center" vertical="center"/>
    </xf>
    <xf numFmtId="0" fontId="12" fillId="37" borderId="135" xfId="3" applyFont="1" applyFill="1" applyBorder="1" applyAlignment="1">
      <alignment horizontal="center" vertical="center"/>
    </xf>
    <xf numFmtId="0" fontId="13" fillId="4" borderId="135" xfId="19" applyFont="1" applyFill="1" applyBorder="1" applyAlignment="1">
      <alignment horizontal="center"/>
    </xf>
    <xf numFmtId="0" fontId="287" fillId="8" borderId="0" xfId="15" applyFont="1" applyFill="1" applyAlignment="1" applyProtection="1">
      <alignment horizontal="center" vertical="center" wrapText="1"/>
    </xf>
    <xf numFmtId="0" fontId="14" fillId="0" borderId="0" xfId="1" applyFont="1" applyAlignment="1">
      <alignment horizontal="center" vertical="center" wrapText="1"/>
    </xf>
    <xf numFmtId="0" fontId="14" fillId="0" borderId="0" xfId="1" applyAlignment="1">
      <alignment horizontal="center" vertical="center" wrapText="1"/>
    </xf>
    <xf numFmtId="0" fontId="290" fillId="8" borderId="0" xfId="1" applyFont="1" applyFill="1" applyAlignment="1">
      <alignment horizontal="right" vertical="center"/>
    </xf>
    <xf numFmtId="0" fontId="303" fillId="8" borderId="0" xfId="1" applyFont="1" applyFill="1" applyAlignment="1">
      <alignment horizontal="left" vertical="center" wrapText="1"/>
    </xf>
    <xf numFmtId="0" fontId="304" fillId="8" borderId="0" xfId="1" applyFont="1" applyFill="1" applyAlignment="1">
      <alignment horizontal="center" vertical="center" wrapText="1"/>
    </xf>
    <xf numFmtId="0" fontId="86" fillId="4" borderId="0" xfId="9" applyFont="1" applyFill="1" applyBorder="1" applyAlignment="1">
      <alignment horizontal="center"/>
    </xf>
    <xf numFmtId="0" fontId="87" fillId="5" borderId="0" xfId="3" applyFont="1" applyFill="1" applyBorder="1" applyAlignment="1">
      <alignment horizontal="center" vertical="center"/>
    </xf>
    <xf numFmtId="0" fontId="114" fillId="3" borderId="15" xfId="3" applyFont="1" applyFill="1" applyBorder="1" applyAlignment="1">
      <alignment horizontal="left" vertical="center"/>
    </xf>
    <xf numFmtId="22" fontId="87" fillId="0" borderId="15" xfId="3" applyNumberFormat="1" applyFont="1" applyFill="1" applyBorder="1" applyAlignment="1">
      <alignment horizontal="center" vertical="center"/>
    </xf>
    <xf numFmtId="189" fontId="44" fillId="4" borderId="0" xfId="3" applyNumberFormat="1" applyFont="1" applyFill="1" applyBorder="1" applyAlignment="1">
      <alignment horizontal="left" vertical="center"/>
    </xf>
    <xf numFmtId="0" fontId="37" fillId="4" borderId="43" xfId="0" applyFont="1" applyFill="1" applyBorder="1" applyAlignment="1">
      <alignment horizontal="center" vertical="center"/>
    </xf>
    <xf numFmtId="0" fontId="37" fillId="4" borderId="12" xfId="0" applyFont="1" applyFill="1" applyBorder="1" applyAlignment="1">
      <alignment horizontal="center" vertical="center"/>
    </xf>
    <xf numFmtId="0" fontId="37" fillId="4" borderId="42" xfId="0" applyFont="1" applyFill="1" applyBorder="1" applyAlignment="1">
      <alignment horizontal="center" vertical="center"/>
    </xf>
    <xf numFmtId="0" fontId="37" fillId="4" borderId="14" xfId="0" applyFont="1" applyFill="1" applyBorder="1" applyAlignment="1">
      <alignment horizontal="center" vertical="center"/>
    </xf>
    <xf numFmtId="0" fontId="232" fillId="0" borderId="127" xfId="2" applyFont="1" applyBorder="1" applyAlignment="1">
      <alignment horizontal="center" vertical="center" wrapText="1"/>
    </xf>
    <xf numFmtId="0" fontId="232" fillId="0" borderId="51" xfId="2" applyFont="1" applyBorder="1" applyAlignment="1">
      <alignment horizontal="center" vertical="center" wrapText="1"/>
    </xf>
    <xf numFmtId="0" fontId="254" fillId="15" borderId="62" xfId="5" applyFont="1" applyFill="1" applyBorder="1" applyAlignment="1">
      <alignment horizontal="center" vertical="center"/>
    </xf>
    <xf numFmtId="0" fontId="254" fillId="15" borderId="63" xfId="5" applyFont="1" applyFill="1" applyBorder="1" applyAlignment="1">
      <alignment horizontal="center" vertical="center"/>
    </xf>
    <xf numFmtId="0" fontId="254" fillId="15" borderId="64" xfId="5" applyFont="1" applyFill="1" applyBorder="1" applyAlignment="1">
      <alignment horizontal="center" vertical="center"/>
    </xf>
    <xf numFmtId="0" fontId="256" fillId="0" borderId="129" xfId="7" applyFont="1" applyFill="1" applyBorder="1" applyAlignment="1">
      <alignment horizontal="center" vertical="center" textRotation="90" wrapText="1"/>
    </xf>
    <xf numFmtId="0" fontId="256" fillId="0" borderId="42" xfId="7" applyFont="1" applyFill="1" applyBorder="1" applyAlignment="1">
      <alignment horizontal="center" vertical="center" textRotation="90" wrapText="1"/>
    </xf>
    <xf numFmtId="0" fontId="12" fillId="0" borderId="178" xfId="4" applyFont="1" applyBorder="1" applyAlignment="1">
      <alignment horizontal="center" vertical="center" wrapText="1"/>
    </xf>
    <xf numFmtId="0" fontId="12" fillId="0" borderId="95" xfId="4" applyFont="1" applyBorder="1" applyAlignment="1">
      <alignment horizontal="center" vertical="center" wrapText="1"/>
    </xf>
    <xf numFmtId="0" fontId="255" fillId="3" borderId="179" xfId="7" applyFont="1" applyFill="1" applyBorder="1" applyAlignment="1">
      <alignment horizontal="center" vertical="center" textRotation="90" wrapText="1"/>
    </xf>
    <xf numFmtId="0" fontId="255" fillId="3" borderId="22" xfId="7" applyFont="1" applyFill="1" applyBorder="1" applyAlignment="1">
      <alignment horizontal="center" vertical="center" textRotation="90" wrapText="1"/>
    </xf>
    <xf numFmtId="0" fontId="12" fillId="0" borderId="179" xfId="4" applyFont="1" applyBorder="1" applyAlignment="1">
      <alignment horizontal="center" vertical="center" wrapText="1"/>
    </xf>
    <xf numFmtId="0" fontId="12" fillId="0" borderId="22" xfId="4" applyFont="1" applyBorder="1" applyAlignment="1">
      <alignment horizontal="center" vertical="center" wrapText="1"/>
    </xf>
    <xf numFmtId="0" fontId="39" fillId="0" borderId="179" xfId="4" applyFont="1" applyBorder="1" applyAlignment="1">
      <alignment horizontal="center" vertical="center" wrapText="1"/>
    </xf>
    <xf numFmtId="0" fontId="39" fillId="0" borderId="22" xfId="4" applyFont="1" applyBorder="1" applyAlignment="1">
      <alignment horizontal="center" vertical="center" wrapText="1"/>
    </xf>
    <xf numFmtId="0" fontId="11" fillId="0" borderId="170" xfId="4" applyFont="1" applyBorder="1" applyAlignment="1">
      <alignment horizontal="center" vertical="center" wrapText="1"/>
    </xf>
    <xf numFmtId="0" fontId="11" fillId="0" borderId="96" xfId="4" applyFont="1" applyBorder="1" applyAlignment="1">
      <alignment horizontal="center" vertical="center" wrapText="1"/>
    </xf>
    <xf numFmtId="0" fontId="46" fillId="21" borderId="0" xfId="7" applyFont="1" applyFill="1" applyBorder="1" applyAlignment="1">
      <alignment horizontal="center" vertical="center" textRotation="90" wrapText="1"/>
    </xf>
    <xf numFmtId="0" fontId="12" fillId="0" borderId="125" xfId="7" applyFont="1" applyFill="1" applyBorder="1" applyAlignment="1">
      <alignment horizontal="center" vertical="center" wrapText="1"/>
    </xf>
    <xf numFmtId="0" fontId="12" fillId="0" borderId="44" xfId="7" applyFont="1" applyFill="1" applyBorder="1" applyAlignment="1">
      <alignment horizontal="center" vertical="center" wrapText="1"/>
    </xf>
    <xf numFmtId="0" fontId="47" fillId="0" borderId="132" xfId="7" applyFont="1" applyFill="1" applyBorder="1" applyAlignment="1">
      <alignment horizontal="center" vertical="center" wrapText="1"/>
    </xf>
    <xf numFmtId="0" fontId="47" fillId="0" borderId="72" xfId="7" applyFont="1" applyFill="1" applyBorder="1" applyAlignment="1">
      <alignment horizontal="center" vertical="center" wrapText="1"/>
    </xf>
    <xf numFmtId="0" fontId="265" fillId="19" borderId="125" xfId="0" applyFont="1" applyFill="1" applyBorder="1" applyAlignment="1" applyProtection="1">
      <alignment horizontal="center" vertical="top" wrapText="1"/>
      <protection locked="0"/>
    </xf>
    <xf numFmtId="0" fontId="265" fillId="19" borderId="0" xfId="0" applyFont="1" applyFill="1" applyBorder="1" applyAlignment="1" applyProtection="1">
      <alignment horizontal="center" vertical="top" wrapText="1"/>
      <protection locked="0"/>
    </xf>
    <xf numFmtId="10" fontId="150" fillId="19" borderId="0" xfId="0" applyNumberFormat="1" applyFont="1" applyFill="1" applyAlignment="1" applyProtection="1">
      <alignment horizontal="center" vertical="center"/>
      <protection locked="0"/>
    </xf>
    <xf numFmtId="10" fontId="150" fillId="4" borderId="0" xfId="0" applyNumberFormat="1" applyFont="1" applyFill="1" applyAlignment="1">
      <alignment horizontal="center" vertical="center"/>
    </xf>
    <xf numFmtId="0" fontId="165" fillId="4" borderId="0" xfId="4" applyFont="1" applyFill="1" applyAlignment="1">
      <alignment horizontal="center" vertical="center"/>
    </xf>
    <xf numFmtId="0" fontId="196" fillId="0" borderId="62" xfId="5" applyFont="1" applyBorder="1" applyAlignment="1">
      <alignment horizontal="center" vertical="center"/>
    </xf>
    <xf numFmtId="0" fontId="196" fillId="0" borderId="63" xfId="5" applyFont="1" applyBorder="1" applyAlignment="1">
      <alignment horizontal="center" vertical="center"/>
    </xf>
    <xf numFmtId="0" fontId="196" fillId="0" borderId="64" xfId="5" applyFont="1" applyBorder="1" applyAlignment="1">
      <alignment horizontal="center" vertical="center"/>
    </xf>
    <xf numFmtId="0" fontId="195" fillId="19" borderId="65" xfId="5" applyFont="1" applyFill="1" applyBorder="1" applyAlignment="1" applyProtection="1">
      <alignment horizontal="center" vertical="center"/>
      <protection locked="0"/>
    </xf>
    <xf numFmtId="0" fontId="195" fillId="19" borderId="66" xfId="5" applyFont="1" applyFill="1" applyBorder="1" applyAlignment="1" applyProtection="1">
      <alignment horizontal="center" vertical="center"/>
      <protection locked="0"/>
    </xf>
    <xf numFmtId="0" fontId="195" fillId="19" borderId="67" xfId="5" applyFont="1" applyFill="1" applyBorder="1" applyAlignment="1" applyProtection="1">
      <alignment horizontal="center" vertical="center"/>
      <protection locked="0"/>
    </xf>
    <xf numFmtId="0" fontId="194" fillId="19" borderId="0" xfId="4" applyFont="1" applyFill="1" applyAlignment="1" applyProtection="1">
      <alignment horizontal="left" vertical="center" wrapText="1"/>
      <protection locked="0"/>
    </xf>
    <xf numFmtId="0" fontId="88" fillId="0" borderId="63" xfId="5" applyFont="1" applyBorder="1" applyAlignment="1">
      <alignment horizontal="center" vertical="center"/>
    </xf>
    <xf numFmtId="0" fontId="88" fillId="0" borderId="64" xfId="5" applyFont="1" applyBorder="1" applyAlignment="1">
      <alignment horizontal="center" vertical="center"/>
    </xf>
    <xf numFmtId="0" fontId="150" fillId="4" borderId="68" xfId="4" applyFont="1" applyFill="1" applyBorder="1" applyAlignment="1" applyProtection="1">
      <alignment horizontal="center" vertical="center" wrapText="1"/>
      <protection locked="0"/>
    </xf>
    <xf numFmtId="0" fontId="150" fillId="4" borderId="0" xfId="4" applyFont="1" applyFill="1" applyAlignment="1" applyProtection="1">
      <alignment horizontal="left" vertical="center" wrapText="1"/>
      <protection locked="0"/>
    </xf>
    <xf numFmtId="173" fontId="193" fillId="19" borderId="0" xfId="5" applyNumberFormat="1" applyFont="1" applyFill="1" applyAlignment="1" applyProtection="1">
      <alignment horizontal="center" vertical="center"/>
      <protection locked="0"/>
    </xf>
    <xf numFmtId="0" fontId="88" fillId="4" borderId="63" xfId="5" applyFont="1" applyFill="1" applyBorder="1" applyAlignment="1">
      <alignment horizontal="center" vertical="center"/>
    </xf>
    <xf numFmtId="0" fontId="88" fillId="4" borderId="64" xfId="5" applyFont="1" applyFill="1" applyBorder="1" applyAlignment="1">
      <alignment horizontal="center" vertical="center"/>
    </xf>
    <xf numFmtId="0" fontId="150" fillId="0" borderId="126" xfId="5" applyFont="1" applyBorder="1" applyAlignment="1">
      <alignment horizontal="center" vertical="center"/>
    </xf>
    <xf numFmtId="0" fontId="150" fillId="0" borderId="125" xfId="5" applyFont="1" applyBorder="1" applyAlignment="1">
      <alignment horizontal="center" vertical="center"/>
    </xf>
    <xf numFmtId="0" fontId="150" fillId="0" borderId="2" xfId="5" applyFont="1" applyBorder="1" applyAlignment="1">
      <alignment horizontal="center" vertical="center"/>
    </xf>
    <xf numFmtId="0" fontId="150" fillId="0" borderId="3" xfId="5" applyFont="1" applyBorder="1" applyAlignment="1">
      <alignment horizontal="center" vertical="center"/>
    </xf>
    <xf numFmtId="0" fontId="150" fillId="0" borderId="125" xfId="4" applyFont="1" applyBorder="1" applyAlignment="1" applyProtection="1">
      <alignment horizontal="center" vertical="center" wrapText="1"/>
      <protection locked="0"/>
    </xf>
    <xf numFmtId="173" fontId="193" fillId="19" borderId="3" xfId="5" applyNumberFormat="1" applyFont="1" applyFill="1" applyBorder="1" applyAlignment="1" applyProtection="1">
      <alignment horizontal="center" vertical="center"/>
      <protection locked="0"/>
    </xf>
    <xf numFmtId="0" fontId="193" fillId="19" borderId="0" xfId="4" applyFont="1" applyFill="1" applyAlignment="1" applyProtection="1">
      <alignment horizontal="left" vertical="center"/>
      <protection locked="0"/>
    </xf>
    <xf numFmtId="0" fontId="150" fillId="19" borderId="0" xfId="4" applyFont="1" applyFill="1" applyAlignment="1" applyProtection="1">
      <alignment horizontal="left" vertical="center" wrapText="1"/>
      <protection locked="0"/>
    </xf>
    <xf numFmtId="14" fontId="193" fillId="19" borderId="0" xfId="4" applyNumberFormat="1" applyFont="1" applyFill="1" applyAlignment="1" applyProtection="1">
      <alignment horizontal="center" vertical="center"/>
      <protection locked="0"/>
    </xf>
    <xf numFmtId="0" fontId="12" fillId="0" borderId="69" xfId="4" applyFont="1" applyBorder="1" applyAlignment="1">
      <alignment horizontal="center" vertical="center" wrapText="1"/>
    </xf>
    <xf numFmtId="0" fontId="12" fillId="0" borderId="21" xfId="4" applyFont="1" applyBorder="1" applyAlignment="1">
      <alignment horizontal="center" vertical="center" wrapText="1"/>
    </xf>
    <xf numFmtId="0" fontId="248" fillId="0" borderId="70" xfId="7" applyFont="1" applyFill="1" applyBorder="1" applyAlignment="1">
      <alignment horizontal="center" vertical="center" textRotation="90" wrapText="1"/>
    </xf>
    <xf numFmtId="0" fontId="248" fillId="0" borderId="22" xfId="7" applyFont="1" applyFill="1" applyBorder="1" applyAlignment="1">
      <alignment horizontal="center" vertical="center" textRotation="90" wrapText="1"/>
    </xf>
    <xf numFmtId="0" fontId="86" fillId="0" borderId="70" xfId="4" applyFont="1" applyBorder="1" applyAlignment="1">
      <alignment horizontal="center" vertical="center" wrapText="1"/>
    </xf>
    <xf numFmtId="0" fontId="86" fillId="0" borderId="22" xfId="4" applyFont="1" applyBorder="1" applyAlignment="1">
      <alignment horizontal="center" vertical="center" wrapText="1"/>
    </xf>
    <xf numFmtId="0" fontId="39" fillId="0" borderId="70" xfId="4" applyFont="1" applyBorder="1" applyAlignment="1">
      <alignment horizontal="center" vertical="center" wrapText="1"/>
    </xf>
    <xf numFmtId="0" fontId="11" fillId="0" borderId="71" xfId="4" applyFont="1" applyBorder="1" applyAlignment="1">
      <alignment horizontal="center" vertical="center" wrapText="1"/>
    </xf>
    <xf numFmtId="0" fontId="11" fillId="0" borderId="50" xfId="4" applyFont="1" applyBorder="1" applyAlignment="1">
      <alignment horizontal="center" vertical="center" wrapText="1"/>
    </xf>
    <xf numFmtId="0" fontId="46" fillId="21" borderId="41" xfId="7" applyFont="1" applyFill="1" applyBorder="1" applyAlignment="1">
      <alignment horizontal="center" vertical="center" textRotation="90" wrapText="1"/>
    </xf>
    <xf numFmtId="0" fontId="189" fillId="0" borderId="129" xfId="7" applyFont="1" applyFill="1" applyBorder="1" applyAlignment="1">
      <alignment horizontal="center" vertical="center" textRotation="90" wrapText="1"/>
    </xf>
    <xf numFmtId="0" fontId="189" fillId="0" borderId="42" xfId="7" applyFont="1" applyFill="1" applyBorder="1" applyAlignment="1">
      <alignment horizontal="center" vertical="center" textRotation="90" wrapText="1"/>
    </xf>
    <xf numFmtId="0" fontId="266" fillId="4" borderId="118" xfId="0" applyFont="1" applyFill="1" applyBorder="1" applyAlignment="1">
      <alignment horizontal="center" vertical="center"/>
    </xf>
    <xf numFmtId="0" fontId="150" fillId="4" borderId="118" xfId="0" applyFont="1" applyFill="1" applyBorder="1" applyAlignment="1">
      <alignment horizontal="center" vertical="center"/>
    </xf>
    <xf numFmtId="0" fontId="150" fillId="4" borderId="125" xfId="0" applyFont="1" applyFill="1" applyBorder="1" applyAlignment="1">
      <alignment horizontal="center" vertical="center"/>
    </xf>
    <xf numFmtId="0" fontId="150" fillId="4" borderId="0" xfId="4" applyFont="1" applyFill="1" applyAlignment="1">
      <alignment horizontal="left" vertical="center" wrapText="1"/>
    </xf>
    <xf numFmtId="0" fontId="48" fillId="4" borderId="24" xfId="4" applyFont="1" applyFill="1" applyBorder="1" applyAlignment="1">
      <alignment horizontal="left" vertical="center"/>
    </xf>
    <xf numFmtId="176" fontId="191" fillId="8" borderId="26" xfId="5" applyNumberFormat="1" applyFont="1" applyFill="1" applyBorder="1" applyAlignment="1" applyProtection="1">
      <alignment horizontal="left" vertical="center"/>
      <protection locked="0"/>
    </xf>
    <xf numFmtId="176" fontId="191" fillId="8" borderId="38" xfId="5" applyNumberFormat="1" applyFont="1" applyFill="1" applyBorder="1" applyAlignment="1" applyProtection="1">
      <alignment horizontal="left" vertical="center"/>
      <protection locked="0"/>
    </xf>
    <xf numFmtId="176" fontId="191" fillId="8" borderId="0" xfId="5" applyNumberFormat="1" applyFont="1" applyFill="1" applyBorder="1" applyAlignment="1" applyProtection="1">
      <alignment horizontal="left" vertical="center"/>
      <protection locked="0"/>
    </xf>
    <xf numFmtId="176" fontId="191" fillId="8" borderId="13" xfId="5" applyNumberFormat="1" applyFont="1" applyFill="1" applyBorder="1" applyAlignment="1" applyProtection="1">
      <alignment horizontal="left" vertical="center"/>
      <protection locked="0"/>
    </xf>
    <xf numFmtId="176" fontId="191" fillId="8" borderId="24" xfId="5" applyNumberFormat="1" applyFont="1" applyFill="1" applyBorder="1" applyAlignment="1" applyProtection="1">
      <alignment horizontal="left" vertical="center"/>
      <protection locked="0"/>
    </xf>
    <xf numFmtId="176" fontId="191" fillId="8" borderId="25" xfId="5" applyNumberFormat="1" applyFont="1" applyFill="1" applyBorder="1" applyAlignment="1" applyProtection="1">
      <alignment horizontal="left" vertical="center"/>
      <protection locked="0"/>
    </xf>
    <xf numFmtId="0" fontId="171" fillId="8" borderId="125" xfId="4" applyFont="1" applyFill="1" applyBorder="1" applyAlignment="1">
      <alignment horizontal="center" vertical="center" wrapText="1"/>
    </xf>
    <xf numFmtId="0" fontId="171" fillId="8" borderId="0" xfId="4" applyFont="1" applyFill="1" applyBorder="1" applyAlignment="1">
      <alignment horizontal="center" vertical="center" wrapText="1"/>
    </xf>
    <xf numFmtId="0" fontId="85" fillId="8" borderId="125" xfId="7" applyFont="1" applyFill="1" applyBorder="1" applyAlignment="1">
      <alignment horizontal="center" vertical="center" textRotation="90" wrapText="1"/>
    </xf>
    <xf numFmtId="0" fontId="85" fillId="8" borderId="0" xfId="7" applyFont="1" applyFill="1" applyBorder="1" applyAlignment="1">
      <alignment horizontal="center" vertical="center" textRotation="90" wrapText="1"/>
    </xf>
    <xf numFmtId="0" fontId="171" fillId="8" borderId="125" xfId="4" applyFont="1" applyFill="1" applyBorder="1" applyAlignment="1">
      <alignment horizontal="center" vertical="center"/>
    </xf>
    <xf numFmtId="0" fontId="171" fillId="8" borderId="0" xfId="4" applyFont="1" applyFill="1" applyBorder="1" applyAlignment="1">
      <alignment horizontal="center" vertical="center"/>
    </xf>
    <xf numFmtId="0" fontId="171" fillId="8" borderId="130" xfId="4" applyFont="1" applyFill="1" applyBorder="1" applyAlignment="1">
      <alignment horizontal="center" vertical="center" wrapText="1"/>
    </xf>
    <xf numFmtId="0" fontId="171" fillId="8" borderId="13" xfId="4" applyFont="1" applyFill="1" applyBorder="1" applyAlignment="1">
      <alignment horizontal="center" vertical="center" wrapText="1"/>
    </xf>
    <xf numFmtId="0" fontId="46" fillId="4" borderId="129" xfId="7" applyFont="1" applyFill="1" applyBorder="1" applyAlignment="1">
      <alignment horizontal="center" vertical="center" textRotation="90" wrapText="1"/>
    </xf>
    <xf numFmtId="0" fontId="46" fillId="4" borderId="42" xfId="7" applyFont="1" applyFill="1" applyBorder="1" applyAlignment="1">
      <alignment horizontal="center" vertical="center" textRotation="90" wrapText="1"/>
    </xf>
    <xf numFmtId="0" fontId="189" fillId="4" borderId="125" xfId="7" applyFont="1" applyFill="1" applyBorder="1" applyAlignment="1">
      <alignment horizontal="center" vertical="center" textRotation="90" wrapText="1"/>
    </xf>
    <xf numFmtId="0" fontId="189" fillId="4" borderId="44" xfId="7" applyFont="1" applyFill="1" applyBorder="1" applyAlignment="1">
      <alignment horizontal="center" vertical="center" textRotation="90" wrapText="1"/>
    </xf>
    <xf numFmtId="0" fontId="86" fillId="4" borderId="125" xfId="7" applyFont="1" applyFill="1" applyBorder="1" applyAlignment="1">
      <alignment horizontal="center" vertical="center" wrapText="1"/>
    </xf>
    <xf numFmtId="0" fontId="86" fillId="4" borderId="44" xfId="7" applyFont="1" applyFill="1" applyBorder="1" applyAlignment="1">
      <alignment horizontal="center" vertical="center" wrapText="1"/>
    </xf>
    <xf numFmtId="0" fontId="47" fillId="0" borderId="132" xfId="7" applyFont="1" applyFill="1" applyBorder="1" applyAlignment="1">
      <alignment horizontal="center" vertical="center" textRotation="180" wrapText="1"/>
    </xf>
    <xf numFmtId="0" fontId="47" fillId="0" borderId="72" xfId="7" applyFont="1" applyFill="1" applyBorder="1" applyAlignment="1">
      <alignment horizontal="center" vertical="center" textRotation="180" wrapText="1"/>
    </xf>
    <xf numFmtId="0" fontId="180" fillId="8" borderId="0" xfId="4" applyFont="1" applyFill="1" applyBorder="1" applyAlignment="1">
      <alignment horizontal="center" vertical="center" wrapText="1"/>
    </xf>
    <xf numFmtId="0" fontId="179" fillId="8" borderId="0" xfId="4" applyFont="1" applyFill="1" applyAlignment="1">
      <alignment horizontal="center" vertical="center"/>
    </xf>
    <xf numFmtId="0" fontId="163" fillId="0" borderId="127" xfId="2" applyFont="1" applyBorder="1" applyAlignment="1">
      <alignment horizontal="center" vertical="center" wrapText="1"/>
    </xf>
    <xf numFmtId="0" fontId="163" fillId="0" borderId="53" xfId="2" applyFont="1" applyBorder="1" applyAlignment="1">
      <alignment horizontal="center" vertical="center" wrapText="1"/>
    </xf>
    <xf numFmtId="177" fontId="150" fillId="4" borderId="0" xfId="4" applyNumberFormat="1" applyFont="1" applyFill="1" applyAlignment="1">
      <alignment horizontal="center" vertical="center"/>
    </xf>
    <xf numFmtId="0" fontId="184" fillId="4" borderId="63" xfId="5" applyFont="1" applyFill="1" applyBorder="1" applyAlignment="1">
      <alignment horizontal="center" vertical="center"/>
    </xf>
    <xf numFmtId="0" fontId="184" fillId="4" borderId="64" xfId="5" applyFont="1" applyFill="1" applyBorder="1" applyAlignment="1">
      <alignment horizontal="center" vertical="center"/>
    </xf>
    <xf numFmtId="0" fontId="182" fillId="4" borderId="0" xfId="4" applyFont="1" applyFill="1" applyAlignment="1">
      <alignment horizontal="left" vertical="center" wrapText="1"/>
    </xf>
    <xf numFmtId="177" fontId="182" fillId="4" borderId="0" xfId="4" applyNumberFormat="1" applyFont="1" applyFill="1" applyAlignment="1">
      <alignment horizontal="center" vertical="center"/>
    </xf>
    <xf numFmtId="0" fontId="150" fillId="4" borderId="0" xfId="4" applyFont="1" applyFill="1" applyAlignment="1">
      <alignment horizontal="center" vertical="center"/>
    </xf>
    <xf numFmtId="0" fontId="181" fillId="19" borderId="0" xfId="4" applyFont="1" applyFill="1" applyBorder="1" applyAlignment="1" applyProtection="1">
      <alignment horizontal="left" vertical="center" wrapText="1"/>
      <protection locked="0"/>
    </xf>
    <xf numFmtId="0" fontId="46" fillId="8" borderId="15" xfId="6" applyFont="1" applyFill="1" applyBorder="1" applyAlignment="1">
      <alignment horizontal="center" vertical="center"/>
    </xf>
    <xf numFmtId="0" fontId="176" fillId="19" borderId="0" xfId="4" applyFont="1" applyFill="1" applyAlignment="1" applyProtection="1">
      <alignment horizontal="center" vertical="center" wrapText="1"/>
      <protection locked="0"/>
    </xf>
    <xf numFmtId="0" fontId="176" fillId="19" borderId="13" xfId="4" applyFont="1" applyFill="1" applyBorder="1" applyAlignment="1" applyProtection="1">
      <alignment horizontal="center" vertical="center" wrapText="1"/>
      <protection locked="0"/>
    </xf>
    <xf numFmtId="0" fontId="151" fillId="8" borderId="0" xfId="4" applyFont="1" applyFill="1" applyBorder="1" applyAlignment="1">
      <alignment horizontal="right" vertical="center" wrapText="1"/>
    </xf>
    <xf numFmtId="0" fontId="178" fillId="8" borderId="0" xfId="4" applyFont="1" applyFill="1" applyBorder="1" applyAlignment="1">
      <alignment horizontal="center" vertical="center" wrapText="1"/>
    </xf>
    <xf numFmtId="0" fontId="19" fillId="0" borderId="79" xfId="5" applyFont="1" applyFill="1" applyBorder="1" applyAlignment="1">
      <alignment horizontal="center" vertical="center" wrapText="1"/>
    </xf>
    <xf numFmtId="0" fontId="19" fillId="0" borderId="80" xfId="5" applyFont="1" applyFill="1" applyBorder="1" applyAlignment="1">
      <alignment horizontal="center" vertical="center" wrapText="1"/>
    </xf>
    <xf numFmtId="0" fontId="46" fillId="0" borderId="79" xfId="6" applyFont="1" applyFill="1" applyBorder="1" applyAlignment="1">
      <alignment horizontal="center" vertical="center"/>
    </xf>
    <xf numFmtId="0" fontId="46" fillId="0" borderId="82" xfId="6" applyFont="1" applyFill="1" applyBorder="1" applyAlignment="1">
      <alignment horizontal="center" vertical="center"/>
    </xf>
    <xf numFmtId="0" fontId="46" fillId="0" borderId="83" xfId="6" applyFont="1" applyFill="1" applyBorder="1" applyAlignment="1">
      <alignment horizontal="center" vertical="center"/>
    </xf>
    <xf numFmtId="0" fontId="12" fillId="0" borderId="37" xfId="6" applyFont="1" applyFill="1" applyBorder="1" applyAlignment="1">
      <alignment horizontal="left" vertical="center"/>
    </xf>
    <xf numFmtId="0" fontId="12" fillId="0" borderId="26" xfId="6" applyFont="1" applyFill="1" applyBorder="1" applyAlignment="1">
      <alignment horizontal="left" vertical="center"/>
    </xf>
    <xf numFmtId="0" fontId="12" fillId="0" borderId="35" xfId="6" applyFont="1" applyFill="1" applyBorder="1" applyAlignment="1">
      <alignment horizontal="left" vertical="center"/>
    </xf>
    <xf numFmtId="0" fontId="155" fillId="0" borderId="0" xfId="4" applyFont="1" applyBorder="1" applyAlignment="1">
      <alignment horizontal="center" vertical="center" wrapText="1"/>
    </xf>
    <xf numFmtId="0" fontId="155" fillId="0" borderId="45" xfId="4" applyFont="1" applyBorder="1" applyAlignment="1">
      <alignment horizontal="center" vertical="center" wrapText="1"/>
    </xf>
    <xf numFmtId="0" fontId="38" fillId="8" borderId="46" xfId="3" applyFont="1" applyFill="1" applyBorder="1" applyAlignment="1" applyProtection="1">
      <alignment vertical="center" wrapText="1"/>
    </xf>
    <xf numFmtId="0" fontId="38" fillId="8" borderId="0" xfId="3" applyFont="1" applyFill="1" applyBorder="1" applyAlignment="1" applyProtection="1">
      <alignment vertical="center" wrapText="1"/>
    </xf>
    <xf numFmtId="0" fontId="38" fillId="8" borderId="45" xfId="3" applyFont="1" applyFill="1" applyBorder="1" applyAlignment="1" applyProtection="1">
      <alignment vertical="center" wrapText="1"/>
    </xf>
    <xf numFmtId="0" fontId="38" fillId="8" borderId="40" xfId="3" applyFont="1" applyFill="1" applyBorder="1" applyAlignment="1" applyProtection="1">
      <alignment vertical="center" wrapText="1"/>
    </xf>
    <xf numFmtId="0" fontId="38" fillId="8" borderId="24" xfId="3" applyFont="1" applyFill="1" applyBorder="1" applyAlignment="1" applyProtection="1">
      <alignment vertical="center" wrapText="1"/>
    </xf>
    <xf numFmtId="0" fontId="38" fillId="8" borderId="28" xfId="3" applyFont="1" applyFill="1" applyBorder="1" applyAlignment="1" applyProtection="1">
      <alignment vertical="center" wrapText="1"/>
    </xf>
    <xf numFmtId="0" fontId="38" fillId="8" borderId="46" xfId="3" applyFont="1" applyFill="1" applyBorder="1" applyAlignment="1" applyProtection="1">
      <alignment horizontal="left" vertical="center" wrapText="1"/>
    </xf>
    <xf numFmtId="0" fontId="38" fillId="8" borderId="0" xfId="3" applyFont="1" applyFill="1" applyBorder="1" applyAlignment="1" applyProtection="1">
      <alignment horizontal="left" vertical="center" wrapText="1"/>
    </xf>
    <xf numFmtId="0" fontId="38" fillId="8" borderId="45" xfId="3" applyFont="1" applyFill="1" applyBorder="1" applyAlignment="1" applyProtection="1">
      <alignment horizontal="left" vertical="center" wrapText="1"/>
    </xf>
    <xf numFmtId="0" fontId="38" fillId="8" borderId="40" xfId="3" applyFont="1" applyFill="1" applyBorder="1" applyAlignment="1" applyProtection="1">
      <alignment horizontal="left" vertical="center" wrapText="1"/>
    </xf>
    <xf numFmtId="0" fontId="38" fillId="8" borderId="24" xfId="3" applyFont="1" applyFill="1" applyBorder="1" applyAlignment="1" applyProtection="1">
      <alignment horizontal="left" vertical="center" wrapText="1"/>
    </xf>
    <xf numFmtId="0" fontId="38" fillId="8" borderId="28" xfId="3" applyFont="1" applyFill="1" applyBorder="1" applyAlignment="1" applyProtection="1">
      <alignment horizontal="left" vertical="center" wrapText="1"/>
    </xf>
    <xf numFmtId="0" fontId="101" fillId="10" borderId="41" xfId="6" applyFont="1" applyFill="1" applyBorder="1" applyAlignment="1">
      <alignment horizontal="center" vertical="center" textRotation="90" wrapText="1"/>
    </xf>
    <xf numFmtId="0" fontId="101" fillId="10" borderId="27" xfId="6" applyFont="1" applyFill="1" applyBorder="1" applyAlignment="1">
      <alignment horizontal="center" vertical="center" textRotation="90" wrapText="1"/>
    </xf>
    <xf numFmtId="173" fontId="155" fillId="19" borderId="0" xfId="5" applyNumberFormat="1" applyFont="1" applyFill="1" applyBorder="1" applyAlignment="1" applyProtection="1">
      <alignment horizontal="center" vertical="center"/>
      <protection locked="0"/>
    </xf>
    <xf numFmtId="173" fontId="155" fillId="19" borderId="45" xfId="5" applyNumberFormat="1" applyFont="1" applyFill="1" applyBorder="1" applyAlignment="1" applyProtection="1">
      <alignment horizontal="center" vertical="center"/>
      <protection locked="0"/>
    </xf>
    <xf numFmtId="0" fontId="177" fillId="12" borderId="55" xfId="5" applyFont="1" applyFill="1" applyBorder="1" applyAlignment="1">
      <alignment horizontal="center" vertical="center" wrapText="1"/>
    </xf>
    <xf numFmtId="0" fontId="177" fillId="12" borderId="22" xfId="5" applyFont="1" applyFill="1" applyBorder="1" applyAlignment="1">
      <alignment horizontal="center" vertical="center" wrapText="1"/>
    </xf>
    <xf numFmtId="0" fontId="86" fillId="8" borderId="46" xfId="6" applyFont="1" applyFill="1" applyBorder="1" applyAlignment="1">
      <alignment horizontal="center" vertical="center"/>
    </xf>
    <xf numFmtId="0" fontId="86" fillId="8" borderId="0" xfId="6" applyFont="1" applyFill="1" applyBorder="1" applyAlignment="1">
      <alignment horizontal="center" vertical="center"/>
    </xf>
    <xf numFmtId="0" fontId="178" fillId="8" borderId="0" xfId="4" applyFont="1" applyFill="1" applyBorder="1" applyAlignment="1">
      <alignment horizontal="center" vertical="center"/>
    </xf>
    <xf numFmtId="0" fontId="41" fillId="26" borderId="45" xfId="7" applyFont="1" applyFill="1" applyBorder="1" applyAlignment="1">
      <alignment horizontal="center" vertical="center" wrapText="1"/>
    </xf>
    <xf numFmtId="0" fontId="41" fillId="26" borderId="28" xfId="7" applyFont="1" applyFill="1" applyBorder="1" applyAlignment="1">
      <alignment horizontal="center" vertical="center" wrapText="1"/>
    </xf>
    <xf numFmtId="0" fontId="131" fillId="0" borderId="78" xfId="5" applyFont="1" applyBorder="1" applyAlignment="1">
      <alignment horizontal="center" vertical="center" textRotation="90" wrapText="1"/>
    </xf>
    <xf numFmtId="0" fontId="131" fillId="0" borderId="55" xfId="5" applyFont="1" applyBorder="1" applyAlignment="1">
      <alignment horizontal="center" vertical="center" textRotation="90" wrapText="1"/>
    </xf>
    <xf numFmtId="0" fontId="131" fillId="0" borderId="22" xfId="5" applyFont="1" applyBorder="1" applyAlignment="1">
      <alignment horizontal="center" vertical="center" textRotation="90" wrapText="1"/>
    </xf>
    <xf numFmtId="0" fontId="38" fillId="0" borderId="78" xfId="3" applyFont="1" applyFill="1" applyBorder="1" applyAlignment="1">
      <alignment horizontal="center" vertical="center" wrapText="1"/>
    </xf>
    <xf numFmtId="0" fontId="38" fillId="0" borderId="55" xfId="3" applyFont="1" applyFill="1" applyBorder="1" applyAlignment="1">
      <alignment horizontal="center" vertical="center" wrapText="1"/>
    </xf>
    <xf numFmtId="0" fontId="38" fillId="0" borderId="22" xfId="3" applyFont="1" applyFill="1" applyBorder="1" applyAlignment="1">
      <alignment horizontal="center" vertical="center" wrapText="1"/>
    </xf>
    <xf numFmtId="0" fontId="46" fillId="7" borderId="78" xfId="5" applyFont="1" applyFill="1" applyBorder="1" applyAlignment="1">
      <alignment horizontal="center" vertical="center" wrapText="1"/>
    </xf>
    <xf numFmtId="0" fontId="46" fillId="7" borderId="55" xfId="5" applyFont="1" applyFill="1" applyBorder="1" applyAlignment="1">
      <alignment horizontal="center" vertical="center" wrapText="1"/>
    </xf>
    <xf numFmtId="0" fontId="46" fillId="7" borderId="22" xfId="5" applyFont="1" applyFill="1" applyBorder="1" applyAlignment="1">
      <alignment horizontal="center" vertical="center" wrapText="1"/>
    </xf>
    <xf numFmtId="0" fontId="38" fillId="8" borderId="46" xfId="6" applyFont="1" applyFill="1" applyBorder="1" applyAlignment="1">
      <alignment horizontal="left" vertical="center" wrapText="1"/>
    </xf>
    <xf numFmtId="0" fontId="38" fillId="8" borderId="0" xfId="6" applyFont="1" applyFill="1" applyBorder="1" applyAlignment="1">
      <alignment horizontal="left" vertical="center" wrapText="1"/>
    </xf>
    <xf numFmtId="0" fontId="38" fillId="8" borderId="40" xfId="6" applyFont="1" applyFill="1" applyBorder="1" applyAlignment="1">
      <alignment horizontal="left" vertical="center" wrapText="1"/>
    </xf>
    <xf numFmtId="0" fontId="38" fillId="8" borderId="24" xfId="6" applyFont="1" applyFill="1" applyBorder="1" applyAlignment="1">
      <alignment horizontal="left" vertical="center" wrapText="1"/>
    </xf>
    <xf numFmtId="0" fontId="170" fillId="8" borderId="79" xfId="5" applyFont="1" applyFill="1" applyBorder="1" applyAlignment="1">
      <alignment horizontal="left" vertical="center"/>
    </xf>
    <xf numFmtId="0" fontId="170" fillId="8" borderId="82" xfId="5" applyFont="1" applyFill="1" applyBorder="1" applyAlignment="1">
      <alignment horizontal="left" vertical="center"/>
    </xf>
    <xf numFmtId="0" fontId="150" fillId="4" borderId="0" xfId="5" applyFont="1" applyFill="1" applyBorder="1" applyAlignment="1">
      <alignment horizontal="left" vertical="center" wrapText="1"/>
    </xf>
    <xf numFmtId="0" fontId="93" fillId="0" borderId="15" xfId="5" applyFont="1" applyBorder="1" applyAlignment="1" applyProtection="1">
      <alignment horizontal="left" vertical="center"/>
      <protection locked="0"/>
    </xf>
    <xf numFmtId="0" fontId="93" fillId="0" borderId="12" xfId="5" applyFont="1" applyBorder="1" applyAlignment="1" applyProtection="1">
      <alignment horizontal="left" vertical="center"/>
      <protection locked="0"/>
    </xf>
    <xf numFmtId="176" fontId="93" fillId="12" borderId="41" xfId="3" applyNumberFormat="1" applyFont="1" applyFill="1" applyBorder="1" applyAlignment="1">
      <alignment horizontal="center" vertical="center" wrapText="1"/>
    </xf>
    <xf numFmtId="176" fontId="93" fillId="12" borderId="0" xfId="3" applyNumberFormat="1" applyFont="1" applyFill="1" applyBorder="1" applyAlignment="1">
      <alignment horizontal="center" vertical="center" wrapText="1"/>
    </xf>
    <xf numFmtId="176" fontId="93" fillId="12" borderId="13" xfId="3" applyNumberFormat="1" applyFont="1" applyFill="1" applyBorder="1" applyAlignment="1">
      <alignment horizontal="center" vertical="center" wrapText="1"/>
    </xf>
    <xf numFmtId="176" fontId="95" fillId="28" borderId="41" xfId="3" applyNumberFormat="1" applyFont="1" applyFill="1" applyBorder="1" applyAlignment="1">
      <alignment horizontal="center" vertical="center" wrapText="1"/>
    </xf>
    <xf numFmtId="176" fontId="95" fillId="28" borderId="0" xfId="3" applyNumberFormat="1" applyFont="1" applyFill="1" applyBorder="1" applyAlignment="1">
      <alignment horizontal="center" vertical="center" wrapText="1"/>
    </xf>
    <xf numFmtId="176" fontId="95" fillId="28" borderId="13" xfId="3" applyNumberFormat="1" applyFont="1" applyFill="1" applyBorder="1" applyAlignment="1">
      <alignment horizontal="center" vertical="center" wrapText="1"/>
    </xf>
    <xf numFmtId="176" fontId="93" fillId="6" borderId="41" xfId="3" applyNumberFormat="1" applyFont="1" applyFill="1" applyBorder="1" applyAlignment="1">
      <alignment horizontal="center" vertical="center" wrapText="1"/>
    </xf>
    <xf numFmtId="176" fontId="93" fillId="6" borderId="0" xfId="3" applyNumberFormat="1" applyFont="1" applyFill="1" applyBorder="1" applyAlignment="1">
      <alignment horizontal="center" vertical="center" wrapText="1"/>
    </xf>
    <xf numFmtId="176" fontId="93" fillId="6" borderId="13" xfId="3" applyNumberFormat="1" applyFont="1" applyFill="1" applyBorder="1" applyAlignment="1">
      <alignment horizontal="center" vertical="center" wrapText="1"/>
    </xf>
    <xf numFmtId="176" fontId="93" fillId="29" borderId="41" xfId="3" applyNumberFormat="1" applyFont="1" applyFill="1" applyBorder="1" applyAlignment="1">
      <alignment horizontal="center" vertical="center" wrapText="1"/>
    </xf>
    <xf numFmtId="176" fontId="93" fillId="29" borderId="0" xfId="3" applyNumberFormat="1" applyFont="1" applyFill="1" applyBorder="1" applyAlignment="1">
      <alignment horizontal="center" vertical="center" wrapText="1"/>
    </xf>
    <xf numFmtId="176" fontId="93" fillId="29" borderId="13" xfId="3" applyNumberFormat="1" applyFont="1" applyFill="1" applyBorder="1" applyAlignment="1">
      <alignment horizontal="center" vertical="center" wrapText="1"/>
    </xf>
    <xf numFmtId="176" fontId="93" fillId="30" borderId="41" xfId="3" applyNumberFormat="1" applyFont="1" applyFill="1" applyBorder="1" applyAlignment="1">
      <alignment horizontal="center" vertical="center" wrapText="1"/>
    </xf>
    <xf numFmtId="176" fontId="93" fillId="30" borderId="0" xfId="3" applyNumberFormat="1" applyFont="1" applyFill="1" applyBorder="1" applyAlignment="1">
      <alignment horizontal="center" vertical="center" wrapText="1"/>
    </xf>
    <xf numFmtId="176" fontId="93" fillId="30" borderId="13" xfId="3" applyNumberFormat="1" applyFont="1" applyFill="1" applyBorder="1" applyAlignment="1">
      <alignment horizontal="center" vertical="center" wrapText="1"/>
    </xf>
    <xf numFmtId="176" fontId="93" fillId="22" borderId="41" xfId="3" applyNumberFormat="1" applyFont="1" applyFill="1" applyBorder="1" applyAlignment="1">
      <alignment horizontal="center" vertical="center" wrapText="1"/>
    </xf>
    <xf numFmtId="176" fontId="93" fillId="22" borderId="0" xfId="3" applyNumberFormat="1" applyFont="1" applyFill="1" applyBorder="1" applyAlignment="1">
      <alignment horizontal="center" vertical="center" wrapText="1"/>
    </xf>
    <xf numFmtId="176" fontId="93" fillId="22" borderId="13" xfId="3" applyNumberFormat="1" applyFont="1" applyFill="1" applyBorder="1" applyAlignment="1">
      <alignment horizontal="center" vertical="center" wrapText="1"/>
    </xf>
    <xf numFmtId="165" fontId="111" fillId="19" borderId="167" xfId="3" applyNumberFormat="1" applyFont="1" applyFill="1" applyBorder="1" applyAlignment="1" applyProtection="1">
      <alignment horizontal="center" vertical="center" wrapText="1"/>
      <protection locked="0"/>
    </xf>
    <xf numFmtId="165" fontId="111" fillId="19" borderId="165" xfId="3" applyNumberFormat="1" applyFont="1" applyFill="1" applyBorder="1" applyAlignment="1" applyProtection="1">
      <alignment horizontal="center" vertical="center" wrapText="1"/>
      <protection locked="0"/>
    </xf>
    <xf numFmtId="0" fontId="93" fillId="0" borderId="0" xfId="5" applyFont="1" applyBorder="1" applyAlignment="1" applyProtection="1">
      <alignment horizontal="center" vertical="center"/>
      <protection locked="0"/>
    </xf>
    <xf numFmtId="0" fontId="93" fillId="0" borderId="13" xfId="5" applyFont="1" applyBorder="1" applyAlignment="1" applyProtection="1">
      <alignment horizontal="center" vertical="center"/>
      <protection locked="0"/>
    </xf>
    <xf numFmtId="0" fontId="48" fillId="0" borderId="27" xfId="5" applyFont="1" applyBorder="1" applyAlignment="1">
      <alignment horizontal="center" vertical="center" wrapText="1"/>
    </xf>
    <xf numFmtId="0" fontId="48" fillId="0" borderId="24" xfId="5" applyFont="1" applyBorder="1" applyAlignment="1">
      <alignment horizontal="center" vertical="center" wrapText="1"/>
    </xf>
    <xf numFmtId="193" fontId="111" fillId="19" borderId="160" xfId="3" applyNumberFormat="1" applyFont="1" applyFill="1" applyBorder="1" applyAlignment="1" applyProtection="1">
      <alignment horizontal="left" vertical="center" wrapText="1"/>
      <protection locked="0"/>
    </xf>
    <xf numFmtId="193" fontId="111" fillId="19" borderId="162" xfId="3" applyNumberFormat="1" applyFont="1" applyFill="1" applyBorder="1" applyAlignment="1" applyProtection="1">
      <alignment horizontal="left" vertical="center" wrapText="1"/>
      <protection locked="0"/>
    </xf>
    <xf numFmtId="0" fontId="87" fillId="0" borderId="165" xfId="5" applyFont="1" applyBorder="1" applyAlignment="1" applyProtection="1">
      <alignment horizontal="right" vertical="center"/>
      <protection locked="0"/>
    </xf>
    <xf numFmtId="0" fontId="87" fillId="0" borderId="166" xfId="5" applyFont="1" applyBorder="1" applyAlignment="1" applyProtection="1">
      <alignment horizontal="right" vertical="center"/>
      <protection locked="0"/>
    </xf>
    <xf numFmtId="0" fontId="93" fillId="12" borderId="15" xfId="3" applyFont="1" applyFill="1" applyBorder="1" applyAlignment="1" applyProtection="1">
      <alignment horizontal="center" vertical="center"/>
      <protection locked="0"/>
    </xf>
    <xf numFmtId="0" fontId="93" fillId="12" borderId="58" xfId="3" applyFont="1" applyFill="1" applyBorder="1" applyAlignment="1" applyProtection="1">
      <alignment horizontal="center" vertical="center"/>
      <protection locked="0"/>
    </xf>
    <xf numFmtId="2" fontId="92" fillId="4" borderId="126" xfId="3" applyNumberFormat="1" applyFont="1" applyFill="1" applyBorder="1" applyAlignment="1" applyProtection="1">
      <alignment horizontal="center" vertical="center"/>
      <protection locked="0"/>
    </xf>
    <xf numFmtId="2" fontId="92" fillId="4" borderId="125" xfId="3" applyNumberFormat="1" applyFont="1" applyFill="1" applyBorder="1" applyAlignment="1" applyProtection="1">
      <alignment horizontal="center" vertical="center"/>
      <protection locked="0"/>
    </xf>
    <xf numFmtId="2" fontId="92" fillId="4" borderId="132" xfId="3" applyNumberFormat="1" applyFont="1" applyFill="1" applyBorder="1" applyAlignment="1" applyProtection="1">
      <alignment horizontal="center" vertical="center"/>
      <protection locked="0"/>
    </xf>
    <xf numFmtId="0" fontId="87" fillId="0" borderId="159" xfId="5" applyFont="1" applyBorder="1" applyAlignment="1" applyProtection="1">
      <alignment horizontal="right" vertical="center"/>
      <protection locked="0"/>
    </xf>
    <xf numFmtId="0" fontId="87" fillId="0" borderId="158" xfId="5" applyFont="1" applyBorder="1" applyAlignment="1" applyProtection="1">
      <alignment horizontal="right" vertical="center"/>
      <protection locked="0"/>
    </xf>
    <xf numFmtId="165" fontId="111" fillId="19" borderId="160" xfId="3" applyNumberFormat="1" applyFont="1" applyFill="1" applyBorder="1" applyAlignment="1" applyProtection="1">
      <alignment horizontal="center" vertical="center" wrapText="1"/>
      <protection locked="0"/>
    </xf>
    <xf numFmtId="165" fontId="111" fillId="19" borderId="162" xfId="3" applyNumberFormat="1" applyFont="1" applyFill="1" applyBorder="1" applyAlignment="1" applyProtection="1">
      <alignment horizontal="center" vertical="center" wrapText="1"/>
      <protection locked="0"/>
    </xf>
    <xf numFmtId="0" fontId="12" fillId="8" borderId="0" xfId="3" applyFont="1" applyFill="1" applyBorder="1" applyAlignment="1" applyProtection="1">
      <alignment horizontal="center" vertical="center" wrapText="1"/>
      <protection locked="0"/>
    </xf>
    <xf numFmtId="49" fontId="92" fillId="0" borderId="0" xfId="3" applyNumberFormat="1" applyFont="1" applyFill="1" applyBorder="1" applyAlignment="1" applyProtection="1">
      <alignment horizontal="center" vertical="center" wrapText="1"/>
    </xf>
    <xf numFmtId="49" fontId="92" fillId="0" borderId="1" xfId="3" applyNumberFormat="1" applyFont="1" applyFill="1" applyBorder="1" applyAlignment="1" applyProtection="1">
      <alignment horizontal="center" vertical="center" wrapText="1"/>
    </xf>
    <xf numFmtId="2" fontId="11" fillId="8" borderId="77" xfId="3" applyNumberFormat="1" applyFont="1" applyFill="1" applyBorder="1" applyAlignment="1" applyProtection="1">
      <alignment horizontal="center" vertical="center" wrapText="1"/>
      <protection locked="0"/>
    </xf>
    <xf numFmtId="2" fontId="11" fillId="8" borderId="15" xfId="3" applyNumberFormat="1" applyFont="1" applyFill="1" applyBorder="1" applyAlignment="1" applyProtection="1">
      <alignment horizontal="center" vertical="center" wrapText="1"/>
      <protection locked="0"/>
    </xf>
    <xf numFmtId="2" fontId="11" fillId="8" borderId="116" xfId="3" applyNumberFormat="1" applyFont="1" applyFill="1" applyBorder="1" applyAlignment="1" applyProtection="1">
      <alignment horizontal="center" vertical="center" wrapText="1"/>
      <protection locked="0"/>
    </xf>
    <xf numFmtId="2" fontId="11" fillId="8" borderId="94" xfId="3" applyNumberFormat="1" applyFont="1" applyFill="1" applyBorder="1" applyAlignment="1" applyProtection="1">
      <alignment horizontal="center" vertical="center" wrapText="1"/>
      <protection locked="0"/>
    </xf>
    <xf numFmtId="2" fontId="11" fillId="8" borderId="59" xfId="3" applyNumberFormat="1" applyFont="1" applyFill="1" applyBorder="1" applyAlignment="1" applyProtection="1">
      <alignment horizontal="center" vertical="center" wrapText="1"/>
      <protection locked="0"/>
    </xf>
    <xf numFmtId="0" fontId="93" fillId="8" borderId="40" xfId="3" applyNumberFormat="1" applyFont="1" applyFill="1" applyBorder="1" applyAlignment="1" applyProtection="1">
      <alignment horizontal="center" vertical="center" wrapText="1"/>
      <protection locked="0"/>
    </xf>
    <xf numFmtId="0" fontId="93" fillId="8" borderId="24" xfId="3" applyNumberFormat="1" applyFont="1" applyFill="1" applyBorder="1" applyAlignment="1" applyProtection="1">
      <alignment horizontal="center" vertical="center" wrapText="1"/>
      <protection locked="0"/>
    </xf>
    <xf numFmtId="0" fontId="93" fillId="8" borderId="164" xfId="3" applyNumberFormat="1" applyFont="1" applyFill="1" applyBorder="1" applyAlignment="1" applyProtection="1">
      <alignment horizontal="center" vertical="center" wrapText="1"/>
      <protection locked="0"/>
    </xf>
    <xf numFmtId="0" fontId="93" fillId="8" borderId="28" xfId="3" applyNumberFormat="1" applyFont="1" applyFill="1" applyBorder="1" applyAlignment="1" applyProtection="1">
      <alignment horizontal="center" vertical="center" wrapText="1"/>
      <protection locked="0"/>
    </xf>
    <xf numFmtId="0" fontId="93" fillId="8" borderId="97" xfId="3" applyNumberFormat="1" applyFont="1" applyFill="1" applyBorder="1" applyAlignment="1" applyProtection="1">
      <alignment horizontal="center" vertical="center" wrapText="1"/>
      <protection locked="0"/>
    </xf>
    <xf numFmtId="0" fontId="93" fillId="8" borderId="44" xfId="12" applyFont="1" applyFill="1" applyBorder="1" applyAlignment="1" applyProtection="1">
      <alignment horizontal="center" vertical="center" wrapText="1"/>
    </xf>
    <xf numFmtId="0" fontId="93" fillId="8" borderId="53" xfId="12" applyFont="1" applyFill="1" applyBorder="1" applyAlignment="1" applyProtection="1">
      <alignment horizontal="center" vertical="center" wrapText="1"/>
    </xf>
    <xf numFmtId="2" fontId="104" fillId="6" borderId="46" xfId="3" applyNumberFormat="1" applyFont="1" applyFill="1" applyBorder="1" applyAlignment="1" applyProtection="1">
      <alignment horizontal="center" vertical="center" wrapText="1"/>
      <protection locked="0"/>
    </xf>
    <xf numFmtId="2" fontId="104" fillId="6" borderId="0" xfId="3" applyNumberFormat="1" applyFont="1" applyFill="1" applyBorder="1" applyAlignment="1" applyProtection="1">
      <alignment horizontal="center" vertical="center" wrapText="1"/>
      <protection locked="0"/>
    </xf>
    <xf numFmtId="2" fontId="104" fillId="6" borderId="5" xfId="3" applyNumberFormat="1" applyFont="1" applyFill="1" applyBorder="1" applyAlignment="1" applyProtection="1">
      <alignment horizontal="center" vertical="center" wrapText="1"/>
      <protection locked="0"/>
    </xf>
    <xf numFmtId="0" fontId="93" fillId="0" borderId="0" xfId="3" applyFont="1" applyBorder="1" applyAlignment="1" applyProtection="1">
      <alignment horizontal="left" vertical="center" wrapText="1"/>
    </xf>
    <xf numFmtId="0" fontId="93" fillId="0" borderId="1" xfId="3" applyFont="1" applyBorder="1" applyAlignment="1" applyProtection="1">
      <alignment horizontal="left" vertical="center" wrapText="1"/>
    </xf>
    <xf numFmtId="1" fontId="44" fillId="0" borderId="26" xfId="3" applyNumberFormat="1" applyFont="1" applyFill="1" applyBorder="1" applyAlignment="1" applyProtection="1">
      <alignment horizontal="center" vertical="center" wrapText="1"/>
      <protection locked="0"/>
    </xf>
    <xf numFmtId="165" fontId="91" fillId="19" borderId="162" xfId="3" applyNumberFormat="1" applyFont="1" applyFill="1" applyBorder="1" applyAlignment="1" applyProtection="1">
      <alignment horizontal="center" vertical="center" wrapText="1"/>
      <protection locked="0"/>
    </xf>
    <xf numFmtId="165" fontId="91" fillId="19" borderId="26" xfId="3" applyNumberFormat="1" applyFont="1" applyFill="1" applyBorder="1" applyAlignment="1" applyProtection="1">
      <alignment horizontal="center" vertical="center" wrapText="1"/>
      <protection locked="0"/>
    </xf>
    <xf numFmtId="165" fontId="91" fillId="19" borderId="104" xfId="3" applyNumberFormat="1" applyFont="1" applyFill="1" applyBorder="1" applyAlignment="1" applyProtection="1">
      <alignment horizontal="center" vertical="center" wrapText="1"/>
      <protection locked="0"/>
    </xf>
    <xf numFmtId="1" fontId="44" fillId="0" borderId="0" xfId="3" applyNumberFormat="1" applyFont="1" applyFill="1" applyBorder="1" applyAlignment="1" applyProtection="1">
      <alignment horizontal="center" vertical="center" wrapText="1"/>
      <protection locked="0"/>
    </xf>
    <xf numFmtId="165" fontId="91" fillId="19" borderId="0" xfId="3" applyNumberFormat="1" applyFont="1" applyFill="1" applyBorder="1" applyAlignment="1" applyProtection="1">
      <alignment horizontal="center" vertical="center" wrapText="1"/>
      <protection locked="0"/>
    </xf>
    <xf numFmtId="165" fontId="91" fillId="19" borderId="5" xfId="3" applyNumberFormat="1" applyFont="1" applyFill="1" applyBorder="1" applyAlignment="1" applyProtection="1">
      <alignment horizontal="center" vertical="center" wrapText="1"/>
      <protection locked="0"/>
    </xf>
    <xf numFmtId="0" fontId="100" fillId="21" borderId="41" xfId="3" applyNumberFormat="1" applyFont="1" applyFill="1" applyBorder="1" applyAlignment="1" applyProtection="1">
      <alignment horizontal="right" vertical="center" wrapText="1"/>
      <protection locked="0"/>
    </xf>
    <xf numFmtId="0" fontId="100" fillId="21" borderId="0" xfId="3" applyNumberFormat="1" applyFont="1" applyFill="1" applyBorder="1" applyAlignment="1" applyProtection="1">
      <alignment horizontal="right" vertical="center" wrapText="1"/>
      <protection locked="0"/>
    </xf>
    <xf numFmtId="0" fontId="86" fillId="0" borderId="0" xfId="3" applyNumberFormat="1" applyFont="1" applyFill="1" applyBorder="1" applyAlignment="1" applyProtection="1">
      <alignment horizontal="left" vertical="center" wrapText="1"/>
    </xf>
    <xf numFmtId="0" fontId="86" fillId="0" borderId="1" xfId="3" applyNumberFormat="1" applyFont="1" applyFill="1" applyBorder="1" applyAlignment="1" applyProtection="1">
      <alignment horizontal="left" vertical="center" wrapText="1"/>
    </xf>
    <xf numFmtId="0" fontId="93" fillId="0" borderId="3" xfId="3" applyFont="1" applyBorder="1" applyAlignment="1" applyProtection="1">
      <alignment horizontal="left" vertical="center" wrapText="1"/>
    </xf>
    <xf numFmtId="0" fontId="93" fillId="0" borderId="4" xfId="3" applyFont="1" applyBorder="1" applyAlignment="1" applyProtection="1">
      <alignment horizontal="left" vertical="center" wrapText="1"/>
    </xf>
    <xf numFmtId="1" fontId="44" fillId="0" borderId="3" xfId="3" applyNumberFormat="1" applyFont="1" applyFill="1" applyBorder="1" applyAlignment="1" applyProtection="1">
      <alignment horizontal="center" vertical="center" wrapText="1"/>
      <protection locked="0"/>
    </xf>
    <xf numFmtId="165" fontId="91" fillId="19" borderId="118" xfId="3" applyNumberFormat="1" applyFont="1" applyFill="1" applyBorder="1" applyAlignment="1" applyProtection="1">
      <alignment horizontal="center" vertical="center" wrapText="1"/>
      <protection locked="0"/>
    </xf>
    <xf numFmtId="165" fontId="91" fillId="19" borderId="3" xfId="3" applyNumberFormat="1" applyFont="1" applyFill="1" applyBorder="1" applyAlignment="1" applyProtection="1">
      <alignment horizontal="center" vertical="center" wrapText="1"/>
      <protection locked="0"/>
    </xf>
    <xf numFmtId="165" fontId="91" fillId="19" borderId="2" xfId="3" applyNumberFormat="1" applyFont="1" applyFill="1" applyBorder="1" applyAlignment="1" applyProtection="1">
      <alignment horizontal="center" vertical="center" wrapText="1"/>
      <protection locked="0"/>
    </xf>
    <xf numFmtId="0" fontId="93" fillId="0" borderId="106" xfId="5" applyFont="1" applyBorder="1" applyAlignment="1">
      <alignment horizontal="center" vertical="center" wrapText="1"/>
    </xf>
    <xf numFmtId="2" fontId="111" fillId="19" borderId="37" xfId="3" applyNumberFormat="1" applyFont="1" applyFill="1" applyBorder="1" applyAlignment="1" applyProtection="1">
      <alignment horizontal="center" vertical="center" wrapText="1"/>
      <protection locked="0"/>
    </xf>
    <xf numFmtId="2" fontId="111" fillId="19" borderId="35" xfId="3" applyNumberFormat="1" applyFont="1" applyFill="1" applyBorder="1" applyAlignment="1" applyProtection="1">
      <alignment horizontal="center" vertical="center" wrapText="1"/>
      <protection locked="0"/>
    </xf>
    <xf numFmtId="0" fontId="95" fillId="17" borderId="37" xfId="4" applyFont="1" applyFill="1" applyBorder="1" applyAlignment="1">
      <alignment horizontal="center" vertical="center" wrapText="1"/>
    </xf>
    <xf numFmtId="0" fontId="95" fillId="17" borderId="35" xfId="4" applyFont="1" applyFill="1" applyBorder="1" applyAlignment="1">
      <alignment horizontal="center" vertical="center" wrapText="1"/>
    </xf>
    <xf numFmtId="0" fontId="93" fillId="11" borderId="37" xfId="4" applyFont="1" applyFill="1" applyBorder="1" applyAlignment="1">
      <alignment horizontal="center" vertical="center" wrapText="1"/>
    </xf>
    <xf numFmtId="0" fontId="93" fillId="11" borderId="26" xfId="4" applyFont="1" applyFill="1" applyBorder="1" applyAlignment="1">
      <alignment horizontal="center" vertical="center" wrapText="1"/>
    </xf>
    <xf numFmtId="1" fontId="93" fillId="0" borderId="46" xfId="4" applyNumberFormat="1" applyFont="1" applyFill="1" applyBorder="1" applyAlignment="1" applyProtection="1">
      <alignment horizontal="center" vertical="center" wrapText="1"/>
      <protection locked="0"/>
    </xf>
    <xf numFmtId="1" fontId="93" fillId="0" borderId="0" xfId="4" applyNumberFormat="1" applyFont="1" applyFill="1" applyBorder="1" applyAlignment="1" applyProtection="1">
      <alignment horizontal="center" vertical="center" wrapText="1"/>
      <protection locked="0"/>
    </xf>
    <xf numFmtId="1" fontId="93" fillId="0" borderId="13" xfId="4" applyNumberFormat="1" applyFont="1" applyFill="1" applyBorder="1" applyAlignment="1" applyProtection="1">
      <alignment horizontal="center" vertical="center" wrapText="1"/>
      <protection locked="0"/>
    </xf>
    <xf numFmtId="181" fontId="93" fillId="6" borderId="41" xfId="4" applyNumberFormat="1" applyFont="1" applyFill="1" applyBorder="1" applyAlignment="1" applyProtection="1">
      <alignment horizontal="center" vertical="center" wrapText="1"/>
      <protection locked="0"/>
    </xf>
    <xf numFmtId="181" fontId="93" fillId="6" borderId="45" xfId="4" applyNumberFormat="1" applyFont="1" applyFill="1" applyBorder="1" applyAlignment="1" applyProtection="1">
      <alignment horizontal="center" vertical="center" wrapText="1"/>
      <protection locked="0"/>
    </xf>
    <xf numFmtId="181" fontId="93" fillId="11" borderId="46" xfId="4" applyNumberFormat="1" applyFont="1" applyFill="1" applyBorder="1" applyAlignment="1" applyProtection="1">
      <alignment horizontal="center" vertical="center" wrapText="1"/>
      <protection locked="0"/>
    </xf>
    <xf numFmtId="181" fontId="93" fillId="11" borderId="45" xfId="4" applyNumberFormat="1" applyFont="1" applyFill="1" applyBorder="1" applyAlignment="1" applyProtection="1">
      <alignment horizontal="center" vertical="center" wrapText="1"/>
      <protection locked="0"/>
    </xf>
    <xf numFmtId="181" fontId="93" fillId="7" borderId="46" xfId="4" applyNumberFormat="1" applyFont="1" applyFill="1" applyBorder="1" applyAlignment="1" applyProtection="1">
      <alignment horizontal="center" vertical="center" wrapText="1"/>
      <protection locked="0"/>
    </xf>
    <xf numFmtId="181" fontId="93" fillId="7" borderId="45" xfId="4" applyNumberFormat="1" applyFont="1" applyFill="1" applyBorder="1" applyAlignment="1" applyProtection="1">
      <alignment horizontal="center" vertical="center" wrapText="1"/>
      <protection locked="0"/>
    </xf>
    <xf numFmtId="181" fontId="93" fillId="12" borderId="46" xfId="4" applyNumberFormat="1" applyFont="1" applyFill="1" applyBorder="1" applyAlignment="1" applyProtection="1">
      <alignment horizontal="center" vertical="center" wrapText="1"/>
      <protection locked="0"/>
    </xf>
    <xf numFmtId="181" fontId="93" fillId="12" borderId="45" xfId="4" applyNumberFormat="1" applyFont="1" applyFill="1" applyBorder="1" applyAlignment="1" applyProtection="1">
      <alignment horizontal="center" vertical="center" wrapText="1"/>
      <protection locked="0"/>
    </xf>
    <xf numFmtId="1" fontId="110" fillId="0" borderId="46" xfId="4" applyNumberFormat="1" applyFont="1" applyFill="1" applyBorder="1" applyAlignment="1" applyProtection="1">
      <alignment horizontal="center" vertical="center" wrapText="1"/>
      <protection locked="0"/>
    </xf>
    <xf numFmtId="1" fontId="110" fillId="0" borderId="45" xfId="4" applyNumberFormat="1" applyFont="1" applyFill="1" applyBorder="1" applyAlignment="1" applyProtection="1">
      <alignment horizontal="center" vertical="center" wrapText="1"/>
      <protection locked="0"/>
    </xf>
    <xf numFmtId="0" fontId="12" fillId="0" borderId="46" xfId="4" applyFont="1" applyFill="1" applyBorder="1" applyAlignment="1">
      <alignment horizontal="center" vertical="center" wrapText="1"/>
    </xf>
    <xf numFmtId="0" fontId="12" fillId="0" borderId="45" xfId="4" applyFont="1" applyFill="1" applyBorder="1" applyAlignment="1">
      <alignment horizontal="center" vertical="center" wrapText="1"/>
    </xf>
    <xf numFmtId="0" fontId="93" fillId="11" borderId="40" xfId="4" applyFont="1" applyFill="1" applyBorder="1" applyAlignment="1">
      <alignment horizontal="center" vertical="center" wrapText="1"/>
    </xf>
    <xf numFmtId="0" fontId="93" fillId="11" borderId="28" xfId="4" applyFont="1" applyFill="1" applyBorder="1" applyAlignment="1">
      <alignment horizontal="center" vertical="center" wrapText="1"/>
    </xf>
    <xf numFmtId="182" fontId="93" fillId="19" borderId="46" xfId="3" applyNumberFormat="1" applyFont="1" applyFill="1" applyBorder="1" applyAlignment="1" applyProtection="1">
      <alignment horizontal="center" vertical="center" wrapText="1"/>
    </xf>
    <xf numFmtId="182" fontId="93" fillId="19" borderId="45" xfId="3" applyNumberFormat="1" applyFont="1" applyFill="1" applyBorder="1" applyAlignment="1" applyProtection="1">
      <alignment horizontal="center" vertical="center" wrapText="1"/>
    </xf>
    <xf numFmtId="0" fontId="38" fillId="19" borderId="43" xfId="4" applyFont="1" applyFill="1" applyBorder="1" applyAlignment="1" applyProtection="1">
      <alignment horizontal="center" vertical="center" wrapText="1"/>
      <protection locked="0"/>
    </xf>
    <xf numFmtId="0" fontId="38" fillId="19" borderId="94" xfId="4" applyFont="1" applyFill="1" applyBorder="1" applyAlignment="1" applyProtection="1">
      <alignment horizontal="center" vertical="center" wrapText="1"/>
      <protection locked="0"/>
    </xf>
    <xf numFmtId="0" fontId="38" fillId="19" borderId="41" xfId="4" applyFont="1" applyFill="1" applyBorder="1" applyAlignment="1" applyProtection="1">
      <alignment horizontal="center" vertical="center" wrapText="1"/>
      <protection locked="0"/>
    </xf>
    <xf numFmtId="0" fontId="38" fillId="19" borderId="45" xfId="4" applyFont="1" applyFill="1" applyBorder="1" applyAlignment="1" applyProtection="1">
      <alignment horizontal="center" vertical="center" wrapText="1"/>
      <protection locked="0"/>
    </xf>
    <xf numFmtId="0" fontId="38" fillId="19" borderId="27" xfId="4" applyFont="1" applyFill="1" applyBorder="1" applyAlignment="1" applyProtection="1">
      <alignment horizontal="center" vertical="center" wrapText="1"/>
      <protection locked="0"/>
    </xf>
    <xf numFmtId="0" fontId="38" fillId="19" borderId="28" xfId="4" applyFont="1" applyFill="1" applyBorder="1" applyAlignment="1" applyProtection="1">
      <alignment horizontal="center" vertical="center" wrapText="1"/>
      <protection locked="0"/>
    </xf>
    <xf numFmtId="0" fontId="93" fillId="0" borderId="77" xfId="3" applyFont="1" applyFill="1" applyBorder="1" applyAlignment="1" applyProtection="1">
      <alignment horizontal="center" vertical="center"/>
      <protection locked="0"/>
    </xf>
    <xf numFmtId="0" fontId="93" fillId="0" borderId="15" xfId="3" applyFont="1" applyFill="1" applyBorder="1" applyAlignment="1" applyProtection="1">
      <alignment horizontal="center" vertical="center"/>
      <protection locked="0"/>
    </xf>
    <xf numFmtId="0" fontId="93" fillId="0" borderId="12" xfId="3" applyFont="1" applyFill="1" applyBorder="1" applyAlignment="1" applyProtection="1">
      <alignment horizontal="center" vertical="center"/>
      <protection locked="0"/>
    </xf>
    <xf numFmtId="179" fontId="93" fillId="6" borderId="43" xfId="4" applyNumberFormat="1" applyFont="1" applyFill="1" applyBorder="1" applyAlignment="1" applyProtection="1">
      <alignment horizontal="center" vertical="center" wrapText="1"/>
      <protection locked="0"/>
    </xf>
    <xf numFmtId="179" fontId="93" fillId="6" borderId="94" xfId="4" applyNumberFormat="1" applyFont="1" applyFill="1" applyBorder="1" applyAlignment="1" applyProtection="1">
      <alignment horizontal="center" vertical="center" wrapText="1"/>
      <protection locked="0"/>
    </xf>
    <xf numFmtId="179" fontId="93" fillId="11" borderId="77" xfId="4" applyNumberFormat="1" applyFont="1" applyFill="1" applyBorder="1" applyAlignment="1" applyProtection="1">
      <alignment horizontal="center" vertical="center" wrapText="1"/>
      <protection locked="0"/>
    </xf>
    <xf numFmtId="179" fontId="93" fillId="11" borderId="94" xfId="4" applyNumberFormat="1" applyFont="1" applyFill="1" applyBorder="1" applyAlignment="1" applyProtection="1">
      <alignment horizontal="center" vertical="center" wrapText="1"/>
      <protection locked="0"/>
    </xf>
    <xf numFmtId="179" fontId="93" fillId="7" borderId="77" xfId="4" applyNumberFormat="1" applyFont="1" applyFill="1" applyBorder="1" applyAlignment="1" applyProtection="1">
      <alignment horizontal="center" vertical="center" wrapText="1"/>
      <protection locked="0"/>
    </xf>
    <xf numFmtId="179" fontId="93" fillId="7" borderId="94" xfId="4" applyNumberFormat="1" applyFont="1" applyFill="1" applyBorder="1" applyAlignment="1" applyProtection="1">
      <alignment horizontal="center" vertical="center" wrapText="1"/>
      <protection locked="0"/>
    </xf>
    <xf numFmtId="179" fontId="93" fillId="12" borderId="77" xfId="4" applyNumberFormat="1" applyFont="1" applyFill="1" applyBorder="1" applyAlignment="1" applyProtection="1">
      <alignment horizontal="center" vertical="center" wrapText="1"/>
      <protection locked="0"/>
    </xf>
    <xf numFmtId="179" fontId="93" fillId="12" borderId="94" xfId="4" applyNumberFormat="1" applyFont="1" applyFill="1" applyBorder="1" applyAlignment="1" applyProtection="1">
      <alignment horizontal="center" vertical="center" wrapText="1"/>
      <protection locked="0"/>
    </xf>
    <xf numFmtId="0" fontId="93" fillId="0" borderId="39" xfId="3" applyFont="1" applyFill="1" applyBorder="1" applyAlignment="1" applyProtection="1">
      <alignment horizontal="center" vertical="center"/>
      <protection locked="0"/>
    </xf>
    <xf numFmtId="0" fontId="93" fillId="0" borderId="19" xfId="3" applyFont="1" applyFill="1" applyBorder="1" applyAlignment="1" applyProtection="1">
      <alignment horizontal="center" vertical="center"/>
      <protection locked="0"/>
    </xf>
    <xf numFmtId="0" fontId="93" fillId="0" borderId="20" xfId="3" applyFont="1" applyFill="1" applyBorder="1" applyAlignment="1" applyProtection="1">
      <alignment horizontal="center" vertical="center"/>
      <protection locked="0"/>
    </xf>
    <xf numFmtId="180" fontId="48" fillId="6" borderId="41" xfId="3" applyNumberFormat="1" applyFont="1" applyFill="1" applyBorder="1" applyAlignment="1" applyProtection="1">
      <alignment horizontal="center" vertical="center" wrapText="1"/>
    </xf>
    <xf numFmtId="180" fontId="48" fillId="6" borderId="45" xfId="3" applyNumberFormat="1" applyFont="1" applyFill="1" applyBorder="1" applyAlignment="1" applyProtection="1">
      <alignment horizontal="center" vertical="center" wrapText="1"/>
    </xf>
    <xf numFmtId="180" fontId="48" fillId="21" borderId="46" xfId="3" applyNumberFormat="1" applyFont="1" applyFill="1" applyBorder="1" applyAlignment="1" applyProtection="1">
      <alignment horizontal="center" vertical="center" wrapText="1"/>
    </xf>
    <xf numFmtId="180" fontId="48" fillId="21" borderId="13" xfId="3" applyNumberFormat="1" applyFont="1" applyFill="1" applyBorder="1" applyAlignment="1" applyProtection="1">
      <alignment horizontal="center" vertical="center" wrapText="1"/>
    </xf>
    <xf numFmtId="2" fontId="93" fillId="6" borderId="41" xfId="3" applyNumberFormat="1" applyFont="1" applyFill="1" applyBorder="1" applyAlignment="1" applyProtection="1">
      <alignment horizontal="center" vertical="center" wrapText="1"/>
      <protection locked="0"/>
    </xf>
    <xf numFmtId="2" fontId="93" fillId="6" borderId="45" xfId="3" applyNumberFormat="1" applyFont="1" applyFill="1" applyBorder="1" applyAlignment="1" applyProtection="1">
      <alignment horizontal="center" vertical="center" wrapText="1"/>
      <protection locked="0"/>
    </xf>
    <xf numFmtId="2" fontId="93" fillId="11" borderId="46" xfId="3" applyNumberFormat="1" applyFont="1" applyFill="1" applyBorder="1" applyAlignment="1" applyProtection="1">
      <alignment horizontal="center" vertical="center" wrapText="1"/>
      <protection locked="0"/>
    </xf>
    <xf numFmtId="2" fontId="93" fillId="11" borderId="45" xfId="3" applyNumberFormat="1" applyFont="1" applyFill="1" applyBorder="1" applyAlignment="1" applyProtection="1">
      <alignment horizontal="center" vertical="center" wrapText="1"/>
      <protection locked="0"/>
    </xf>
    <xf numFmtId="0" fontId="48" fillId="0" borderId="47" xfId="5" applyFont="1" applyBorder="1" applyAlignment="1" applyProtection="1">
      <alignment horizontal="left" vertical="center"/>
      <protection locked="0"/>
    </xf>
    <xf numFmtId="0" fontId="48" fillId="0" borderId="35" xfId="5" applyFont="1" applyBorder="1" applyAlignment="1" applyProtection="1">
      <alignment horizontal="left" vertical="center"/>
      <protection locked="0"/>
    </xf>
    <xf numFmtId="167" fontId="48" fillId="20" borderId="41" xfId="3" applyNumberFormat="1" applyFont="1" applyFill="1" applyBorder="1" applyAlignment="1">
      <alignment horizontal="center" vertical="center" wrapText="1"/>
    </xf>
    <xf numFmtId="167" fontId="48" fillId="20" borderId="45" xfId="3" applyNumberFormat="1" applyFont="1" applyFill="1" applyBorder="1" applyAlignment="1">
      <alignment horizontal="center" vertical="center" wrapText="1"/>
    </xf>
    <xf numFmtId="167" fontId="48" fillId="0" borderId="46" xfId="3" applyNumberFormat="1" applyFont="1" applyFill="1" applyBorder="1" applyAlignment="1">
      <alignment horizontal="center" vertical="center" wrapText="1"/>
    </xf>
    <xf numFmtId="167" fontId="48" fillId="0" borderId="13" xfId="3" applyNumberFormat="1" applyFont="1" applyFill="1" applyBorder="1" applyAlignment="1">
      <alignment horizontal="center" vertical="center" wrapText="1"/>
    </xf>
    <xf numFmtId="2" fontId="48" fillId="0" borderId="41" xfId="4" applyNumberFormat="1" applyFont="1" applyBorder="1" applyAlignment="1">
      <alignment horizontal="center" vertical="center"/>
    </xf>
    <xf numFmtId="2" fontId="48" fillId="0" borderId="45" xfId="4" applyNumberFormat="1" applyFont="1" applyBorder="1" applyAlignment="1">
      <alignment horizontal="center" vertical="center"/>
    </xf>
    <xf numFmtId="2" fontId="48" fillId="0" borderId="46" xfId="4" applyNumberFormat="1" applyFont="1" applyFill="1" applyBorder="1" applyAlignment="1">
      <alignment horizontal="center" vertical="center"/>
    </xf>
    <xf numFmtId="2" fontId="48" fillId="0" borderId="45" xfId="4" applyNumberFormat="1" applyFont="1" applyFill="1" applyBorder="1" applyAlignment="1">
      <alignment horizontal="center" vertical="center"/>
    </xf>
    <xf numFmtId="2" fontId="48" fillId="0" borderId="46" xfId="4" applyNumberFormat="1" applyFont="1" applyBorder="1" applyAlignment="1">
      <alignment horizontal="center" vertical="center"/>
    </xf>
    <xf numFmtId="165" fontId="111" fillId="0" borderId="46" xfId="3" applyNumberFormat="1" applyFont="1" applyFill="1" applyBorder="1" applyAlignment="1" applyProtection="1">
      <alignment horizontal="center" vertical="center" wrapText="1"/>
      <protection locked="0"/>
    </xf>
    <xf numFmtId="165" fontId="111" fillId="0" borderId="45" xfId="3" applyNumberFormat="1" applyFont="1" applyFill="1" applyBorder="1" applyAlignment="1" applyProtection="1">
      <alignment horizontal="center" vertical="center" wrapText="1"/>
      <protection locked="0"/>
    </xf>
    <xf numFmtId="1" fontId="48" fillId="0" borderId="46" xfId="3" applyNumberFormat="1" applyFont="1" applyFill="1" applyBorder="1" applyAlignment="1" applyProtection="1">
      <alignment horizontal="center" vertical="center" wrapText="1"/>
      <protection locked="0"/>
    </xf>
    <xf numFmtId="1" fontId="48" fillId="0" borderId="45" xfId="3" applyNumberFormat="1" applyFont="1" applyFill="1" applyBorder="1" applyAlignment="1" applyProtection="1">
      <alignment horizontal="center" vertical="center" wrapText="1"/>
      <protection locked="0"/>
    </xf>
    <xf numFmtId="0" fontId="93" fillId="7" borderId="46" xfId="3" applyFont="1" applyFill="1" applyBorder="1" applyAlignment="1" applyProtection="1">
      <alignment horizontal="center" vertical="center" wrapText="1"/>
      <protection locked="0"/>
    </xf>
    <xf numFmtId="0" fontId="93" fillId="7" borderId="45" xfId="3" applyFont="1" applyFill="1" applyBorder="1" applyAlignment="1" applyProtection="1">
      <alignment horizontal="center" vertical="center" wrapText="1"/>
      <protection locked="0"/>
    </xf>
    <xf numFmtId="0" fontId="93" fillId="12" borderId="46" xfId="3" applyFont="1" applyFill="1" applyBorder="1" applyAlignment="1" applyProtection="1">
      <alignment horizontal="center" vertical="center" wrapText="1"/>
      <protection locked="0"/>
    </xf>
    <xf numFmtId="0" fontId="93" fillId="12" borderId="45" xfId="3" applyFont="1" applyFill="1" applyBorder="1" applyAlignment="1" applyProtection="1">
      <alignment horizontal="center" vertical="center" wrapText="1"/>
      <protection locked="0"/>
    </xf>
    <xf numFmtId="0" fontId="93" fillId="11" borderId="46" xfId="4" applyFont="1" applyFill="1" applyBorder="1" applyAlignment="1">
      <alignment horizontal="center" vertical="center" wrapText="1"/>
    </xf>
    <xf numFmtId="0" fontId="93" fillId="11" borderId="0" xfId="4" applyFont="1" applyFill="1" applyBorder="1" applyAlignment="1">
      <alignment horizontal="center" vertical="center" wrapText="1"/>
    </xf>
    <xf numFmtId="0" fontId="48" fillId="0" borderId="41" xfId="5" applyFont="1" applyBorder="1" applyAlignment="1" applyProtection="1">
      <alignment horizontal="left" vertical="center"/>
      <protection locked="0"/>
    </xf>
    <xf numFmtId="0" fontId="48" fillId="0" borderId="45" xfId="5" applyFont="1" applyBorder="1" applyAlignment="1" applyProtection="1">
      <alignment horizontal="left" vertical="center"/>
      <protection locked="0"/>
    </xf>
    <xf numFmtId="0" fontId="48" fillId="0" borderId="27" xfId="5" applyFont="1" applyBorder="1" applyAlignment="1" applyProtection="1">
      <alignment horizontal="left" vertical="center"/>
      <protection locked="0"/>
    </xf>
    <xf numFmtId="0" fontId="48" fillId="0" borderId="28" xfId="5" applyFont="1" applyBorder="1" applyAlignment="1" applyProtection="1">
      <alignment horizontal="left" vertical="center"/>
      <protection locked="0"/>
    </xf>
    <xf numFmtId="167" fontId="48" fillId="20" borderId="27" xfId="3" applyNumberFormat="1" applyFont="1" applyFill="1" applyBorder="1" applyAlignment="1">
      <alignment horizontal="center" vertical="center" wrapText="1"/>
    </xf>
    <xf numFmtId="167" fontId="48" fillId="20" borderId="28" xfId="3" applyNumberFormat="1" applyFont="1" applyFill="1" applyBorder="1" applyAlignment="1">
      <alignment horizontal="center" vertical="center" wrapText="1"/>
    </xf>
    <xf numFmtId="167" fontId="48" fillId="0" borderId="40" xfId="3" applyNumberFormat="1" applyFont="1" applyFill="1" applyBorder="1" applyAlignment="1">
      <alignment horizontal="center" vertical="center" wrapText="1"/>
    </xf>
    <xf numFmtId="167" fontId="48" fillId="0" borderId="25" xfId="3" applyNumberFormat="1" applyFont="1" applyFill="1" applyBorder="1" applyAlignment="1">
      <alignment horizontal="center" vertical="center" wrapText="1"/>
    </xf>
    <xf numFmtId="2" fontId="48" fillId="0" borderId="27" xfId="4" applyNumberFormat="1" applyFont="1" applyBorder="1" applyAlignment="1">
      <alignment horizontal="center" vertical="center"/>
    </xf>
    <xf numFmtId="2" fontId="48" fillId="0" borderId="28" xfId="4" applyNumberFormat="1" applyFont="1" applyBorder="1" applyAlignment="1">
      <alignment horizontal="center" vertical="center"/>
    </xf>
    <xf numFmtId="2" fontId="48" fillId="0" borderId="40" xfId="4" applyNumberFormat="1" applyFont="1" applyFill="1" applyBorder="1" applyAlignment="1">
      <alignment horizontal="center" vertical="center"/>
    </xf>
    <xf numFmtId="2" fontId="48" fillId="0" borderId="28" xfId="4" applyNumberFormat="1" applyFont="1" applyFill="1" applyBorder="1" applyAlignment="1">
      <alignment horizontal="center" vertical="center"/>
    </xf>
    <xf numFmtId="2" fontId="48" fillId="0" borderId="40" xfId="4" applyNumberFormat="1" applyFont="1" applyBorder="1" applyAlignment="1">
      <alignment horizontal="center" vertical="center"/>
    </xf>
    <xf numFmtId="0" fontId="38" fillId="21" borderId="33" xfId="4" applyFont="1" applyFill="1" applyBorder="1" applyAlignment="1">
      <alignment horizontal="center" vertical="center"/>
    </xf>
    <xf numFmtId="0" fontId="11" fillId="0" borderId="19" xfId="3" applyFont="1" applyFill="1" applyBorder="1" applyAlignment="1">
      <alignment horizontal="center" vertical="center" wrapText="1"/>
    </xf>
    <xf numFmtId="165" fontId="111" fillId="0" borderId="40" xfId="3" applyNumberFormat="1" applyFont="1" applyFill="1" applyBorder="1" applyAlignment="1" applyProtection="1">
      <alignment horizontal="center" vertical="center" wrapText="1"/>
      <protection locked="0"/>
    </xf>
    <xf numFmtId="165" fontId="111" fillId="0" borderId="28" xfId="3" applyNumberFormat="1" applyFont="1" applyFill="1" applyBorder="1" applyAlignment="1" applyProtection="1">
      <alignment horizontal="center" vertical="center" wrapText="1"/>
      <protection locked="0"/>
    </xf>
    <xf numFmtId="1" fontId="48" fillId="0" borderId="40" xfId="3" applyNumberFormat="1" applyFont="1" applyFill="1" applyBorder="1" applyAlignment="1" applyProtection="1">
      <alignment horizontal="center" vertical="center" wrapText="1"/>
      <protection locked="0"/>
    </xf>
    <xf numFmtId="1" fontId="48" fillId="0" borderId="28" xfId="3" applyNumberFormat="1" applyFont="1" applyFill="1" applyBorder="1" applyAlignment="1" applyProtection="1">
      <alignment horizontal="center" vertical="center" wrapText="1"/>
      <protection locked="0"/>
    </xf>
    <xf numFmtId="0" fontId="93" fillId="11" borderId="24" xfId="4" applyFont="1" applyFill="1" applyBorder="1" applyAlignment="1">
      <alignment horizontal="center" vertical="center" wrapText="1"/>
    </xf>
    <xf numFmtId="182" fontId="93" fillId="19" borderId="40" xfId="3" applyNumberFormat="1" applyFont="1" applyFill="1" applyBorder="1" applyAlignment="1" applyProtection="1">
      <alignment horizontal="center" vertical="center" wrapText="1"/>
    </xf>
    <xf numFmtId="182" fontId="93" fillId="19" borderId="28" xfId="3" applyNumberFormat="1" applyFont="1" applyFill="1" applyBorder="1" applyAlignment="1" applyProtection="1">
      <alignment horizontal="center" vertical="center" wrapText="1"/>
    </xf>
    <xf numFmtId="2" fontId="38" fillId="0" borderId="19" xfId="3" applyNumberFormat="1" applyFont="1" applyFill="1" applyBorder="1" applyAlignment="1" applyProtection="1">
      <alignment horizontal="center" vertical="center" wrapText="1"/>
      <protection locked="0"/>
    </xf>
    <xf numFmtId="165" fontId="38" fillId="0" borderId="0" xfId="4" applyNumberFormat="1" applyFont="1" applyFill="1" applyBorder="1" applyAlignment="1">
      <alignment horizontal="center" vertical="center"/>
    </xf>
    <xf numFmtId="165" fontId="38" fillId="0" borderId="45" xfId="4" applyNumberFormat="1" applyFont="1" applyFill="1" applyBorder="1" applyAlignment="1">
      <alignment horizontal="center" vertical="center"/>
    </xf>
    <xf numFmtId="2" fontId="11" fillId="0" borderId="46" xfId="4" applyNumberFormat="1" applyFont="1" applyFill="1" applyBorder="1" applyAlignment="1" applyProtection="1">
      <alignment horizontal="center" vertical="center"/>
      <protection locked="0"/>
    </xf>
    <xf numFmtId="2" fontId="11" fillId="0" borderId="45" xfId="4" applyNumberFormat="1" applyFont="1" applyFill="1" applyBorder="1" applyAlignment="1" applyProtection="1">
      <alignment horizontal="center" vertical="center"/>
      <protection locked="0"/>
    </xf>
    <xf numFmtId="0" fontId="46" fillId="0" borderId="19" xfId="5" applyFont="1" applyFill="1" applyBorder="1" applyAlignment="1">
      <alignment horizontal="center" vertical="center"/>
    </xf>
    <xf numFmtId="0" fontId="46" fillId="0" borderId="20" xfId="5" applyFont="1" applyFill="1" applyBorder="1" applyAlignment="1">
      <alignment horizontal="center" vertical="center"/>
    </xf>
    <xf numFmtId="0" fontId="46" fillId="0" borderId="0" xfId="5" applyFont="1" applyFill="1" applyBorder="1" applyAlignment="1">
      <alignment horizontal="center" vertical="center"/>
    </xf>
    <xf numFmtId="0" fontId="46" fillId="0" borderId="13" xfId="5" applyFont="1" applyFill="1" applyBorder="1" applyAlignment="1">
      <alignment horizontal="center" vertical="center"/>
    </xf>
    <xf numFmtId="2" fontId="11" fillId="0" borderId="36" xfId="4" applyNumberFormat="1" applyFont="1" applyFill="1" applyBorder="1" applyAlignment="1" applyProtection="1">
      <alignment horizontal="center" vertical="center"/>
      <protection locked="0"/>
    </xf>
    <xf numFmtId="2" fontId="11" fillId="0" borderId="72" xfId="4" applyNumberFormat="1" applyFont="1" applyFill="1" applyBorder="1" applyAlignment="1" applyProtection="1">
      <alignment horizontal="center" vertical="center"/>
      <protection locked="0"/>
    </xf>
    <xf numFmtId="0" fontId="46" fillId="0" borderId="44" xfId="5" applyFont="1" applyFill="1" applyBorder="1" applyAlignment="1">
      <alignment horizontal="center" vertical="center"/>
    </xf>
    <xf numFmtId="0" fontId="46" fillId="0" borderId="14" xfId="5" applyFont="1" applyFill="1" applyBorder="1" applyAlignment="1">
      <alignment horizontal="center" vertical="center"/>
    </xf>
    <xf numFmtId="0" fontId="38" fillId="21" borderId="34" xfId="4" applyFont="1" applyFill="1" applyBorder="1" applyAlignment="1">
      <alignment horizontal="center" vertical="center"/>
    </xf>
    <xf numFmtId="0" fontId="150" fillId="4" borderId="0" xfId="5" applyFont="1" applyFill="1" applyBorder="1" applyAlignment="1" applyProtection="1">
      <alignment horizontal="left" vertical="center" wrapText="1"/>
      <protection locked="0"/>
    </xf>
    <xf numFmtId="0" fontId="165" fillId="19" borderId="0" xfId="4" applyFont="1" applyFill="1" applyBorder="1" applyAlignment="1" applyProtection="1">
      <alignment horizontal="left" vertical="center" wrapText="1"/>
      <protection locked="0"/>
    </xf>
    <xf numFmtId="0" fontId="150" fillId="4" borderId="0" xfId="5" applyFont="1" applyFill="1" applyBorder="1" applyAlignment="1">
      <alignment horizontal="center" vertical="center"/>
    </xf>
    <xf numFmtId="0" fontId="48" fillId="0" borderId="126" xfId="5" applyFont="1" applyBorder="1" applyAlignment="1">
      <alignment horizontal="right" vertical="center" wrapText="1"/>
    </xf>
    <xf numFmtId="0" fontId="48" fillId="0" borderId="125" xfId="5" applyFont="1" applyBorder="1" applyAlignment="1">
      <alignment horizontal="right" vertical="center" wrapText="1"/>
    </xf>
    <xf numFmtId="0" fontId="11" fillId="0" borderId="131" xfId="5" applyFont="1" applyBorder="1" applyAlignment="1" applyProtection="1">
      <alignment horizontal="center" vertical="center" wrapText="1"/>
      <protection locked="0"/>
    </xf>
    <xf numFmtId="0" fontId="11" fillId="0" borderId="11" xfId="5" applyFont="1" applyBorder="1" applyAlignment="1" applyProtection="1">
      <alignment horizontal="center" vertical="center" wrapText="1"/>
      <protection locked="0"/>
    </xf>
    <xf numFmtId="2" fontId="105" fillId="0" borderId="107" xfId="5" applyNumberFormat="1" applyFont="1" applyBorder="1" applyAlignment="1">
      <alignment horizontal="center" vertical="center"/>
    </xf>
    <xf numFmtId="2" fontId="105" fillId="0" borderId="54" xfId="5" applyNumberFormat="1" applyFont="1" applyBorder="1" applyAlignment="1">
      <alignment horizontal="center" vertical="center"/>
    </xf>
    <xf numFmtId="2" fontId="105" fillId="0" borderId="108" xfId="5" applyNumberFormat="1" applyFont="1" applyBorder="1" applyAlignment="1">
      <alignment horizontal="center" vertical="center"/>
    </xf>
    <xf numFmtId="2" fontId="108" fillId="0" borderId="107" xfId="5" applyNumberFormat="1" applyFont="1" applyBorder="1" applyAlignment="1">
      <alignment horizontal="center" vertical="center"/>
    </xf>
    <xf numFmtId="2" fontId="108" fillId="0" borderId="54" xfId="5" applyNumberFormat="1" applyFont="1" applyBorder="1" applyAlignment="1">
      <alignment horizontal="center" vertical="center"/>
    </xf>
    <xf numFmtId="2" fontId="108" fillId="0" borderId="108" xfId="5" applyNumberFormat="1" applyFont="1" applyBorder="1" applyAlignment="1">
      <alignment horizontal="center" vertical="center"/>
    </xf>
    <xf numFmtId="2" fontId="109" fillId="0" borderId="107" xfId="5" applyNumberFormat="1" applyFont="1" applyBorder="1" applyAlignment="1">
      <alignment horizontal="center" vertical="center"/>
    </xf>
    <xf numFmtId="2" fontId="109" fillId="0" borderId="54" xfId="5" applyNumberFormat="1" applyFont="1" applyBorder="1" applyAlignment="1">
      <alignment horizontal="center" vertical="center"/>
    </xf>
    <xf numFmtId="2" fontId="109" fillId="0" borderId="108" xfId="5" applyNumberFormat="1" applyFont="1" applyBorder="1" applyAlignment="1">
      <alignment horizontal="center" vertical="center"/>
    </xf>
    <xf numFmtId="2" fontId="157" fillId="0" borderId="107" xfId="5" applyNumberFormat="1" applyFont="1" applyBorder="1" applyAlignment="1">
      <alignment horizontal="center" vertical="center"/>
    </xf>
    <xf numFmtId="2" fontId="157" fillId="0" borderId="54" xfId="5" applyNumberFormat="1" applyFont="1" applyBorder="1" applyAlignment="1">
      <alignment horizontal="center" vertical="center"/>
    </xf>
    <xf numFmtId="2" fontId="157" fillId="0" borderId="108" xfId="5" applyNumberFormat="1" applyFont="1" applyBorder="1" applyAlignment="1">
      <alignment horizontal="center" vertical="center"/>
    </xf>
    <xf numFmtId="2" fontId="156" fillId="0" borderId="107" xfId="5" applyNumberFormat="1" applyFont="1" applyBorder="1" applyAlignment="1">
      <alignment horizontal="center" vertical="center"/>
    </xf>
    <xf numFmtId="2" fontId="156" fillId="0" borderId="54" xfId="5" applyNumberFormat="1" applyFont="1" applyBorder="1" applyAlignment="1">
      <alignment horizontal="center" vertical="center"/>
    </xf>
    <xf numFmtId="2" fontId="156" fillId="0" borderId="108" xfId="5" applyNumberFormat="1" applyFont="1" applyBorder="1" applyAlignment="1">
      <alignment horizontal="center" vertical="center"/>
    </xf>
    <xf numFmtId="0" fontId="44" fillId="0" borderId="129" xfId="5" applyFont="1" applyBorder="1" applyAlignment="1">
      <alignment horizontal="center" vertical="center" wrapText="1"/>
    </xf>
    <xf numFmtId="0" fontId="44" fillId="0" borderId="125" xfId="5" applyFont="1" applyBorder="1" applyAlignment="1">
      <alignment horizontal="center" vertical="center" wrapText="1"/>
    </xf>
    <xf numFmtId="0" fontId="44" fillId="0" borderId="127" xfId="5" applyFont="1" applyBorder="1" applyAlignment="1">
      <alignment horizontal="center" vertical="center" wrapText="1"/>
    </xf>
    <xf numFmtId="0" fontId="44" fillId="0" borderId="42" xfId="5" applyFont="1" applyBorder="1" applyAlignment="1">
      <alignment horizontal="center" vertical="center" wrapText="1"/>
    </xf>
    <xf numFmtId="0" fontId="44" fillId="0" borderId="44" xfId="5" applyFont="1" applyBorder="1" applyAlignment="1">
      <alignment horizontal="center" vertical="center" wrapText="1"/>
    </xf>
    <xf numFmtId="0" fontId="44" fillId="0" borderId="53" xfId="5" applyFont="1" applyBorder="1" applyAlignment="1">
      <alignment horizontal="center" vertical="center" wrapText="1"/>
    </xf>
    <xf numFmtId="0" fontId="48" fillId="0" borderId="52" xfId="5" applyFont="1" applyBorder="1" applyAlignment="1">
      <alignment horizontal="right" vertical="center" wrapText="1"/>
    </xf>
    <xf numFmtId="0" fontId="48" fillId="0" borderId="44" xfId="5" applyFont="1" applyBorder="1" applyAlignment="1">
      <alignment horizontal="right" vertical="center" wrapText="1"/>
    </xf>
    <xf numFmtId="0" fontId="44" fillId="0" borderId="32" xfId="5" applyFont="1" applyBorder="1" applyAlignment="1">
      <alignment horizontal="center" vertical="center" wrapText="1"/>
    </xf>
    <xf numFmtId="0" fontId="44" fillId="0" borderId="33" xfId="5" applyFont="1" applyBorder="1" applyAlignment="1">
      <alignment horizontal="center" vertical="center" wrapText="1"/>
    </xf>
    <xf numFmtId="165" fontId="38" fillId="0" borderId="44" xfId="4" applyNumberFormat="1" applyFont="1" applyFill="1" applyBorder="1" applyAlignment="1">
      <alignment horizontal="center" vertical="center"/>
    </xf>
    <xf numFmtId="165" fontId="38" fillId="0" borderId="72" xfId="4" applyNumberFormat="1" applyFont="1" applyFill="1" applyBorder="1" applyAlignment="1">
      <alignment horizontal="center" vertical="center"/>
    </xf>
    <xf numFmtId="0" fontId="111" fillId="19" borderId="0" xfId="5" applyFont="1" applyFill="1" applyAlignment="1">
      <alignment horizontal="center" vertical="center" wrapText="1"/>
    </xf>
    <xf numFmtId="0" fontId="111" fillId="19" borderId="1" xfId="5" applyFont="1" applyFill="1" applyBorder="1" applyAlignment="1">
      <alignment horizontal="center" vertical="center" wrapText="1"/>
    </xf>
    <xf numFmtId="0" fontId="38" fillId="0" borderId="5" xfId="5" applyFont="1" applyBorder="1" applyAlignment="1">
      <alignment horizontal="center" vertical="center"/>
    </xf>
    <xf numFmtId="0" fontId="38" fillId="0" borderId="0" xfId="5" applyFont="1" applyBorder="1" applyAlignment="1">
      <alignment horizontal="center" vertical="center"/>
    </xf>
    <xf numFmtId="176" fontId="155" fillId="0" borderId="43" xfId="3" applyNumberFormat="1" applyFont="1" applyFill="1" applyBorder="1" applyAlignment="1">
      <alignment horizontal="center" vertical="center" wrapText="1"/>
    </xf>
    <xf numFmtId="176" fontId="155" fillId="0" borderId="116" xfId="3" applyNumberFormat="1" applyFont="1" applyFill="1" applyBorder="1" applyAlignment="1">
      <alignment horizontal="center" vertical="center" wrapText="1"/>
    </xf>
    <xf numFmtId="176" fontId="154" fillId="0" borderId="43" xfId="3" applyNumberFormat="1" applyFont="1" applyFill="1" applyBorder="1" applyAlignment="1">
      <alignment horizontal="center" vertical="center" wrapText="1"/>
    </xf>
    <xf numFmtId="176" fontId="154" fillId="0" borderId="116" xfId="3" applyNumberFormat="1" applyFont="1" applyFill="1" applyBorder="1" applyAlignment="1">
      <alignment horizontal="center" vertical="center" wrapText="1"/>
    </xf>
    <xf numFmtId="176" fontId="104" fillId="0" borderId="43" xfId="3" applyNumberFormat="1" applyFont="1" applyFill="1" applyBorder="1" applyAlignment="1">
      <alignment horizontal="center" vertical="center" wrapText="1"/>
    </xf>
    <xf numFmtId="176" fontId="104" fillId="0" borderId="116" xfId="3" applyNumberFormat="1" applyFont="1" applyFill="1" applyBorder="1" applyAlignment="1">
      <alignment horizontal="center" vertical="center" wrapText="1"/>
    </xf>
    <xf numFmtId="176" fontId="153" fillId="0" borderId="43" xfId="3" applyNumberFormat="1" applyFont="1" applyFill="1" applyBorder="1" applyAlignment="1">
      <alignment horizontal="center" vertical="center" wrapText="1"/>
    </xf>
    <xf numFmtId="176" fontId="153" fillId="0" borderId="116" xfId="3" applyNumberFormat="1" applyFont="1" applyFill="1" applyBorder="1" applyAlignment="1">
      <alignment horizontal="center" vertical="center" wrapText="1"/>
    </xf>
    <xf numFmtId="0" fontId="49" fillId="0" borderId="5" xfId="5" applyFont="1" applyBorder="1" applyAlignment="1">
      <alignment horizontal="center" vertical="center"/>
    </xf>
    <xf numFmtId="0" fontId="49" fillId="0" borderId="0" xfId="5" applyFont="1" applyBorder="1" applyAlignment="1">
      <alignment horizontal="center" vertical="center"/>
    </xf>
    <xf numFmtId="0" fontId="49" fillId="0" borderId="13" xfId="5" applyFont="1" applyBorder="1" applyAlignment="1">
      <alignment horizontal="center" vertical="center"/>
    </xf>
    <xf numFmtId="176" fontId="155" fillId="0" borderId="41" xfId="3" applyNumberFormat="1" applyFont="1" applyFill="1" applyBorder="1" applyAlignment="1">
      <alignment horizontal="center" vertical="center" wrapText="1"/>
    </xf>
    <xf numFmtId="176" fontId="155" fillId="0" borderId="0" xfId="3" applyNumberFormat="1" applyFont="1" applyFill="1" applyBorder="1" applyAlignment="1">
      <alignment horizontal="center" vertical="center" wrapText="1"/>
    </xf>
    <xf numFmtId="176" fontId="154" fillId="0" borderId="41" xfId="3" applyNumberFormat="1" applyFont="1" applyFill="1" applyBorder="1" applyAlignment="1">
      <alignment horizontal="center" vertical="center" wrapText="1"/>
    </xf>
    <xf numFmtId="176" fontId="154" fillId="0" borderId="0" xfId="3" applyNumberFormat="1" applyFont="1" applyFill="1" applyBorder="1" applyAlignment="1">
      <alignment horizontal="center" vertical="center" wrapText="1"/>
    </xf>
    <xf numFmtId="176" fontId="104" fillId="0" borderId="41" xfId="3" applyNumberFormat="1" applyFont="1" applyFill="1" applyBorder="1" applyAlignment="1">
      <alignment horizontal="center" vertical="center" wrapText="1"/>
    </xf>
    <xf numFmtId="176" fontId="104" fillId="0" borderId="0" xfId="3" applyNumberFormat="1" applyFont="1" applyFill="1" applyBorder="1" applyAlignment="1">
      <alignment horizontal="center" vertical="center" wrapText="1"/>
    </xf>
    <xf numFmtId="176" fontId="153" fillId="0" borderId="41" xfId="3" applyNumberFormat="1" applyFont="1" applyFill="1" applyBorder="1" applyAlignment="1">
      <alignment horizontal="center" vertical="center" wrapText="1"/>
    </xf>
    <xf numFmtId="176" fontId="153" fillId="0" borderId="0" xfId="3" applyNumberFormat="1" applyFont="1" applyFill="1" applyBorder="1" applyAlignment="1">
      <alignment horizontal="center" vertical="center" wrapText="1"/>
    </xf>
    <xf numFmtId="176" fontId="152" fillId="0" borderId="43" xfId="3" applyNumberFormat="1" applyFont="1" applyFill="1" applyBorder="1" applyAlignment="1">
      <alignment horizontal="center" vertical="center" wrapText="1"/>
    </xf>
    <xf numFmtId="176" fontId="152" fillId="0" borderId="116" xfId="3" applyNumberFormat="1" applyFont="1" applyFill="1" applyBorder="1" applyAlignment="1">
      <alignment horizontal="center" vertical="center" wrapText="1"/>
    </xf>
    <xf numFmtId="176" fontId="151" fillId="0" borderId="41" xfId="3" applyNumberFormat="1" applyFont="1" applyFill="1" applyBorder="1" applyAlignment="1">
      <alignment horizontal="center" vertical="center" wrapText="1"/>
    </xf>
    <xf numFmtId="176" fontId="151" fillId="0" borderId="0" xfId="3" applyNumberFormat="1" applyFont="1" applyFill="1" applyBorder="1" applyAlignment="1">
      <alignment horizontal="center" vertical="center" wrapText="1"/>
    </xf>
    <xf numFmtId="176" fontId="152" fillId="0" borderId="41" xfId="3" applyNumberFormat="1" applyFont="1" applyFill="1" applyBorder="1" applyAlignment="1">
      <alignment horizontal="center" vertical="center" wrapText="1"/>
    </xf>
    <xf numFmtId="176" fontId="152" fillId="0" borderId="0" xfId="3" applyNumberFormat="1" applyFont="1" applyFill="1" applyBorder="1" applyAlignment="1">
      <alignment horizontal="center" vertical="center" wrapText="1"/>
    </xf>
    <xf numFmtId="0" fontId="48" fillId="0" borderId="5" xfId="5" applyFont="1" applyBorder="1" applyAlignment="1">
      <alignment horizontal="center" vertical="center"/>
    </xf>
    <xf numFmtId="0" fontId="48" fillId="0" borderId="0" xfId="5" applyFont="1" applyBorder="1" applyAlignment="1">
      <alignment horizontal="center" vertical="center"/>
    </xf>
    <xf numFmtId="0" fontId="48" fillId="0" borderId="13" xfId="5" applyFont="1" applyBorder="1" applyAlignment="1">
      <alignment horizontal="center" vertical="center"/>
    </xf>
    <xf numFmtId="2" fontId="83" fillId="17" borderId="107" xfId="5" applyNumberFormat="1" applyFont="1" applyFill="1" applyBorder="1" applyAlignment="1">
      <alignment horizontal="center" vertical="center" wrapText="1"/>
    </xf>
    <xf numFmtId="2" fontId="83" fillId="17" borderId="108" xfId="5" applyNumberFormat="1" applyFont="1" applyFill="1" applyBorder="1" applyAlignment="1">
      <alignment horizontal="center" vertical="center" wrapText="1"/>
    </xf>
    <xf numFmtId="2" fontId="44" fillId="0" borderId="107" xfId="5" applyNumberFormat="1" applyFont="1" applyBorder="1" applyAlignment="1">
      <alignment horizontal="center" vertical="center" wrapText="1"/>
    </xf>
    <xf numFmtId="2" fontId="44" fillId="0" borderId="54" xfId="5" applyNumberFormat="1" applyFont="1" applyBorder="1" applyAlignment="1">
      <alignment horizontal="center" vertical="center" wrapText="1"/>
    </xf>
    <xf numFmtId="2" fontId="44" fillId="0" borderId="108" xfId="5" applyNumberFormat="1" applyFont="1" applyBorder="1" applyAlignment="1">
      <alignment horizontal="center" vertical="center" wrapText="1"/>
    </xf>
    <xf numFmtId="0" fontId="11" fillId="22" borderId="129" xfId="3" applyFont="1" applyFill="1" applyBorder="1" applyAlignment="1">
      <alignment horizontal="center" vertical="center" wrapText="1"/>
    </xf>
    <xf numFmtId="0" fontId="11" fillId="22" borderId="125" xfId="3" applyFont="1" applyFill="1" applyBorder="1" applyAlignment="1">
      <alignment horizontal="center" vertical="center" wrapText="1"/>
    </xf>
    <xf numFmtId="0" fontId="11" fillId="12" borderId="129" xfId="3" applyFont="1" applyFill="1" applyBorder="1" applyAlignment="1">
      <alignment horizontal="center" vertical="center" wrapText="1"/>
    </xf>
    <xf numFmtId="0" fontId="11" fillId="12" borderId="125" xfId="3" applyFont="1" applyFill="1" applyBorder="1" applyAlignment="1">
      <alignment horizontal="center" vertical="center" wrapText="1"/>
    </xf>
    <xf numFmtId="0" fontId="11" fillId="0" borderId="129" xfId="3" applyFont="1" applyFill="1" applyBorder="1" applyAlignment="1">
      <alignment horizontal="center" vertical="center" wrapText="1"/>
    </xf>
    <xf numFmtId="0" fontId="11" fillId="0" borderId="128" xfId="3" applyFont="1" applyFill="1" applyBorder="1" applyAlignment="1">
      <alignment horizontal="center" vertical="center" wrapText="1"/>
    </xf>
    <xf numFmtId="0" fontId="44" fillId="0" borderId="125" xfId="5" applyFont="1" applyBorder="1" applyAlignment="1">
      <alignment horizontal="center" vertical="center"/>
    </xf>
    <xf numFmtId="0" fontId="44" fillId="0" borderId="127" xfId="5" applyFont="1" applyBorder="1" applyAlignment="1">
      <alignment horizontal="center" vertical="center"/>
    </xf>
    <xf numFmtId="0" fontId="11" fillId="22" borderId="42" xfId="3" applyFont="1" applyFill="1" applyBorder="1" applyAlignment="1">
      <alignment horizontal="center" vertical="center" wrapText="1"/>
    </xf>
    <xf numFmtId="0" fontId="11" fillId="22" borderId="44" xfId="3" applyFont="1" applyFill="1" applyBorder="1" applyAlignment="1">
      <alignment horizontal="center" vertical="center" wrapText="1"/>
    </xf>
    <xf numFmtId="0" fontId="11" fillId="12" borderId="42" xfId="3" applyFont="1" applyFill="1" applyBorder="1" applyAlignment="1">
      <alignment horizontal="center" vertical="center" wrapText="1"/>
    </xf>
    <xf numFmtId="0" fontId="11" fillId="12" borderId="44" xfId="3" applyFont="1" applyFill="1" applyBorder="1" applyAlignment="1">
      <alignment horizontal="center" vertical="center" wrapText="1"/>
    </xf>
    <xf numFmtId="0" fontId="11" fillId="0" borderId="42" xfId="3" applyFont="1" applyFill="1" applyBorder="1" applyAlignment="1">
      <alignment horizontal="center" vertical="center" wrapText="1"/>
    </xf>
    <xf numFmtId="0" fontId="11" fillId="0" borderId="109" xfId="3" applyFont="1" applyFill="1" applyBorder="1" applyAlignment="1">
      <alignment horizontal="center" vertical="center" wrapText="1"/>
    </xf>
    <xf numFmtId="0" fontId="44" fillId="0" borderId="85" xfId="5" applyFont="1" applyBorder="1" applyAlignment="1">
      <alignment horizontal="center" vertical="center"/>
    </xf>
    <xf numFmtId="0" fontId="44" fillId="0" borderId="110" xfId="5" applyFont="1" applyBorder="1" applyAlignment="1">
      <alignment horizontal="center" vertical="center"/>
    </xf>
    <xf numFmtId="0" fontId="38" fillId="0" borderId="59" xfId="5" applyFont="1" applyBorder="1" applyAlignment="1">
      <alignment horizontal="center" vertical="center"/>
    </xf>
    <xf numFmtId="0" fontId="38" fillId="0" borderId="116" xfId="5" applyFont="1" applyBorder="1" applyAlignment="1">
      <alignment horizontal="center" vertical="center"/>
    </xf>
    <xf numFmtId="2" fontId="12" fillId="8" borderId="46" xfId="3" applyNumberFormat="1" applyFont="1" applyFill="1" applyBorder="1" applyAlignment="1" applyProtection="1">
      <alignment horizontal="center" vertical="center"/>
      <protection locked="0"/>
    </xf>
    <xf numFmtId="2" fontId="12" fillId="8" borderId="111" xfId="3" applyNumberFormat="1" applyFont="1" applyFill="1" applyBorder="1" applyAlignment="1" applyProtection="1">
      <alignment horizontal="center" vertical="center"/>
      <protection locked="0"/>
    </xf>
    <xf numFmtId="176" fontId="12" fillId="0" borderId="41" xfId="3" applyNumberFormat="1" applyFont="1" applyFill="1" applyBorder="1" applyAlignment="1">
      <alignment horizontal="center" vertical="center" wrapText="1"/>
    </xf>
    <xf numFmtId="176" fontId="12" fillId="0" borderId="0" xfId="3" applyNumberFormat="1" applyFont="1" applyFill="1" applyBorder="1" applyAlignment="1">
      <alignment horizontal="center" vertical="center" wrapText="1"/>
    </xf>
    <xf numFmtId="2" fontId="11" fillId="8" borderId="41" xfId="3" applyNumberFormat="1" applyFont="1" applyFill="1" applyBorder="1" applyAlignment="1" applyProtection="1">
      <alignment horizontal="center" vertical="center"/>
      <protection locked="0"/>
    </xf>
    <xf numFmtId="2" fontId="11" fillId="8" borderId="0" xfId="3" applyNumberFormat="1" applyFont="1" applyFill="1" applyBorder="1" applyAlignment="1" applyProtection="1">
      <alignment horizontal="center" vertical="center"/>
      <protection locked="0"/>
    </xf>
    <xf numFmtId="176" fontId="44" fillId="0" borderId="41" xfId="3" applyNumberFormat="1" applyFont="1" applyFill="1" applyBorder="1" applyAlignment="1">
      <alignment horizontal="center" vertical="center" wrapText="1"/>
    </xf>
    <xf numFmtId="176" fontId="44" fillId="0" borderId="13" xfId="3" applyNumberFormat="1" applyFont="1" applyFill="1" applyBorder="1" applyAlignment="1">
      <alignment horizontal="center" vertical="center" wrapText="1"/>
    </xf>
    <xf numFmtId="1" fontId="111" fillId="19" borderId="112" xfId="3" applyNumberFormat="1" applyFont="1" applyFill="1" applyBorder="1" applyAlignment="1">
      <alignment horizontal="center" vertical="center" wrapText="1"/>
    </xf>
    <xf numFmtId="1" fontId="111" fillId="19" borderId="0" xfId="3" applyNumberFormat="1" applyFont="1" applyFill="1" applyBorder="1" applyAlignment="1">
      <alignment horizontal="center" vertical="center" wrapText="1"/>
    </xf>
    <xf numFmtId="1" fontId="111" fillId="19" borderId="1" xfId="3" applyNumberFormat="1" applyFont="1" applyFill="1" applyBorder="1" applyAlignment="1">
      <alignment horizontal="center" vertical="center" wrapText="1"/>
    </xf>
    <xf numFmtId="0" fontId="24" fillId="4" borderId="0" xfId="21" applyFont="1" applyFill="1" applyAlignment="1">
      <alignment horizontal="center" vertical="center"/>
    </xf>
    <xf numFmtId="0" fontId="75" fillId="4" borderId="63" xfId="5" applyFont="1" applyFill="1" applyBorder="1" applyAlignment="1">
      <alignment horizontal="center" vertical="center"/>
    </xf>
    <xf numFmtId="0" fontId="75" fillId="4" borderId="197" xfId="5" applyFont="1" applyFill="1" applyBorder="1" applyAlignment="1">
      <alignment horizontal="center" vertical="center"/>
    </xf>
    <xf numFmtId="0" fontId="2" fillId="19" borderId="125" xfId="21" applyFill="1" applyBorder="1" applyAlignment="1" applyProtection="1">
      <alignment horizontal="center" vertical="top" wrapText="1"/>
      <protection locked="0"/>
    </xf>
    <xf numFmtId="0" fontId="2" fillId="19" borderId="0" xfId="21" applyFill="1" applyBorder="1" applyAlignment="1" applyProtection="1">
      <alignment horizontal="center" vertical="top" wrapText="1"/>
      <protection locked="0"/>
    </xf>
    <xf numFmtId="10" fontId="24" fillId="4" borderId="0" xfId="21" applyNumberFormat="1" applyFont="1" applyFill="1" applyAlignment="1">
      <alignment horizontal="center" vertical="center"/>
    </xf>
    <xf numFmtId="0" fontId="319" fillId="4" borderId="0" xfId="21" applyFont="1" applyFill="1" applyAlignment="1">
      <alignment horizontal="center" vertical="center"/>
    </xf>
    <xf numFmtId="0" fontId="317" fillId="0" borderId="0" xfId="21" applyFont="1" applyAlignment="1">
      <alignment horizontal="right" vertical="center"/>
    </xf>
    <xf numFmtId="0" fontId="317" fillId="4" borderId="0" xfId="21" applyFont="1" applyFill="1" applyAlignment="1">
      <alignment horizontal="right" vertical="center"/>
    </xf>
    <xf numFmtId="0" fontId="24" fillId="4" borderId="0" xfId="21" applyFont="1" applyFill="1" applyAlignment="1" applyProtection="1">
      <alignment horizontal="left" vertical="center"/>
      <protection locked="0"/>
    </xf>
    <xf numFmtId="10" fontId="24" fillId="19" borderId="0" xfId="21" applyNumberFormat="1" applyFont="1" applyFill="1" applyAlignment="1" applyProtection="1">
      <alignment horizontal="center" vertical="center"/>
      <protection locked="0"/>
    </xf>
    <xf numFmtId="10" fontId="24" fillId="4" borderId="0" xfId="21" applyNumberFormat="1" applyFont="1" applyFill="1" applyAlignment="1" applyProtection="1">
      <alignment horizontal="left" vertical="center"/>
      <protection locked="0"/>
    </xf>
    <xf numFmtId="0" fontId="328" fillId="19" borderId="0" xfId="21" applyFont="1" applyFill="1" applyBorder="1" applyAlignment="1" applyProtection="1">
      <alignment horizontal="left" vertical="center" wrapText="1"/>
      <protection locked="0"/>
    </xf>
    <xf numFmtId="0" fontId="328" fillId="19" borderId="45" xfId="21" applyFont="1" applyFill="1" applyBorder="1" applyAlignment="1" applyProtection="1">
      <alignment horizontal="left" vertical="center" wrapText="1"/>
      <protection locked="0"/>
    </xf>
    <xf numFmtId="14" fontId="313" fillId="19" borderId="0" xfId="21" applyNumberFormat="1" applyFont="1" applyFill="1" applyBorder="1" applyAlignment="1" applyProtection="1">
      <alignment horizontal="center" vertical="center"/>
      <protection locked="0"/>
    </xf>
    <xf numFmtId="14" fontId="322" fillId="19" borderId="0" xfId="21" applyNumberFormat="1" applyFont="1" applyFill="1" applyBorder="1" applyAlignment="1" applyProtection="1">
      <alignment horizontal="center" vertical="center"/>
      <protection locked="0"/>
    </xf>
    <xf numFmtId="0" fontId="24" fillId="19" borderId="0" xfId="21" applyFont="1" applyFill="1" applyBorder="1" applyAlignment="1" applyProtection="1">
      <alignment horizontal="left" vertical="center" wrapText="1"/>
      <protection locked="0"/>
    </xf>
    <xf numFmtId="0" fontId="2" fillId="4" borderId="0" xfId="21" applyFill="1" applyAlignment="1">
      <alignment horizontal="center" vertical="center"/>
    </xf>
    <xf numFmtId="0" fontId="324" fillId="19" borderId="0" xfId="21" applyFont="1" applyFill="1" applyBorder="1" applyAlignment="1" applyProtection="1">
      <alignment horizontal="left" vertical="center"/>
      <protection locked="0"/>
    </xf>
    <xf numFmtId="0" fontId="22" fillId="4" borderId="192" xfId="5" applyFont="1" applyFill="1" applyBorder="1" applyAlignment="1">
      <alignment horizontal="center" vertical="center"/>
    </xf>
    <xf numFmtId="0" fontId="22" fillId="4" borderId="196" xfId="5" applyFont="1" applyFill="1" applyBorder="1" applyAlignment="1">
      <alignment horizontal="center" vertical="center"/>
    </xf>
    <xf numFmtId="0" fontId="22" fillId="4" borderId="46" xfId="5" applyFont="1" applyFill="1" applyBorder="1" applyAlignment="1">
      <alignment horizontal="center" vertical="center"/>
    </xf>
    <xf numFmtId="0" fontId="22" fillId="4" borderId="45" xfId="5" applyFont="1" applyFill="1" applyBorder="1" applyAlignment="1">
      <alignment horizontal="center" vertical="center"/>
    </xf>
    <xf numFmtId="0" fontId="22" fillId="4" borderId="40" xfId="5" applyFont="1" applyFill="1" applyBorder="1" applyAlignment="1">
      <alignment horizontal="center" vertical="center"/>
    </xf>
    <xf numFmtId="0" fontId="22" fillId="4" borderId="28" xfId="5" applyFont="1" applyFill="1" applyBorder="1" applyAlignment="1">
      <alignment horizontal="center" vertical="center"/>
    </xf>
    <xf numFmtId="0" fontId="329" fillId="19" borderId="65" xfId="5" applyFont="1" applyFill="1" applyBorder="1" applyAlignment="1" applyProtection="1">
      <alignment horizontal="center" vertical="center" wrapText="1"/>
      <protection locked="0"/>
    </xf>
    <xf numFmtId="0" fontId="329" fillId="19" borderId="66" xfId="5" applyFont="1" applyFill="1" applyBorder="1" applyAlignment="1" applyProtection="1">
      <alignment horizontal="center" vertical="center" wrapText="1"/>
      <protection locked="0"/>
    </xf>
    <xf numFmtId="0" fontId="329" fillId="19" borderId="67" xfId="5" applyFont="1" applyFill="1" applyBorder="1" applyAlignment="1" applyProtection="1">
      <alignment horizontal="center" vertical="center" wrapText="1"/>
      <protection locked="0"/>
    </xf>
    <xf numFmtId="0" fontId="331" fillId="4" borderId="0" xfId="5" applyFont="1" applyFill="1" applyBorder="1" applyAlignment="1">
      <alignment horizontal="center" vertical="center"/>
    </xf>
    <xf numFmtId="0" fontId="330" fillId="4" borderId="0" xfId="5" applyFont="1" applyFill="1" applyBorder="1" applyAlignment="1">
      <alignment horizontal="center" vertical="center"/>
    </xf>
    <xf numFmtId="0" fontId="75" fillId="0" borderId="63" xfId="5" applyFont="1" applyBorder="1" applyAlignment="1">
      <alignment horizontal="center" vertical="center"/>
    </xf>
    <xf numFmtId="0" fontId="75" fillId="0" borderId="197" xfId="5" applyFont="1" applyBorder="1" applyAlignment="1">
      <alignment horizontal="center" vertical="center"/>
    </xf>
    <xf numFmtId="0" fontId="315" fillId="4" borderId="68" xfId="5" applyFont="1" applyFill="1" applyBorder="1" applyAlignment="1">
      <alignment horizontal="left" vertical="center" wrapText="1"/>
    </xf>
    <xf numFmtId="0" fontId="24" fillId="4" borderId="117" xfId="5" applyFont="1" applyFill="1" applyBorder="1" applyAlignment="1">
      <alignment horizontal="left" vertical="center"/>
    </xf>
    <xf numFmtId="0" fontId="24" fillId="4" borderId="117" xfId="5" applyFont="1" applyFill="1" applyBorder="1" applyAlignment="1">
      <alignment horizontal="center" vertical="center"/>
    </xf>
    <xf numFmtId="1" fontId="314" fillId="32" borderId="116" xfId="5" applyNumberFormat="1" applyFont="1" applyFill="1" applyBorder="1" applyAlignment="1">
      <alignment horizontal="left" vertical="center"/>
    </xf>
    <xf numFmtId="1" fontId="314" fillId="32" borderId="136" xfId="5" applyNumberFormat="1" applyFont="1" applyFill="1" applyBorder="1" applyAlignment="1">
      <alignment horizontal="left" vertical="center"/>
    </xf>
    <xf numFmtId="176" fontId="312" fillId="19" borderId="140" xfId="5" applyNumberFormat="1" applyFont="1" applyFill="1" applyBorder="1" applyAlignment="1" applyProtection="1">
      <alignment horizontal="center" vertical="center"/>
      <protection locked="0"/>
    </xf>
    <xf numFmtId="176" fontId="312" fillId="19" borderId="116" xfId="5" applyNumberFormat="1" applyFont="1" applyFill="1" applyBorder="1" applyAlignment="1" applyProtection="1">
      <alignment horizontal="center" vertical="center"/>
      <protection locked="0"/>
    </xf>
    <xf numFmtId="1" fontId="313" fillId="32" borderId="0" xfId="5" applyNumberFormat="1" applyFont="1" applyFill="1" applyBorder="1" applyAlignment="1">
      <alignment horizontal="left" vertical="center"/>
    </xf>
    <xf numFmtId="1" fontId="313" fillId="32" borderId="13" xfId="5" applyNumberFormat="1" applyFont="1" applyFill="1" applyBorder="1" applyAlignment="1">
      <alignment horizontal="left" vertical="center"/>
    </xf>
    <xf numFmtId="176" fontId="312" fillId="19" borderId="137" xfId="5" applyNumberFormat="1" applyFont="1" applyFill="1" applyBorder="1" applyAlignment="1" applyProtection="1">
      <alignment horizontal="center" vertical="center"/>
      <protection locked="0"/>
    </xf>
    <xf numFmtId="176" fontId="312" fillId="19" borderId="0" xfId="5" applyNumberFormat="1" applyFont="1" applyFill="1" applyBorder="1" applyAlignment="1" applyProtection="1">
      <alignment horizontal="center" vertical="center"/>
      <protection locked="0"/>
    </xf>
    <xf numFmtId="177" fontId="24" fillId="4" borderId="0" xfId="5" applyNumberFormat="1" applyFont="1" applyFill="1" applyBorder="1" applyAlignment="1">
      <alignment horizontal="center" vertical="center"/>
    </xf>
    <xf numFmtId="1" fontId="313" fillId="32" borderId="0" xfId="5" applyNumberFormat="1" applyFont="1" applyFill="1" applyBorder="1" applyAlignment="1">
      <alignment horizontal="right" vertical="center"/>
    </xf>
    <xf numFmtId="1" fontId="313" fillId="32" borderId="13" xfId="5" applyNumberFormat="1" applyFont="1" applyFill="1" applyBorder="1" applyAlignment="1">
      <alignment horizontal="right" vertical="center"/>
    </xf>
    <xf numFmtId="0" fontId="354" fillId="4" borderId="0" xfId="21" applyFont="1" applyFill="1" applyAlignment="1" applyProtection="1">
      <alignment horizontal="left" vertical="center"/>
      <protection locked="0"/>
    </xf>
    <xf numFmtId="0" fontId="24" fillId="19" borderId="0" xfId="21" applyFont="1" applyFill="1" applyAlignment="1" applyProtection="1">
      <alignment horizontal="left" vertical="center" wrapText="1"/>
      <protection locked="0"/>
    </xf>
    <xf numFmtId="0" fontId="331" fillId="4" borderId="0" xfId="5" applyFont="1" applyFill="1" applyAlignment="1">
      <alignment horizontal="center" vertical="center"/>
    </xf>
    <xf numFmtId="0" fontId="328" fillId="19" borderId="0" xfId="21" applyFont="1" applyFill="1" applyAlignment="1" applyProtection="1">
      <alignment horizontal="left" vertical="center" wrapText="1"/>
      <protection locked="0"/>
    </xf>
    <xf numFmtId="0" fontId="75" fillId="4" borderId="64" xfId="5" applyFont="1" applyFill="1" applyBorder="1" applyAlignment="1">
      <alignment horizontal="center" vertical="center"/>
    </xf>
    <xf numFmtId="0" fontId="324" fillId="19" borderId="0" xfId="21" applyFont="1" applyFill="1" applyAlignment="1" applyProtection="1">
      <alignment horizontal="left" vertical="center"/>
      <protection locked="0"/>
    </xf>
    <xf numFmtId="176" fontId="312" fillId="4" borderId="0" xfId="5" applyNumberFormat="1" applyFont="1" applyFill="1" applyBorder="1" applyAlignment="1" applyProtection="1">
      <alignment horizontal="center" vertical="center"/>
      <protection locked="0"/>
    </xf>
    <xf numFmtId="176" fontId="312" fillId="4" borderId="45" xfId="5" applyNumberFormat="1" applyFont="1" applyFill="1" applyBorder="1" applyAlignment="1" applyProtection="1">
      <alignment horizontal="center" vertical="center"/>
      <protection locked="0"/>
    </xf>
    <xf numFmtId="14" fontId="313" fillId="19" borderId="0" xfId="21" applyNumberFormat="1" applyFont="1" applyFill="1" applyAlignment="1" applyProtection="1">
      <alignment horizontal="center" vertical="center"/>
      <protection locked="0"/>
    </xf>
    <xf numFmtId="14" fontId="322" fillId="19" borderId="0" xfId="21" applyNumberFormat="1" applyFont="1" applyFill="1" applyAlignment="1" applyProtection="1">
      <alignment horizontal="center" vertical="center"/>
      <protection locked="0"/>
    </xf>
    <xf numFmtId="0" fontId="321" fillId="4" borderId="117" xfId="5" applyFont="1" applyFill="1" applyBorder="1" applyAlignment="1">
      <alignment horizontal="center" vertical="center"/>
    </xf>
    <xf numFmtId="0" fontId="321" fillId="4" borderId="72" xfId="5" applyFont="1" applyFill="1" applyBorder="1" applyAlignment="1">
      <alignment horizontal="center" vertical="center"/>
    </xf>
    <xf numFmtId="0" fontId="24" fillId="4" borderId="72" xfId="5" applyFont="1" applyFill="1" applyBorder="1" applyAlignment="1">
      <alignment horizontal="center" vertical="center"/>
    </xf>
    <xf numFmtId="196" fontId="333" fillId="19" borderId="0" xfId="5" applyNumberFormat="1" applyFont="1" applyFill="1" applyBorder="1" applyAlignment="1" applyProtection="1">
      <alignment horizontal="center" vertical="center"/>
      <protection locked="0"/>
    </xf>
    <xf numFmtId="196" fontId="333" fillId="19" borderId="45" xfId="5" applyNumberFormat="1" applyFont="1" applyFill="1" applyBorder="1" applyAlignment="1" applyProtection="1">
      <alignment horizontal="center" vertical="center"/>
      <protection locked="0"/>
    </xf>
    <xf numFmtId="195" fontId="333" fillId="19" borderId="0" xfId="5" applyNumberFormat="1" applyFont="1" applyFill="1" applyBorder="1" applyAlignment="1" applyProtection="1">
      <alignment horizontal="center" vertical="center"/>
      <protection locked="0"/>
    </xf>
    <xf numFmtId="195" fontId="333" fillId="19" borderId="45" xfId="5" applyNumberFormat="1" applyFont="1" applyFill="1" applyBorder="1" applyAlignment="1" applyProtection="1">
      <alignment horizontal="center" vertical="center"/>
      <protection locked="0"/>
    </xf>
    <xf numFmtId="176" fontId="72" fillId="4" borderId="0" xfId="5" applyNumberFormat="1" applyFont="1" applyFill="1" applyBorder="1" applyAlignment="1" applyProtection="1">
      <alignment horizontal="center" vertical="center"/>
      <protection locked="0"/>
    </xf>
    <xf numFmtId="176" fontId="312" fillId="19" borderId="198" xfId="5" applyNumberFormat="1" applyFont="1" applyFill="1" applyBorder="1" applyAlignment="1" applyProtection="1">
      <alignment horizontal="center" vertical="center"/>
      <protection locked="0"/>
    </xf>
    <xf numFmtId="176" fontId="333" fillId="19" borderId="186" xfId="5" applyNumberFormat="1" applyFont="1" applyFill="1" applyBorder="1" applyAlignment="1" applyProtection="1">
      <alignment horizontal="center" vertical="center"/>
      <protection locked="0"/>
    </xf>
    <xf numFmtId="0" fontId="338" fillId="4" borderId="106" xfId="5" applyFont="1" applyFill="1" applyBorder="1" applyAlignment="1">
      <alignment horizontal="center" vertical="center" wrapText="1"/>
    </xf>
    <xf numFmtId="176" fontId="312" fillId="4" borderId="116" xfId="5" applyNumberFormat="1" applyFont="1" applyFill="1" applyBorder="1" applyAlignment="1" applyProtection="1">
      <alignment horizontal="center" vertical="center"/>
      <protection locked="0"/>
    </xf>
    <xf numFmtId="176" fontId="312" fillId="19" borderId="200" xfId="5" applyNumberFormat="1" applyFont="1" applyFill="1" applyBorder="1" applyAlignment="1" applyProtection="1">
      <alignment horizontal="center" vertical="center"/>
      <protection locked="0"/>
    </xf>
    <xf numFmtId="176" fontId="333" fillId="19" borderId="164" xfId="5" applyNumberFormat="1" applyFont="1" applyFill="1" applyBorder="1" applyAlignment="1" applyProtection="1">
      <alignment horizontal="center" vertical="center"/>
      <protection locked="0"/>
    </xf>
    <xf numFmtId="1" fontId="313" fillId="25" borderId="0" xfId="5" applyNumberFormat="1" applyFont="1" applyFill="1" applyBorder="1" applyAlignment="1">
      <alignment horizontal="left" vertical="center"/>
    </xf>
    <xf numFmtId="176" fontId="312" fillId="8" borderId="0" xfId="5" applyNumberFormat="1" applyFont="1" applyFill="1" applyBorder="1" applyAlignment="1" applyProtection="1">
      <alignment horizontal="center" vertical="center"/>
      <protection locked="0"/>
    </xf>
    <xf numFmtId="177" fontId="24" fillId="4" borderId="0" xfId="5" applyNumberFormat="1" applyFont="1" applyFill="1" applyAlignment="1">
      <alignment horizontal="center" vertical="center"/>
    </xf>
    <xf numFmtId="176" fontId="333" fillId="8" borderId="0" xfId="5" applyNumberFormat="1" applyFont="1" applyFill="1" applyBorder="1" applyAlignment="1" applyProtection="1">
      <alignment horizontal="center" vertical="center"/>
      <protection locked="0"/>
    </xf>
    <xf numFmtId="166" fontId="144" fillId="0" borderId="227" xfId="22" applyNumberFormat="1" applyFont="1" applyBorder="1" applyAlignment="1">
      <alignment horizontal="center"/>
    </xf>
    <xf numFmtId="166" fontId="144" fillId="0" borderId="226" xfId="22" applyNumberFormat="1" applyFont="1" applyBorder="1" applyAlignment="1">
      <alignment horizontal="center"/>
    </xf>
    <xf numFmtId="166" fontId="144" fillId="0" borderId="221" xfId="22" applyNumberFormat="1" applyFont="1" applyBorder="1" applyAlignment="1">
      <alignment horizontal="center"/>
    </xf>
    <xf numFmtId="166" fontId="144" fillId="0" borderId="220" xfId="22" applyNumberFormat="1" applyFont="1" applyBorder="1" applyAlignment="1">
      <alignment horizontal="center"/>
    </xf>
    <xf numFmtId="166" fontId="355" fillId="0" borderId="217" xfId="22" applyNumberFormat="1" applyFont="1" applyBorder="1" applyAlignment="1">
      <alignment horizontal="left" vertical="center"/>
    </xf>
    <xf numFmtId="166" fontId="355" fillId="0" borderId="216" xfId="22" applyNumberFormat="1" applyFont="1" applyBorder="1" applyAlignment="1">
      <alignment horizontal="left" vertical="center"/>
    </xf>
    <xf numFmtId="166" fontId="355" fillId="0" borderId="210" xfId="22" applyNumberFormat="1" applyFont="1" applyBorder="1" applyAlignment="1">
      <alignment horizontal="left" vertical="center"/>
    </xf>
    <xf numFmtId="166" fontId="355" fillId="0" borderId="209" xfId="22" applyNumberFormat="1" applyFont="1" applyBorder="1" applyAlignment="1">
      <alignment horizontal="left" vertical="center"/>
    </xf>
    <xf numFmtId="200" fontId="391" fillId="4" borderId="0" xfId="0" applyNumberFormat="1" applyFont="1" applyFill="1" applyBorder="1" applyAlignment="1">
      <alignment horizontal="center" vertical="center"/>
    </xf>
    <xf numFmtId="200" fontId="391" fillId="4" borderId="269" xfId="0" applyNumberFormat="1" applyFont="1" applyFill="1" applyBorder="1" applyAlignment="1">
      <alignment horizontal="center" vertical="center"/>
    </xf>
    <xf numFmtId="200" fontId="391" fillId="4" borderId="221" xfId="0" applyNumberFormat="1" applyFont="1" applyFill="1" applyBorder="1" applyAlignment="1">
      <alignment horizontal="center" vertical="center"/>
    </xf>
    <xf numFmtId="200" fontId="391" fillId="4" borderId="220" xfId="0" applyNumberFormat="1" applyFont="1" applyFill="1" applyBorder="1" applyAlignment="1">
      <alignment horizontal="center" vertical="center"/>
    </xf>
    <xf numFmtId="166" fontId="355" fillId="0" borderId="204" xfId="22" applyNumberFormat="1" applyFont="1" applyBorder="1" applyAlignment="1">
      <alignment horizontal="left" vertical="center"/>
    </xf>
    <xf numFmtId="166" fontId="355" fillId="0" borderId="203" xfId="22" applyNumberFormat="1" applyFont="1" applyBorder="1" applyAlignment="1">
      <alignment horizontal="left" vertical="center"/>
    </xf>
    <xf numFmtId="0" fontId="390" fillId="4" borderId="137" xfId="24" applyFont="1" applyFill="1" applyBorder="1" applyAlignment="1">
      <alignment horizontal="center" vertical="center"/>
    </xf>
    <xf numFmtId="0" fontId="390" fillId="4" borderId="0" xfId="24" applyFont="1" applyFill="1" applyBorder="1" applyAlignment="1">
      <alignment horizontal="center" vertical="center"/>
    </xf>
    <xf numFmtId="0" fontId="390" fillId="4" borderId="13" xfId="24" applyFont="1" applyFill="1" applyBorder="1" applyAlignment="1">
      <alignment horizontal="center" vertical="center"/>
    </xf>
    <xf numFmtId="0" fontId="111" fillId="4" borderId="137" xfId="25" applyFont="1" applyFill="1" applyBorder="1" applyAlignment="1" applyProtection="1">
      <alignment horizontal="center" vertical="center"/>
    </xf>
    <xf numFmtId="0" fontId="111" fillId="4" borderId="0" xfId="25" applyFont="1" applyFill="1" applyBorder="1" applyAlignment="1" applyProtection="1">
      <alignment horizontal="center" vertical="center"/>
    </xf>
    <xf numFmtId="0" fontId="111" fillId="4" borderId="13" xfId="25" applyFont="1" applyFill="1" applyBorder="1" applyAlignment="1" applyProtection="1">
      <alignment horizontal="center" vertical="center"/>
    </xf>
    <xf numFmtId="0" fontId="237" fillId="4" borderId="137" xfId="24" applyFont="1" applyFill="1" applyBorder="1" applyAlignment="1">
      <alignment horizontal="center" vertical="center" wrapText="1"/>
    </xf>
    <xf numFmtId="0" fontId="237" fillId="4" borderId="0" xfId="24" applyFont="1" applyFill="1" applyBorder="1" applyAlignment="1">
      <alignment horizontal="center" vertical="center" wrapText="1"/>
    </xf>
    <xf numFmtId="0" fontId="237" fillId="4" borderId="13" xfId="24" applyFont="1" applyFill="1" applyBorder="1" applyAlignment="1">
      <alignment horizontal="center" vertical="center" wrapText="1"/>
    </xf>
    <xf numFmtId="0" fontId="390" fillId="4" borderId="137" xfId="24" applyFont="1" applyFill="1" applyBorder="1" applyAlignment="1">
      <alignment horizontal="center" vertical="center" wrapText="1"/>
    </xf>
    <xf numFmtId="0" fontId="390" fillId="4" borderId="0" xfId="24" applyFont="1" applyFill="1" applyBorder="1" applyAlignment="1">
      <alignment horizontal="center" vertical="center" wrapText="1"/>
    </xf>
    <xf numFmtId="0" fontId="390" fillId="4" borderId="13" xfId="24" applyFont="1" applyFill="1" applyBorder="1" applyAlignment="1">
      <alignment horizontal="center" vertical="center" wrapText="1"/>
    </xf>
    <xf numFmtId="0" fontId="72" fillId="8" borderId="119" xfId="3" applyFont="1" applyFill="1" applyBorder="1" applyAlignment="1">
      <alignment horizontal="center" vertical="center" wrapText="1"/>
    </xf>
    <xf numFmtId="0" fontId="57" fillId="8" borderId="118" xfId="3" applyFont="1" applyFill="1" applyBorder="1" applyAlignment="1">
      <alignment horizontal="center" vertical="center" wrapText="1"/>
    </xf>
    <xf numFmtId="0" fontId="57" fillId="8" borderId="229" xfId="3" applyFont="1" applyFill="1" applyBorder="1" applyAlignment="1">
      <alignment horizontal="center" vertical="center" wrapText="1"/>
    </xf>
    <xf numFmtId="0" fontId="7" fillId="0" borderId="59" xfId="3" applyFont="1" applyFill="1" applyBorder="1" applyAlignment="1">
      <alignment horizontal="center" vertical="center" wrapText="1"/>
    </xf>
    <xf numFmtId="0" fontId="7" fillId="0" borderId="15" xfId="3" applyFont="1" applyFill="1" applyBorder="1" applyAlignment="1">
      <alignment horizontal="center" vertical="center" wrapText="1"/>
    </xf>
    <xf numFmtId="0" fontId="7" fillId="0" borderId="12" xfId="3" applyFont="1" applyFill="1" applyBorder="1" applyAlignment="1">
      <alignment horizontal="center" vertical="center" wrapText="1"/>
    </xf>
    <xf numFmtId="0" fontId="72" fillId="21" borderId="236" xfId="3" applyFont="1" applyFill="1" applyBorder="1" applyAlignment="1">
      <alignment horizontal="center" vertical="center" wrapText="1"/>
    </xf>
    <xf numFmtId="0" fontId="72" fillId="21" borderId="235" xfId="3" applyFont="1" applyFill="1" applyBorder="1" applyAlignment="1">
      <alignment horizontal="center" vertical="center" wrapText="1"/>
    </xf>
    <xf numFmtId="0" fontId="72" fillId="21" borderId="234" xfId="3" applyFont="1" applyFill="1" applyBorder="1" applyAlignment="1">
      <alignment horizontal="center" vertical="center" wrapText="1"/>
    </xf>
    <xf numFmtId="0" fontId="7" fillId="52" borderId="140" xfId="3" applyFont="1" applyFill="1" applyBorder="1" applyAlignment="1">
      <alignment horizontal="center" vertical="center" wrapText="1"/>
    </xf>
    <xf numFmtId="0" fontId="7" fillId="52" borderId="116" xfId="3" applyFont="1" applyFill="1" applyBorder="1" applyAlignment="1">
      <alignment horizontal="center" vertical="center" wrapText="1"/>
    </xf>
    <xf numFmtId="0" fontId="7" fillId="52" borderId="136" xfId="3" applyFont="1" applyFill="1" applyBorder="1" applyAlignment="1">
      <alignment horizontal="center" vertical="center" wrapText="1"/>
    </xf>
    <xf numFmtId="0" fontId="57" fillId="0" borderId="233" xfId="3" applyFont="1" applyFill="1" applyBorder="1" applyAlignment="1">
      <alignment horizontal="center" vertical="center" wrapText="1"/>
    </xf>
    <xf numFmtId="0" fontId="57" fillId="0" borderId="232" xfId="3" applyFont="1" applyFill="1" applyBorder="1" applyAlignment="1">
      <alignment horizontal="center" vertical="center" wrapText="1"/>
    </xf>
    <xf numFmtId="0" fontId="57" fillId="0" borderId="231" xfId="3" applyFont="1" applyFill="1" applyBorder="1" applyAlignment="1">
      <alignment horizontal="center" vertical="center" wrapText="1"/>
    </xf>
    <xf numFmtId="0" fontId="80" fillId="8" borderId="117" xfId="3" applyFont="1" applyFill="1" applyBorder="1" applyAlignment="1">
      <alignment horizontal="left" vertical="center" wrapText="1"/>
    </xf>
    <xf numFmtId="0" fontId="6" fillId="0" borderId="117" xfId="1" applyFont="1" applyBorder="1" applyAlignment="1">
      <alignment vertical="center" wrapText="1"/>
    </xf>
    <xf numFmtId="0" fontId="72" fillId="8" borderId="230" xfId="3" applyFont="1" applyFill="1" applyBorder="1" applyAlignment="1">
      <alignment horizontal="center" vertical="center" wrapText="1"/>
    </xf>
    <xf numFmtId="0" fontId="72" fillId="8" borderId="0" xfId="3" applyFont="1" applyFill="1" applyBorder="1" applyAlignment="1">
      <alignment horizontal="center" vertical="center" wrapText="1"/>
    </xf>
    <xf numFmtId="0" fontId="72" fillId="8" borderId="13" xfId="3" applyFont="1" applyFill="1" applyBorder="1" applyAlignment="1">
      <alignment horizontal="center" vertical="center" wrapText="1"/>
    </xf>
    <xf numFmtId="0" fontId="57" fillId="8" borderId="0" xfId="3" applyFont="1" applyFill="1" applyBorder="1" applyAlignment="1">
      <alignment horizontal="left" vertical="center" wrapText="1"/>
    </xf>
    <xf numFmtId="0" fontId="57" fillId="8" borderId="13" xfId="3" applyFont="1" applyFill="1" applyBorder="1" applyAlignment="1">
      <alignment horizontal="left" vertical="center" wrapText="1"/>
    </xf>
    <xf numFmtId="0" fontId="372" fillId="0" borderId="232" xfId="3" applyFont="1" applyBorder="1" applyAlignment="1">
      <alignment horizontal="center" vertical="center" wrapText="1"/>
    </xf>
    <xf numFmtId="0" fontId="372" fillId="0" borderId="228" xfId="3" applyFont="1" applyBorder="1" applyAlignment="1">
      <alignment horizontal="center" vertical="center" wrapText="1"/>
    </xf>
    <xf numFmtId="0" fontId="6" fillId="4" borderId="46" xfId="1" applyFont="1" applyFill="1" applyBorder="1" applyAlignment="1">
      <alignment horizontal="right" vertical="center" wrapText="1"/>
    </xf>
    <xf numFmtId="0" fontId="6" fillId="4" borderId="0" xfId="1" applyFont="1" applyFill="1" applyBorder="1" applyAlignment="1">
      <alignment horizontal="right" vertical="center" wrapText="1"/>
    </xf>
    <xf numFmtId="0" fontId="253" fillId="5" borderId="23" xfId="1" applyFont="1" applyFill="1" applyBorder="1" applyAlignment="1">
      <alignment horizontal="center" vertical="center"/>
    </xf>
    <xf numFmtId="0" fontId="23" fillId="5" borderId="23" xfId="1" applyFont="1" applyFill="1" applyBorder="1" applyAlignment="1">
      <alignment horizontal="center" vertical="center"/>
    </xf>
    <xf numFmtId="0" fontId="79" fillId="4" borderId="15" xfId="1" applyFont="1" applyFill="1" applyBorder="1" applyAlignment="1">
      <alignment horizontal="left" vertical="center"/>
    </xf>
    <xf numFmtId="0" fontId="79" fillId="4" borderId="12" xfId="1" applyFont="1" applyFill="1" applyBorder="1" applyAlignment="1">
      <alignment horizontal="left" vertical="center"/>
    </xf>
    <xf numFmtId="0" fontId="79" fillId="4" borderId="44" xfId="1" applyFont="1" applyFill="1" applyBorder="1" applyAlignment="1">
      <alignment horizontal="left" vertical="center"/>
    </xf>
    <xf numFmtId="0" fontId="79" fillId="4" borderId="14" xfId="1" applyFont="1" applyFill="1" applyBorder="1" applyAlignment="1">
      <alignment horizontal="left" vertical="center"/>
    </xf>
    <xf numFmtId="0" fontId="7" fillId="4" borderId="78" xfId="1" applyFont="1" applyFill="1" applyBorder="1" applyAlignment="1">
      <alignment horizontal="center" vertical="center" wrapText="1"/>
    </xf>
    <xf numFmtId="0" fontId="7" fillId="4" borderId="22" xfId="1" applyFont="1" applyFill="1" applyBorder="1" applyAlignment="1">
      <alignment horizontal="center" vertical="center" wrapText="1"/>
    </xf>
    <xf numFmtId="0" fontId="23" fillId="5" borderId="22" xfId="1" applyFont="1" applyFill="1" applyBorder="1" applyAlignment="1">
      <alignment horizontal="center" vertical="center"/>
    </xf>
    <xf numFmtId="0" fontId="6" fillId="4" borderId="37" xfId="1" applyFont="1" applyFill="1" applyBorder="1" applyAlignment="1">
      <alignment horizontal="center" vertical="center" wrapText="1"/>
    </xf>
    <xf numFmtId="0" fontId="6" fillId="4" borderId="35" xfId="1" applyFont="1" applyFill="1" applyBorder="1" applyAlignment="1">
      <alignment horizontal="center" vertical="center" wrapText="1"/>
    </xf>
    <xf numFmtId="0" fontId="23" fillId="5" borderId="40" xfId="1" applyFont="1" applyFill="1" applyBorder="1" applyAlignment="1">
      <alignment horizontal="center" vertical="center"/>
    </xf>
    <xf numFmtId="0" fontId="23" fillId="5" borderId="24" xfId="1" applyFont="1" applyFill="1" applyBorder="1" applyAlignment="1">
      <alignment horizontal="center" vertical="center"/>
    </xf>
    <xf numFmtId="0" fontId="23" fillId="5" borderId="28" xfId="1" applyFont="1" applyFill="1" applyBorder="1" applyAlignment="1">
      <alignment horizontal="center" vertical="center"/>
    </xf>
    <xf numFmtId="0" fontId="68" fillId="5" borderId="0" xfId="1" applyFont="1" applyFill="1" applyAlignment="1">
      <alignment horizontal="left" vertical="center"/>
    </xf>
    <xf numFmtId="0" fontId="59" fillId="5" borderId="31" xfId="1" applyFont="1" applyFill="1" applyBorder="1" applyAlignment="1">
      <alignment horizontal="left" vertical="center"/>
    </xf>
    <xf numFmtId="0" fontId="59" fillId="5" borderId="29" xfId="1" applyFont="1" applyFill="1" applyBorder="1" applyAlignment="1">
      <alignment horizontal="left" vertical="center"/>
    </xf>
    <xf numFmtId="0" fontId="72" fillId="4" borderId="0" xfId="1" applyFont="1" applyFill="1" applyBorder="1" applyAlignment="1">
      <alignment horizontal="center" vertical="center"/>
    </xf>
    <xf numFmtId="0" fontId="7" fillId="4" borderId="46" xfId="1" applyFont="1" applyFill="1" applyBorder="1" applyAlignment="1">
      <alignment horizontal="right" vertical="center" wrapText="1"/>
    </xf>
    <xf numFmtId="0" fontId="7" fillId="4" borderId="0" xfId="1" applyFont="1" applyFill="1" applyBorder="1" applyAlignment="1">
      <alignment horizontal="right" vertical="center" wrapText="1"/>
    </xf>
    <xf numFmtId="0" fontId="72" fillId="4" borderId="37" xfId="1" applyFont="1" applyFill="1" applyBorder="1" applyAlignment="1">
      <alignment horizontal="center" vertical="center" wrapText="1"/>
    </xf>
    <xf numFmtId="0" fontId="72" fillId="4" borderId="35" xfId="1" applyFont="1" applyFill="1" applyBorder="1" applyAlignment="1">
      <alignment horizontal="center" vertical="center" wrapText="1"/>
    </xf>
    <xf numFmtId="0" fontId="76" fillId="5" borderId="0" xfId="1" applyFont="1" applyFill="1" applyAlignment="1">
      <alignment horizontal="left" vertical="center"/>
    </xf>
    <xf numFmtId="190" fontId="76" fillId="5" borderId="0" xfId="1" applyNumberFormat="1" applyFont="1" applyFill="1" applyBorder="1" applyAlignment="1">
      <alignment horizontal="left" vertical="center"/>
    </xf>
    <xf numFmtId="0" fontId="14" fillId="0" borderId="41" xfId="13" applyFont="1" applyFill="1" applyBorder="1" applyAlignment="1">
      <alignment horizontal="center" vertical="center" textRotation="90"/>
    </xf>
    <xf numFmtId="0" fontId="14" fillId="0" borderId="42" xfId="13" applyFont="1" applyFill="1" applyBorder="1" applyAlignment="1">
      <alignment horizontal="center" vertical="center" textRotation="90"/>
    </xf>
    <xf numFmtId="0" fontId="7" fillId="0" borderId="0" xfId="3" applyFont="1" applyFill="1" applyBorder="1" applyAlignment="1">
      <alignment horizontal="center" vertical="center"/>
    </xf>
    <xf numFmtId="0" fontId="7" fillId="0" borderId="44" xfId="3" applyFont="1" applyFill="1" applyBorder="1" applyAlignment="1">
      <alignment horizontal="center" vertical="center"/>
    </xf>
    <xf numFmtId="0" fontId="80" fillId="8" borderId="0" xfId="3" applyFont="1" applyFill="1" applyBorder="1" applyAlignment="1">
      <alignment horizontal="left" vertical="center" wrapText="1"/>
    </xf>
    <xf numFmtId="0" fontId="6" fillId="0" borderId="0" xfId="1" applyFont="1" applyBorder="1" applyAlignment="1">
      <alignment vertical="center" wrapText="1"/>
    </xf>
    <xf numFmtId="0" fontId="80" fillId="8" borderId="44" xfId="3" applyFont="1" applyFill="1" applyBorder="1" applyAlignment="1">
      <alignment horizontal="left" vertical="center" wrapText="1"/>
    </xf>
    <xf numFmtId="0" fontId="6" fillId="0" borderId="44" xfId="1" applyFont="1" applyBorder="1" applyAlignment="1">
      <alignment vertical="center" wrapText="1"/>
    </xf>
    <xf numFmtId="0" fontId="25" fillId="2" borderId="113" xfId="1" applyFont="1" applyFill="1" applyBorder="1" applyAlignment="1">
      <alignment horizontal="center" vertical="center" wrapText="1"/>
    </xf>
    <xf numFmtId="0" fontId="25" fillId="2" borderId="114" xfId="1" applyFont="1" applyFill="1" applyBorder="1" applyAlignment="1">
      <alignment horizontal="center" vertical="center" wrapText="1"/>
    </xf>
    <xf numFmtId="0" fontId="25" fillId="2" borderId="115" xfId="1" applyFont="1" applyFill="1" applyBorder="1" applyAlignment="1">
      <alignment horizontal="center" vertical="center" wrapText="1"/>
    </xf>
    <xf numFmtId="0" fontId="52" fillId="0" borderId="9" xfId="1" applyFont="1" applyBorder="1" applyAlignment="1">
      <alignment horizontal="center" vertical="center" textRotation="90"/>
    </xf>
    <xf numFmtId="0" fontId="52" fillId="0" borderId="172" xfId="1" applyFont="1" applyBorder="1" applyAlignment="1">
      <alignment horizontal="center" vertical="center" textRotation="90"/>
    </xf>
    <xf numFmtId="0" fontId="57" fillId="0" borderId="190" xfId="1" applyFont="1" applyBorder="1" applyAlignment="1">
      <alignment horizontal="center" vertical="center" wrapText="1"/>
    </xf>
    <xf numFmtId="0" fontId="57" fillId="0" borderId="176" xfId="1" applyFont="1" applyBorder="1" applyAlignment="1">
      <alignment horizontal="center" vertical="center" wrapText="1"/>
    </xf>
    <xf numFmtId="0" fontId="57" fillId="0" borderId="164" xfId="1" applyFont="1" applyBorder="1" applyAlignment="1">
      <alignment horizontal="center" vertical="center" wrapText="1"/>
    </xf>
    <xf numFmtId="0" fontId="57" fillId="0" borderId="28" xfId="1" applyFont="1" applyBorder="1" applyAlignment="1">
      <alignment horizontal="center" vertical="center" wrapText="1"/>
    </xf>
    <xf numFmtId="168" fontId="57" fillId="0" borderId="164" xfId="1" applyNumberFormat="1" applyFont="1" applyFill="1" applyBorder="1" applyAlignment="1">
      <alignment horizontal="center" vertical="center"/>
    </xf>
    <xf numFmtId="168" fontId="57" fillId="0" borderId="25" xfId="1" applyNumberFormat="1" applyFont="1" applyFill="1" applyBorder="1" applyAlignment="1">
      <alignment horizontal="center" vertical="center"/>
    </xf>
    <xf numFmtId="0" fontId="51" fillId="19" borderId="195" xfId="1" applyFont="1" applyFill="1" applyBorder="1" applyAlignment="1">
      <alignment horizontal="center" vertical="center" wrapText="1"/>
    </xf>
    <xf numFmtId="0" fontId="51" fillId="19" borderId="114" xfId="1" applyFont="1" applyFill="1" applyBorder="1" applyAlignment="1">
      <alignment horizontal="center" vertical="center" wrapText="1"/>
    </xf>
    <xf numFmtId="0" fontId="51" fillId="19" borderId="115" xfId="1" applyFont="1" applyFill="1" applyBorder="1" applyAlignment="1">
      <alignment horizontal="center" vertical="center" wrapText="1"/>
    </xf>
    <xf numFmtId="0" fontId="279" fillId="0" borderId="164" xfId="3" applyFont="1" applyFill="1" applyBorder="1" applyAlignment="1">
      <alignment horizontal="center" vertical="center" wrapText="1"/>
    </xf>
    <xf numFmtId="0" fontId="279" fillId="0" borderId="25" xfId="3" applyFont="1" applyFill="1" applyBorder="1" applyAlignment="1">
      <alignment horizontal="center" vertical="center" wrapText="1"/>
    </xf>
    <xf numFmtId="0" fontId="273" fillId="0" borderId="186" xfId="1" applyFont="1" applyBorder="1" applyAlignment="1">
      <alignment horizontal="left" vertical="center" wrapText="1"/>
    </xf>
    <xf numFmtId="0" fontId="274" fillId="8" borderId="164" xfId="1" applyFont="1" applyFill="1" applyBorder="1" applyAlignment="1">
      <alignment horizontal="center" vertical="center" wrapText="1"/>
    </xf>
    <xf numFmtId="0" fontId="274" fillId="8" borderId="25" xfId="1" applyFont="1" applyFill="1" applyBorder="1" applyAlignment="1">
      <alignment horizontal="center" vertical="center" wrapText="1"/>
    </xf>
    <xf numFmtId="0" fontId="58" fillId="8" borderId="186" xfId="1" applyFont="1" applyFill="1" applyBorder="1" applyAlignment="1">
      <alignment horizontal="center" vertical="center" wrapText="1"/>
    </xf>
    <xf numFmtId="0" fontId="58" fillId="8" borderId="183" xfId="1" applyFont="1" applyFill="1" applyBorder="1" applyAlignment="1">
      <alignment horizontal="center" vertical="center" wrapText="1"/>
    </xf>
    <xf numFmtId="169" fontId="275" fillId="0" borderId="117" xfId="1" applyNumberFormat="1" applyFont="1" applyBorder="1" applyAlignment="1">
      <alignment horizontal="left" vertical="center" wrapText="1"/>
    </xf>
    <xf numFmtId="169" fontId="275" fillId="0" borderId="139" xfId="1" applyNumberFormat="1" applyFont="1" applyBorder="1" applyAlignment="1">
      <alignment horizontal="left" vertical="center" wrapText="1"/>
    </xf>
    <xf numFmtId="0" fontId="28" fillId="0" borderId="137" xfId="1" applyFont="1" applyFill="1" applyBorder="1" applyAlignment="1">
      <alignment horizontal="right" vertical="center" wrapText="1"/>
    </xf>
    <xf numFmtId="0" fontId="28" fillId="0" borderId="0" xfId="1" applyFont="1" applyFill="1" applyBorder="1" applyAlignment="1">
      <alignment horizontal="right" vertical="center" wrapText="1"/>
    </xf>
    <xf numFmtId="0" fontId="28" fillId="0" borderId="45" xfId="1" applyFont="1" applyFill="1" applyBorder="1" applyAlignment="1">
      <alignment horizontal="right" vertical="center" wrapText="1"/>
    </xf>
    <xf numFmtId="0" fontId="57" fillId="0" borderId="27" xfId="1" applyFont="1" applyBorder="1" applyAlignment="1">
      <alignment horizontal="center" vertical="center"/>
    </xf>
    <xf numFmtId="0" fontId="57" fillId="0" borderId="28" xfId="1" applyFont="1" applyBorder="1" applyAlignment="1">
      <alignment horizontal="center" vertical="center"/>
    </xf>
    <xf numFmtId="0" fontId="23" fillId="0" borderId="40" xfId="1" applyFont="1" applyBorder="1" applyAlignment="1">
      <alignment horizontal="center" vertical="center"/>
    </xf>
    <xf numFmtId="0" fontId="23" fillId="0" borderId="164" xfId="1" applyFont="1" applyBorder="1" applyAlignment="1">
      <alignment horizontal="center" vertical="center"/>
    </xf>
    <xf numFmtId="0" fontId="23" fillId="0" borderId="28" xfId="1" applyFont="1" applyBorder="1" applyAlignment="1">
      <alignment horizontal="center" vertical="center"/>
    </xf>
    <xf numFmtId="0" fontId="23" fillId="0" borderId="25" xfId="1" applyFont="1" applyBorder="1" applyAlignment="1">
      <alignment horizontal="center" vertical="center"/>
    </xf>
    <xf numFmtId="0" fontId="59" fillId="0" borderId="193" xfId="1" applyFont="1" applyFill="1" applyBorder="1" applyAlignment="1">
      <alignment horizontal="center" vertical="center"/>
    </xf>
    <xf numFmtId="0" fontId="59" fillId="0" borderId="190" xfId="1" applyFont="1" applyFill="1" applyBorder="1" applyAlignment="1">
      <alignment horizontal="center" vertical="center"/>
    </xf>
    <xf numFmtId="0" fontId="59" fillId="0" borderId="191" xfId="1" applyFont="1" applyFill="1" applyBorder="1" applyAlignment="1">
      <alignment horizontal="center" vertical="center"/>
    </xf>
    <xf numFmtId="0" fontId="59" fillId="0" borderId="137" xfId="1" applyFont="1" applyFill="1" applyBorder="1" applyAlignment="1">
      <alignment horizontal="center" vertical="center"/>
    </xf>
    <xf numFmtId="0" fontId="59" fillId="0" borderId="0" xfId="1" applyFont="1" applyFill="1" applyBorder="1" applyAlignment="1">
      <alignment horizontal="center" vertical="center"/>
    </xf>
    <xf numFmtId="0" fontId="59" fillId="0" borderId="13" xfId="1" applyFont="1" applyFill="1" applyBorder="1" applyAlignment="1">
      <alignment horizontal="center" vertical="center"/>
    </xf>
    <xf numFmtId="0" fontId="78" fillId="0" borderId="192" xfId="1" applyFont="1" applyBorder="1" applyAlignment="1">
      <alignment horizontal="center" vertical="center" wrapText="1"/>
    </xf>
    <xf numFmtId="0" fontId="78" fillId="0" borderId="190" xfId="1" applyFont="1" applyBorder="1" applyAlignment="1">
      <alignment horizontal="center" vertical="center" wrapText="1"/>
    </xf>
    <xf numFmtId="0" fontId="78" fillId="0" borderId="176" xfId="1" applyFont="1" applyBorder="1" applyAlignment="1">
      <alignment horizontal="center" vertical="center" wrapText="1"/>
    </xf>
    <xf numFmtId="0" fontId="78" fillId="0" borderId="191" xfId="1" applyFont="1" applyBorder="1" applyAlignment="1">
      <alignment horizontal="center" vertical="center" wrapText="1"/>
    </xf>
    <xf numFmtId="1" fontId="77" fillId="0" borderId="10" xfId="1" applyNumberFormat="1" applyFont="1" applyBorder="1" applyAlignment="1">
      <alignment horizontal="center" vertical="center" textRotation="90"/>
    </xf>
    <xf numFmtId="0" fontId="31" fillId="4" borderId="61" xfId="1" applyFont="1" applyFill="1" applyBorder="1" applyAlignment="1">
      <alignment horizontal="right" vertical="center"/>
    </xf>
    <xf numFmtId="0" fontId="60" fillId="5" borderId="37" xfId="3" applyFont="1" applyFill="1" applyBorder="1" applyAlignment="1">
      <alignment horizontal="left" vertical="center" wrapText="1"/>
    </xf>
    <xf numFmtId="0" fontId="60" fillId="5" borderId="26" xfId="3" applyFont="1" applyFill="1" applyBorder="1" applyAlignment="1">
      <alignment horizontal="left" vertical="center" wrapText="1"/>
    </xf>
    <xf numFmtId="0" fontId="60" fillId="5" borderId="35" xfId="3" applyFont="1" applyFill="1" applyBorder="1" applyAlignment="1">
      <alignment horizontal="left" vertical="center" wrapText="1"/>
    </xf>
    <xf numFmtId="0" fontId="60" fillId="5" borderId="46" xfId="3" applyFont="1" applyFill="1" applyBorder="1" applyAlignment="1">
      <alignment horizontal="left" vertical="center" wrapText="1"/>
    </xf>
    <xf numFmtId="0" fontId="60" fillId="5" borderId="0" xfId="3" applyFont="1" applyFill="1" applyBorder="1" applyAlignment="1">
      <alignment horizontal="left" vertical="center" wrapText="1"/>
    </xf>
    <xf numFmtId="0" fontId="60" fillId="5" borderId="45" xfId="3" applyFont="1" applyFill="1" applyBorder="1" applyAlignment="1">
      <alignment horizontal="left" vertical="center" wrapText="1"/>
    </xf>
    <xf numFmtId="0" fontId="31" fillId="4" borderId="46" xfId="1" applyFont="1" applyFill="1" applyBorder="1" applyAlignment="1">
      <alignment horizontal="center" vertical="center" wrapText="1"/>
    </xf>
    <xf numFmtId="0" fontId="31" fillId="4" borderId="0" xfId="1" applyFont="1" applyFill="1" applyBorder="1" applyAlignment="1">
      <alignment horizontal="center" vertical="center" wrapText="1"/>
    </xf>
    <xf numFmtId="0" fontId="58" fillId="5" borderId="37" xfId="1" applyFont="1" applyFill="1" applyBorder="1" applyAlignment="1">
      <alignment horizontal="center" vertical="center" wrapText="1"/>
    </xf>
    <xf numFmtId="0" fontId="58" fillId="5" borderId="26" xfId="1" applyFont="1" applyFill="1" applyBorder="1" applyAlignment="1">
      <alignment horizontal="center" vertical="center" wrapText="1"/>
    </xf>
    <xf numFmtId="0" fontId="58" fillId="5" borderId="35" xfId="1" applyFont="1" applyFill="1" applyBorder="1" applyAlignment="1">
      <alignment horizontal="center" vertical="center" wrapText="1"/>
    </xf>
    <xf numFmtId="0" fontId="58" fillId="5" borderId="40" xfId="1" applyFont="1" applyFill="1" applyBorder="1" applyAlignment="1">
      <alignment horizontal="center" vertical="center" wrapText="1"/>
    </xf>
    <xf numFmtId="0" fontId="58" fillId="5" borderId="24" xfId="1" applyFont="1" applyFill="1" applyBorder="1" applyAlignment="1">
      <alignment horizontal="center" vertical="center" wrapText="1"/>
    </xf>
    <xf numFmtId="0" fontId="58" fillId="5" borderId="28" xfId="1" applyFont="1" applyFill="1" applyBorder="1" applyAlignment="1">
      <alignment horizontal="center" vertical="center" wrapText="1"/>
    </xf>
    <xf numFmtId="0" fontId="75" fillId="0" borderId="10" xfId="1" applyFont="1" applyBorder="1" applyAlignment="1">
      <alignment horizontal="center" vertical="center" textRotation="90" wrapText="1"/>
    </xf>
    <xf numFmtId="0" fontId="56" fillId="12" borderId="18" xfId="1" applyFont="1" applyFill="1" applyBorder="1" applyAlignment="1">
      <alignment horizontal="center" vertical="center" wrapText="1"/>
    </xf>
    <xf numFmtId="0" fontId="78" fillId="0" borderId="19" xfId="1" applyFont="1" applyBorder="1" applyAlignment="1">
      <alignment horizontal="center" vertical="center"/>
    </xf>
    <xf numFmtId="0" fontId="78" fillId="0" borderId="20" xfId="1" applyFont="1" applyBorder="1" applyAlignment="1">
      <alignment horizontal="center" vertical="center"/>
    </xf>
    <xf numFmtId="0" fontId="64" fillId="4" borderId="0" xfId="1" applyFont="1" applyFill="1" applyBorder="1" applyAlignment="1">
      <alignment horizontal="center" vertical="center" wrapText="1"/>
    </xf>
    <xf numFmtId="0" fontId="64" fillId="4" borderId="13" xfId="1" applyFont="1" applyFill="1" applyBorder="1" applyAlignment="1">
      <alignment horizontal="center" vertical="center" wrapText="1"/>
    </xf>
    <xf numFmtId="1" fontId="51" fillId="0" borderId="10" xfId="1" applyNumberFormat="1" applyFont="1" applyBorder="1" applyAlignment="1">
      <alignment horizontal="center" vertical="center" textRotation="90" wrapText="1"/>
    </xf>
    <xf numFmtId="0" fontId="59" fillId="4" borderId="0" xfId="1" applyFont="1" applyFill="1" applyBorder="1" applyAlignment="1">
      <alignment horizontal="center" vertical="center" wrapText="1"/>
    </xf>
    <xf numFmtId="0" fontId="59" fillId="4" borderId="13" xfId="1" applyFont="1" applyFill="1" applyBorder="1" applyAlignment="1">
      <alignment horizontal="center" vertical="center" wrapText="1"/>
    </xf>
    <xf numFmtId="0" fontId="52" fillId="0" borderId="9" xfId="1" applyFont="1" applyBorder="1" applyAlignment="1">
      <alignment horizontal="center" vertical="top" textRotation="90"/>
    </xf>
    <xf numFmtId="0" fontId="52" fillId="0" borderId="10" xfId="1" applyFont="1" applyBorder="1" applyAlignment="1">
      <alignment horizontal="center" vertical="top" textRotation="90"/>
    </xf>
    <xf numFmtId="0" fontId="14" fillId="0" borderId="26" xfId="1" applyBorder="1" applyAlignment="1">
      <alignment horizontal="center" vertical="center" wrapText="1"/>
    </xf>
    <xf numFmtId="0" fontId="14" fillId="0" borderId="35" xfId="1" applyBorder="1" applyAlignment="1">
      <alignment horizontal="center" vertical="center" wrapText="1"/>
    </xf>
    <xf numFmtId="0" fontId="14" fillId="0" borderId="24" xfId="1" applyBorder="1" applyAlignment="1">
      <alignment horizontal="center" vertical="center" wrapText="1"/>
    </xf>
    <xf numFmtId="0" fontId="14" fillId="0" borderId="28" xfId="1" applyBorder="1" applyAlignment="1">
      <alignment horizontal="center" vertical="center" wrapText="1"/>
    </xf>
    <xf numFmtId="168" fontId="14" fillId="0" borderId="24" xfId="1" applyNumberFormat="1" applyFont="1" applyFill="1" applyBorder="1" applyAlignment="1">
      <alignment horizontal="center" vertical="center"/>
    </xf>
    <xf numFmtId="168" fontId="14" fillId="0" borderId="25" xfId="1" applyNumberFormat="1" applyFont="1" applyFill="1" applyBorder="1" applyAlignment="1">
      <alignment horizontal="center" vertical="center"/>
    </xf>
    <xf numFmtId="0" fontId="54" fillId="0" borderId="15" xfId="3" applyFont="1" applyFill="1" applyBorder="1" applyAlignment="1">
      <alignment horizontal="center" vertical="center" wrapText="1"/>
    </xf>
    <xf numFmtId="0" fontId="54" fillId="0" borderId="12" xfId="3" applyFont="1" applyFill="1" applyBorder="1" applyAlignment="1">
      <alignment horizontal="center" vertical="center" wrapText="1"/>
    </xf>
    <xf numFmtId="0" fontId="75" fillId="0" borderId="172" xfId="1" applyFont="1" applyBorder="1" applyAlignment="1">
      <alignment horizontal="center" vertical="center" textRotation="90" wrapText="1"/>
    </xf>
    <xf numFmtId="0" fontId="59" fillId="4" borderId="0" xfId="1" applyFont="1" applyFill="1" applyBorder="1" applyAlignment="1">
      <alignment horizontal="left" vertical="center"/>
    </xf>
    <xf numFmtId="0" fontId="59" fillId="4" borderId="13" xfId="1" applyFont="1" applyFill="1" applyBorder="1" applyAlignment="1">
      <alignment horizontal="left" vertical="center"/>
    </xf>
    <xf numFmtId="0" fontId="55" fillId="5" borderId="173" xfId="3" applyFont="1" applyFill="1" applyBorder="1" applyAlignment="1">
      <alignment horizontal="center" vertical="center" wrapText="1"/>
    </xf>
    <xf numFmtId="0" fontId="55" fillId="5" borderId="166" xfId="3" applyFont="1" applyFill="1" applyBorder="1" applyAlignment="1">
      <alignment horizontal="center" vertical="center" wrapText="1"/>
    </xf>
    <xf numFmtId="0" fontId="54" fillId="5" borderId="0" xfId="1" applyFont="1" applyFill="1" applyBorder="1" applyAlignment="1">
      <alignment horizontal="left" vertical="center" wrapText="1"/>
    </xf>
    <xf numFmtId="0" fontId="54" fillId="5" borderId="13" xfId="1" applyFont="1" applyFill="1" applyBorder="1" applyAlignment="1">
      <alignment horizontal="left" vertical="center" wrapText="1"/>
    </xf>
    <xf numFmtId="0" fontId="58" fillId="5" borderId="24" xfId="1" applyFont="1" applyFill="1" applyBorder="1" applyAlignment="1">
      <alignment horizontal="center" vertical="center"/>
    </xf>
    <xf numFmtId="169" fontId="59" fillId="0" borderId="24" xfId="1" applyNumberFormat="1" applyFont="1" applyBorder="1" applyAlignment="1">
      <alignment horizontal="left" vertical="center" wrapText="1"/>
    </xf>
    <xf numFmtId="169" fontId="59" fillId="0" borderId="25" xfId="1" applyNumberFormat="1" applyFont="1" applyBorder="1" applyAlignment="1">
      <alignment horizontal="left" vertical="center" wrapText="1"/>
    </xf>
    <xf numFmtId="0" fontId="54" fillId="4" borderId="0" xfId="1" applyFont="1" applyFill="1" applyBorder="1" applyAlignment="1">
      <alignment horizontal="center" vertical="center"/>
    </xf>
    <xf numFmtId="0" fontId="59" fillId="0" borderId="177" xfId="1" applyFont="1" applyFill="1" applyBorder="1" applyAlignment="1">
      <alignment horizontal="center" vertical="center"/>
    </xf>
    <xf numFmtId="0" fontId="59" fillId="0" borderId="171" xfId="1" applyFont="1" applyFill="1" applyBorder="1" applyAlignment="1">
      <alignment horizontal="center" vertical="center"/>
    </xf>
    <xf numFmtId="0" fontId="59" fillId="0" borderId="174" xfId="1" applyFont="1" applyFill="1" applyBorder="1" applyAlignment="1">
      <alignment horizontal="center" vertical="center"/>
    </xf>
    <xf numFmtId="0" fontId="59" fillId="0" borderId="138" xfId="1" applyFont="1" applyFill="1" applyBorder="1" applyAlignment="1">
      <alignment horizontal="center" vertical="center"/>
    </xf>
    <xf numFmtId="0" fontId="59" fillId="0" borderId="117" xfId="1" applyFont="1" applyFill="1" applyBorder="1" applyAlignment="1">
      <alignment horizontal="center" vertical="center"/>
    </xf>
    <xf numFmtId="0" fontId="59" fillId="0" borderId="139" xfId="1" applyFont="1" applyFill="1" applyBorder="1" applyAlignment="1">
      <alignment horizontal="center" vertical="center"/>
    </xf>
    <xf numFmtId="0" fontId="60" fillId="5" borderId="40" xfId="3" applyFont="1" applyFill="1" applyBorder="1" applyAlignment="1">
      <alignment horizontal="left" vertical="center" wrapText="1"/>
    </xf>
    <xf numFmtId="0" fontId="60" fillId="5" borderId="24" xfId="3" applyFont="1" applyFill="1" applyBorder="1" applyAlignment="1">
      <alignment horizontal="left" vertical="center" wrapText="1"/>
    </xf>
    <xf numFmtId="0" fontId="60" fillId="5" borderId="28" xfId="3" applyFont="1" applyFill="1" applyBorder="1" applyAlignment="1">
      <alignment horizontal="left" vertical="center" wrapText="1"/>
    </xf>
  </cellXfs>
  <cellStyles count="28">
    <cellStyle name="Lien hypertexte" xfId="8" builtinId="8"/>
    <cellStyle name="Lien hypertexte 2" xfId="15" xr:uid="{00000000-0005-0000-0000-000001000000}"/>
    <cellStyle name="Lien hypertexte 2 2" xfId="17" xr:uid="{00000000-0005-0000-0000-000002000000}"/>
    <cellStyle name="Lien hypertexte 2 3" xfId="25" xr:uid="{00000000-0005-0000-0000-000003000000}"/>
    <cellStyle name="Lien hypertexte 3" xfId="18" xr:uid="{00000000-0005-0000-0000-000004000000}"/>
    <cellStyle name="Lien hypertexte 4" xfId="20" xr:uid="{00000000-0005-0000-0000-000005000000}"/>
    <cellStyle name="Lien hypertexte 5" xfId="24" xr:uid="{00000000-0005-0000-0000-000006000000}"/>
    <cellStyle name="Lien hypertexte 6" xfId="27" xr:uid="{BB8D2536-6851-4003-A6B8-21E71AA69997}"/>
    <cellStyle name="Milliers_Grille d'appréciation Marché 2007" xfId="10" xr:uid="{00000000-0005-0000-0000-000007000000}"/>
    <cellStyle name="Normal" xfId="0" builtinId="0"/>
    <cellStyle name="Normal 2" xfId="14" xr:uid="{00000000-0005-0000-0000-000009000000}"/>
    <cellStyle name="Normal 2 2" xfId="1" xr:uid="{00000000-0005-0000-0000-00000A000000}"/>
    <cellStyle name="Normal 2 3" xfId="19" xr:uid="{00000000-0005-0000-0000-00000B000000}"/>
    <cellStyle name="Normal 3" xfId="4" xr:uid="{00000000-0005-0000-0000-00000C000000}"/>
    <cellStyle name="Normal 4" xfId="9" xr:uid="{00000000-0005-0000-0000-00000D000000}"/>
    <cellStyle name="Normal 5" xfId="16" xr:uid="{00000000-0005-0000-0000-00000E000000}"/>
    <cellStyle name="Normal 6" xfId="21" xr:uid="{00000000-0005-0000-0000-00000F000000}"/>
    <cellStyle name="Normal 6 2" xfId="22" xr:uid="{00000000-0005-0000-0000-000010000000}"/>
    <cellStyle name="Normal 7" xfId="26" xr:uid="{0D7FA271-6D48-4AB3-909D-9E52E5B75AC7}"/>
    <cellStyle name="Normal_1 Laitiers Rapport" xfId="6" xr:uid="{00000000-0005-0000-0000-000011000000}"/>
    <cellStyle name="Normal_1 Prix Laitiers 2010 FA OK" xfId="7" xr:uid="{00000000-0005-0000-0000-000012000000}"/>
    <cellStyle name="Normal_8b-PLAN DEMANDE DOSSIER" xfId="2" xr:uid="{00000000-0005-0000-0000-000013000000}"/>
    <cellStyle name="Normal_Catalogue Fournisseurs 2004" xfId="12" xr:uid="{00000000-0005-0000-0000-000014000000}"/>
    <cellStyle name="Normal_Effectif Conditionnement Goulin" xfId="13" xr:uid="{00000000-0005-0000-0000-000015000000}"/>
    <cellStyle name="Normal_Forum Marais 15 09 2001" xfId="11" xr:uid="{00000000-0005-0000-0000-000016000000}"/>
    <cellStyle name="Normal_Marché 2002 filtre automatique" xfId="3" xr:uid="{00000000-0005-0000-0000-000017000000}"/>
    <cellStyle name="Normal_Rapport d'analyse CCR 09-2009" xfId="5" xr:uid="{00000000-0005-0000-0000-000018000000}"/>
    <cellStyle name="Normal_Rungis Modèle " xfId="23" xr:uid="{00000000-0005-0000-0000-000019000000}"/>
  </cellStyles>
  <dxfs count="132">
    <dxf>
      <font>
        <b/>
        <i val="0"/>
        <condense val="0"/>
        <extend val="0"/>
        <color indexed="9"/>
      </font>
      <fill>
        <patternFill>
          <bgColor indexed="10"/>
        </patternFill>
      </fill>
    </dxf>
    <dxf>
      <font>
        <b/>
        <i val="0"/>
        <condense val="0"/>
        <extend val="0"/>
        <color indexed="9"/>
      </font>
      <fill>
        <patternFill>
          <bgColor indexed="12"/>
        </patternFill>
      </fill>
    </dxf>
    <dxf>
      <font>
        <b/>
        <i val="0"/>
        <condense val="0"/>
        <extend val="0"/>
        <color indexed="9"/>
      </font>
      <fill>
        <patternFill>
          <bgColor indexed="17"/>
        </patternFill>
      </fill>
    </dxf>
    <dxf>
      <font>
        <b/>
        <i val="0"/>
        <condense val="0"/>
        <extend val="0"/>
        <color indexed="9"/>
      </font>
      <fill>
        <patternFill patternType="solid">
          <bgColor indexed="10"/>
        </patternFill>
      </fill>
      <border>
        <right/>
      </border>
    </dxf>
    <dxf>
      <font>
        <condense val="0"/>
        <extend val="0"/>
        <color auto="1"/>
      </font>
      <fill>
        <patternFill>
          <bgColor indexed="9"/>
        </patternFill>
      </fill>
    </dxf>
    <dxf>
      <font>
        <condense val="0"/>
        <extend val="0"/>
        <color indexed="9"/>
      </font>
      <fill>
        <patternFill patternType="gray0625">
          <bgColor indexed="9"/>
        </patternFill>
      </fill>
    </dxf>
    <dxf>
      <font>
        <b/>
        <i val="0"/>
        <strike val="0"/>
        <condense val="0"/>
        <extend val="0"/>
        <color indexed="12"/>
      </font>
      <fill>
        <patternFill patternType="none">
          <bgColor indexed="65"/>
        </patternFill>
      </fill>
      <border>
        <left style="hair">
          <color indexed="64"/>
        </left>
        <right style="thin">
          <color indexed="64"/>
        </right>
      </border>
    </dxf>
    <dxf>
      <font>
        <b/>
        <i val="0"/>
        <strike val="0"/>
        <condense val="0"/>
        <extend val="0"/>
        <color indexed="17"/>
      </font>
      <fill>
        <patternFill patternType="none">
          <bgColor indexed="65"/>
        </patternFill>
      </fill>
      <border>
        <left style="hair">
          <color indexed="64"/>
        </left>
        <right style="thin">
          <color indexed="64"/>
        </right>
      </border>
    </dxf>
    <dxf>
      <font>
        <b/>
        <i val="0"/>
        <strike val="0"/>
        <condense val="0"/>
        <extend val="0"/>
        <color indexed="10"/>
      </font>
      <fill>
        <patternFill patternType="none">
          <bgColor indexed="65"/>
        </patternFill>
      </fill>
      <border>
        <left style="hair">
          <color indexed="64"/>
        </left>
        <right style="thin">
          <color indexed="64"/>
        </right>
      </border>
    </dxf>
    <dxf>
      <font>
        <b/>
        <i val="0"/>
        <strike val="0"/>
        <condense val="0"/>
        <extend val="0"/>
        <color indexed="12"/>
      </font>
      <fill>
        <patternFill patternType="solid">
          <bgColor indexed="43"/>
        </patternFill>
      </fill>
      <border>
        <right style="hair">
          <color indexed="64"/>
        </right>
      </border>
    </dxf>
    <dxf>
      <font>
        <b/>
        <i val="0"/>
        <strike val="0"/>
        <condense val="0"/>
        <extend val="0"/>
        <color indexed="17"/>
      </font>
      <fill>
        <patternFill patternType="solid">
          <bgColor indexed="43"/>
        </patternFill>
      </fill>
      <border>
        <right style="hair">
          <color indexed="64"/>
        </right>
      </border>
    </dxf>
    <dxf>
      <font>
        <b/>
        <i val="0"/>
        <strike val="0"/>
        <condense val="0"/>
        <extend val="0"/>
        <color indexed="10"/>
      </font>
      <fill>
        <patternFill patternType="solid">
          <bgColor indexed="43"/>
        </patternFill>
      </fill>
      <border>
        <right style="hair">
          <color indexed="64"/>
        </right>
      </border>
    </dxf>
    <dxf>
      <font>
        <b/>
        <i val="0"/>
        <strike val="0"/>
        <condense val="0"/>
        <extend val="0"/>
        <color indexed="9"/>
      </font>
      <fill>
        <patternFill patternType="solid">
          <bgColor indexed="12"/>
        </patternFill>
      </fill>
      <border>
        <right/>
      </border>
    </dxf>
    <dxf>
      <font>
        <b/>
        <i val="0"/>
        <strike val="0"/>
        <condense val="0"/>
        <extend val="0"/>
        <color indexed="9"/>
      </font>
      <fill>
        <patternFill patternType="solid">
          <bgColor indexed="17"/>
        </patternFill>
      </fill>
      <border>
        <right/>
      </border>
    </dxf>
    <dxf>
      <font>
        <b/>
        <i val="0"/>
        <strike val="0"/>
        <condense val="0"/>
        <extend val="0"/>
        <color indexed="9"/>
      </font>
      <fill>
        <patternFill patternType="solid">
          <bgColor indexed="10"/>
        </patternFill>
      </fill>
      <border>
        <right/>
      </border>
    </dxf>
    <dxf>
      <font>
        <b/>
        <i val="0"/>
        <condense val="0"/>
        <extend val="0"/>
        <color auto="1"/>
      </font>
      <fill>
        <patternFill patternType="none">
          <bgColor indexed="65"/>
        </patternFill>
      </fill>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val="0"/>
        <i val="0"/>
        <condense val="0"/>
        <extend val="0"/>
        <color indexed="9"/>
      </font>
    </dxf>
    <dxf>
      <font>
        <b/>
        <i val="0"/>
        <condense val="0"/>
        <extend val="0"/>
        <color indexed="9"/>
      </font>
      <fill>
        <patternFill>
          <bgColor indexed="10"/>
        </patternFill>
      </fill>
    </dxf>
    <dxf>
      <font>
        <b/>
        <i val="0"/>
        <strike val="0"/>
        <condense val="0"/>
        <extend val="0"/>
        <color indexed="12"/>
      </font>
      <fill>
        <patternFill patternType="solid">
          <bgColor indexed="43"/>
        </patternFill>
      </fill>
      <border>
        <right/>
      </border>
    </dxf>
    <dxf>
      <font>
        <b/>
        <i val="0"/>
        <strike val="0"/>
        <condense val="0"/>
        <extend val="0"/>
        <color indexed="17"/>
      </font>
      <fill>
        <patternFill patternType="solid">
          <bgColor indexed="43"/>
        </patternFill>
      </fill>
      <border>
        <right/>
      </border>
    </dxf>
    <dxf>
      <font>
        <b/>
        <i val="0"/>
        <strike val="0"/>
        <condense val="0"/>
        <extend val="0"/>
        <color indexed="10"/>
      </font>
      <fill>
        <patternFill patternType="solid">
          <bgColor indexed="43"/>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thin">
          <color indexed="64"/>
        </right>
      </border>
    </dxf>
    <dxf>
      <font>
        <b/>
        <i val="0"/>
        <strike val="0"/>
        <condense val="0"/>
        <extend val="0"/>
        <color indexed="17"/>
      </font>
      <fill>
        <patternFill patternType="solid">
          <bgColor indexed="43"/>
        </patternFill>
      </fill>
      <border>
        <right style="thin">
          <color indexed="64"/>
        </right>
      </border>
    </dxf>
    <dxf>
      <font>
        <b/>
        <i val="0"/>
        <strike val="0"/>
        <condense val="0"/>
        <extend val="0"/>
        <color indexed="10"/>
      </font>
      <fill>
        <patternFill patternType="solid">
          <bgColor indexed="43"/>
        </patternFill>
      </fill>
      <border>
        <right style="thin">
          <color indexed="64"/>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strike val="0"/>
        <condense val="0"/>
        <extend val="0"/>
        <color indexed="12"/>
      </font>
      <fill>
        <patternFill patternType="solid">
          <bgColor indexed="43"/>
        </patternFill>
      </fill>
      <border>
        <right style="hair">
          <color indexed="64"/>
        </right>
      </border>
    </dxf>
    <dxf>
      <font>
        <b/>
        <i val="0"/>
        <strike val="0"/>
        <condense val="0"/>
        <extend val="0"/>
        <color indexed="17"/>
      </font>
      <fill>
        <patternFill patternType="solid">
          <bgColor indexed="43"/>
        </patternFill>
      </fill>
      <border>
        <right style="hair">
          <color indexed="64"/>
        </right>
      </border>
    </dxf>
    <dxf>
      <font>
        <b/>
        <i val="0"/>
        <strike val="0"/>
        <condense val="0"/>
        <extend val="0"/>
        <color indexed="10"/>
      </font>
      <fill>
        <patternFill patternType="solid">
          <bgColor indexed="43"/>
        </patternFill>
      </fill>
      <border>
        <right style="hair">
          <color indexed="64"/>
        </right>
      </border>
    </dxf>
    <dxf>
      <font>
        <b/>
        <i val="0"/>
        <strike val="0"/>
        <condense val="0"/>
        <extend val="0"/>
        <color indexed="12"/>
      </font>
      <fill>
        <patternFill patternType="solid">
          <bgColor indexed="43"/>
        </patternFill>
      </fill>
      <border>
        <right style="hair">
          <color indexed="64"/>
        </right>
      </border>
    </dxf>
    <dxf>
      <font>
        <b/>
        <i val="0"/>
        <strike val="0"/>
        <condense val="0"/>
        <extend val="0"/>
        <color indexed="17"/>
      </font>
      <fill>
        <patternFill patternType="solid">
          <bgColor indexed="43"/>
        </patternFill>
      </fill>
      <border>
        <right style="hair">
          <color indexed="64"/>
        </right>
      </border>
    </dxf>
    <dxf>
      <font>
        <b/>
        <i val="0"/>
        <strike val="0"/>
        <condense val="0"/>
        <extend val="0"/>
        <color indexed="10"/>
      </font>
      <fill>
        <patternFill patternType="solid">
          <bgColor indexed="43"/>
        </patternFill>
      </fill>
      <border>
        <right style="hair">
          <color indexed="64"/>
        </right>
      </border>
    </dxf>
    <dxf>
      <font>
        <b/>
        <i val="0"/>
        <strike val="0"/>
        <condense val="0"/>
        <extend val="0"/>
        <color indexed="12"/>
      </font>
      <fill>
        <patternFill patternType="solid">
          <bgColor indexed="43"/>
        </patternFill>
      </fill>
      <border>
        <right style="hair">
          <color indexed="64"/>
        </right>
      </border>
    </dxf>
    <dxf>
      <font>
        <b/>
        <i val="0"/>
        <strike val="0"/>
        <condense val="0"/>
        <extend val="0"/>
        <color indexed="17"/>
      </font>
      <fill>
        <patternFill patternType="solid">
          <bgColor indexed="43"/>
        </patternFill>
      </fill>
      <border>
        <right style="hair">
          <color indexed="64"/>
        </right>
      </border>
    </dxf>
    <dxf>
      <font>
        <b/>
        <i val="0"/>
        <strike val="0"/>
        <condense val="0"/>
        <extend val="0"/>
        <color indexed="10"/>
      </font>
      <fill>
        <patternFill patternType="solid">
          <bgColor indexed="43"/>
        </patternFill>
      </fill>
      <border>
        <right style="hair">
          <color indexed="64"/>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
      <font>
        <b/>
        <i val="0"/>
        <condense val="0"/>
        <extend val="0"/>
        <color indexed="12"/>
      </font>
      <fill>
        <patternFill>
          <bgColor indexed="9"/>
        </patternFill>
      </fill>
    </dxf>
    <dxf>
      <font>
        <b/>
        <i val="0"/>
        <condense val="0"/>
        <extend val="0"/>
        <color indexed="17"/>
      </font>
      <fill>
        <patternFill>
          <bgColor indexed="9"/>
        </patternFill>
      </fill>
    </dxf>
    <dxf>
      <font>
        <b/>
        <i val="0"/>
        <condense val="0"/>
        <extend val="0"/>
        <color indexed="10"/>
      </font>
      <fill>
        <patternFill patternType="solid">
          <bgColor indexed="9"/>
        </patternFill>
      </fill>
      <border>
        <right/>
      </border>
    </dxf>
  </dxfs>
  <tableStyles count="0" defaultTableStyle="TableStyleMedium2" defaultPivotStyle="PivotStyleLight16"/>
  <colors>
    <mruColors>
      <color rgb="FF0000FF"/>
      <color rgb="FF70AD47"/>
      <color rgb="FF000000"/>
      <color rgb="FFCC99FF"/>
      <color rgb="FF3366FF"/>
      <color rgb="FF99CC00"/>
      <color rgb="FFFFFFCC"/>
      <color rgb="FFFFFF99"/>
      <color rgb="FFFFCC0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9.png"/><Relationship Id="rId1" Type="http://schemas.openxmlformats.org/officeDocument/2006/relationships/image" Target="../media/image18.png"/><Relationship Id="rId5" Type="http://schemas.openxmlformats.org/officeDocument/2006/relationships/image" Target="../media/image14.png"/><Relationship Id="rId4"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142876</xdr:colOff>
      <xdr:row>4</xdr:row>
      <xdr:rowOff>47625</xdr:rowOff>
    </xdr:from>
    <xdr:to>
      <xdr:col>4</xdr:col>
      <xdr:colOff>85726</xdr:colOff>
      <xdr:row>4</xdr:row>
      <xdr:rowOff>585360</xdr:rowOff>
    </xdr:to>
    <xdr:pic>
      <xdr:nvPicPr>
        <xdr:cNvPr id="2" name="Image 1" descr="https://marches-publics.legibase.fr/sites/legibase.fr/files/logo/legibase-mpublics_0.png">
          <a:extLst>
            <a:ext uri="{FF2B5EF4-FFF2-40B4-BE49-F238E27FC236}">
              <a16:creationId xmlns:a16="http://schemas.microsoft.com/office/drawing/2014/main" id="{F97C000B-5A94-4C9F-AC3F-8A3C40FF9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1076" y="1609725"/>
          <a:ext cx="2457450" cy="537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xdr:row>
      <xdr:rowOff>19050</xdr:rowOff>
    </xdr:from>
    <xdr:to>
      <xdr:col>4</xdr:col>
      <xdr:colOff>0</xdr:colOff>
      <xdr:row>2</xdr:row>
      <xdr:rowOff>781892</xdr:rowOff>
    </xdr:to>
    <xdr:pic>
      <xdr:nvPicPr>
        <xdr:cNvPr id="3" name="Image 2" descr="http://www.marche-public.fr/awd_images/logo.png">
          <a:extLst>
            <a:ext uri="{FF2B5EF4-FFF2-40B4-BE49-F238E27FC236}">
              <a16:creationId xmlns:a16="http://schemas.microsoft.com/office/drawing/2014/main" id="{5466CD8C-FC71-43E3-A7CA-C4EC6833D3C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47725" y="419100"/>
          <a:ext cx="2447925" cy="7628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66676</xdr:colOff>
      <xdr:row>43</xdr:row>
      <xdr:rowOff>114301</xdr:rowOff>
    </xdr:from>
    <xdr:to>
      <xdr:col>4</xdr:col>
      <xdr:colOff>752476</xdr:colOff>
      <xdr:row>44</xdr:row>
      <xdr:rowOff>45744</xdr:rowOff>
    </xdr:to>
    <xdr:pic>
      <xdr:nvPicPr>
        <xdr:cNvPr id="4" name="Image 3" descr="Accueil">
          <a:extLst>
            <a:ext uri="{FF2B5EF4-FFF2-40B4-BE49-F238E27FC236}">
              <a16:creationId xmlns:a16="http://schemas.microsoft.com/office/drawing/2014/main" id="{C0093102-FFA8-42DB-B689-95161E64138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04876" y="9763126"/>
          <a:ext cx="3200400" cy="4743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184151</xdr:colOff>
      <xdr:row>15</xdr:row>
      <xdr:rowOff>146051</xdr:rowOff>
    </xdr:from>
    <xdr:to>
      <xdr:col>7</xdr:col>
      <xdr:colOff>965995</xdr:colOff>
      <xdr:row>20</xdr:row>
      <xdr:rowOff>136682</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46201" y="3536951"/>
          <a:ext cx="5687219" cy="1133631"/>
        </a:xfrm>
        <a:prstGeom prst="rect">
          <a:avLst/>
        </a:prstGeom>
      </xdr:spPr>
    </xdr:pic>
    <xdr:clientData/>
  </xdr:twoCellAnchor>
  <xdr:twoCellAnchor editAs="oneCell">
    <xdr:from>
      <xdr:col>2</xdr:col>
      <xdr:colOff>133350</xdr:colOff>
      <xdr:row>28</xdr:row>
      <xdr:rowOff>76200</xdr:rowOff>
    </xdr:from>
    <xdr:to>
      <xdr:col>9</xdr:col>
      <xdr:colOff>591572</xdr:colOff>
      <xdr:row>43</xdr:row>
      <xdr:rowOff>9994</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95400" y="6438900"/>
          <a:ext cx="7325747" cy="336279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152400</xdr:colOff>
      <xdr:row>647</xdr:row>
      <xdr:rowOff>95250</xdr:rowOff>
    </xdr:from>
    <xdr:to>
      <xdr:col>7</xdr:col>
      <xdr:colOff>886749</xdr:colOff>
      <xdr:row>666</xdr:row>
      <xdr:rowOff>219699</xdr:rowOff>
    </xdr:to>
    <xdr:pic>
      <xdr:nvPicPr>
        <xdr:cNvPr id="6" name="Imag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95625" y="120224550"/>
          <a:ext cx="6620799" cy="4467849"/>
        </a:xfrm>
        <a:prstGeom prst="rect">
          <a:avLst/>
        </a:prstGeom>
      </xdr:spPr>
    </xdr:pic>
    <xdr:clientData/>
  </xdr:twoCellAnchor>
  <xdr:twoCellAnchor editAs="oneCell">
    <xdr:from>
      <xdr:col>1</xdr:col>
      <xdr:colOff>676275</xdr:colOff>
      <xdr:row>414</xdr:row>
      <xdr:rowOff>19050</xdr:rowOff>
    </xdr:from>
    <xdr:to>
      <xdr:col>8</xdr:col>
      <xdr:colOff>391444</xdr:colOff>
      <xdr:row>434</xdr:row>
      <xdr:rowOff>29214</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57350" y="8448675"/>
          <a:ext cx="6582694" cy="4582164"/>
        </a:xfrm>
        <a:prstGeom prst="rect">
          <a:avLst/>
        </a:prstGeom>
      </xdr:spPr>
    </xdr:pic>
    <xdr:clientData/>
  </xdr:twoCellAnchor>
  <xdr:twoCellAnchor editAs="oneCell">
    <xdr:from>
      <xdr:col>1</xdr:col>
      <xdr:colOff>476250</xdr:colOff>
      <xdr:row>591</xdr:row>
      <xdr:rowOff>133350</xdr:rowOff>
    </xdr:from>
    <xdr:to>
      <xdr:col>7</xdr:col>
      <xdr:colOff>505651</xdr:colOff>
      <xdr:row>608</xdr:row>
      <xdr:rowOff>29103</xdr:rowOff>
    </xdr:to>
    <xdr:pic>
      <xdr:nvPicPr>
        <xdr:cNvPr id="17" name="Imag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57325" y="80257650"/>
          <a:ext cx="5915851" cy="3781953"/>
        </a:xfrm>
        <a:prstGeom prst="rect">
          <a:avLst/>
        </a:prstGeom>
      </xdr:spPr>
    </xdr:pic>
    <xdr:clientData/>
  </xdr:twoCellAnchor>
  <xdr:twoCellAnchor editAs="oneCell">
    <xdr:from>
      <xdr:col>2</xdr:col>
      <xdr:colOff>66675</xdr:colOff>
      <xdr:row>618</xdr:row>
      <xdr:rowOff>76200</xdr:rowOff>
    </xdr:from>
    <xdr:to>
      <xdr:col>7</xdr:col>
      <xdr:colOff>922020</xdr:colOff>
      <xdr:row>643</xdr:row>
      <xdr:rowOff>170815</xdr:rowOff>
    </xdr:to>
    <xdr:pic>
      <xdr:nvPicPr>
        <xdr:cNvPr id="21" name="Image 20">
          <a:extLst>
            <a:ext uri="{FF2B5EF4-FFF2-40B4-BE49-F238E27FC236}">
              <a16:creationId xmlns:a16="http://schemas.microsoft.com/office/drawing/2014/main" id="{00000000-0008-0000-0200-000015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0975" y="113576100"/>
          <a:ext cx="5760720" cy="5809615"/>
        </a:xfrm>
        <a:prstGeom prst="rect">
          <a:avLst/>
        </a:prstGeom>
      </xdr:spPr>
    </xdr:pic>
    <xdr:clientData/>
  </xdr:twoCellAnchor>
  <xdr:twoCellAnchor editAs="oneCell">
    <xdr:from>
      <xdr:col>1</xdr:col>
      <xdr:colOff>647700</xdr:colOff>
      <xdr:row>220</xdr:row>
      <xdr:rowOff>209550</xdr:rowOff>
    </xdr:from>
    <xdr:to>
      <xdr:col>1</xdr:col>
      <xdr:colOff>828700</xdr:colOff>
      <xdr:row>222</xdr:row>
      <xdr:rowOff>9561</xdr:rowOff>
    </xdr:to>
    <xdr:pic>
      <xdr:nvPicPr>
        <xdr:cNvPr id="24" name="Image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28775" y="109423200"/>
          <a:ext cx="181000" cy="257211"/>
        </a:xfrm>
        <a:prstGeom prst="rect">
          <a:avLst/>
        </a:prstGeom>
      </xdr:spPr>
    </xdr:pic>
    <xdr:clientData/>
  </xdr:twoCellAnchor>
  <xdr:twoCellAnchor editAs="oneCell">
    <xdr:from>
      <xdr:col>8</xdr:col>
      <xdr:colOff>581025</xdr:colOff>
      <xdr:row>644</xdr:row>
      <xdr:rowOff>1</xdr:rowOff>
    </xdr:from>
    <xdr:to>
      <xdr:col>12</xdr:col>
      <xdr:colOff>781050</xdr:colOff>
      <xdr:row>648</xdr:row>
      <xdr:rowOff>57151</xdr:rowOff>
    </xdr:to>
    <xdr:pic>
      <xdr:nvPicPr>
        <xdr:cNvPr id="12" name="Image 11">
          <a:extLst>
            <a:ext uri="{FF2B5EF4-FFF2-40B4-BE49-F238E27FC236}">
              <a16:creationId xmlns:a16="http://schemas.microsoft.com/office/drawing/2014/main" id="{00000000-0008-0000-0200-00000C00000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629525" y="96907351"/>
          <a:ext cx="4124325" cy="971550"/>
        </a:xfrm>
        <a:prstGeom prst="rect">
          <a:avLst/>
        </a:prstGeom>
      </xdr:spPr>
    </xdr:pic>
    <xdr:clientData/>
  </xdr:twoCellAnchor>
  <xdr:twoCellAnchor editAs="oneCell">
    <xdr:from>
      <xdr:col>17</xdr:col>
      <xdr:colOff>57150</xdr:colOff>
      <xdr:row>17</xdr:row>
      <xdr:rowOff>9525</xdr:rowOff>
    </xdr:from>
    <xdr:to>
      <xdr:col>20</xdr:col>
      <xdr:colOff>333733</xdr:colOff>
      <xdr:row>18</xdr:row>
      <xdr:rowOff>9553</xdr:rowOff>
    </xdr:to>
    <xdr:pic>
      <xdr:nvPicPr>
        <xdr:cNvPr id="14" name="Image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5497175" y="3638550"/>
          <a:ext cx="2562583" cy="228628"/>
        </a:xfrm>
        <a:prstGeom prst="rect">
          <a:avLst/>
        </a:prstGeom>
      </xdr:spPr>
    </xdr:pic>
    <xdr:clientData/>
  </xdr:twoCellAnchor>
  <xdr:twoCellAnchor editAs="oneCell">
    <xdr:from>
      <xdr:col>20</xdr:col>
      <xdr:colOff>723900</xdr:colOff>
      <xdr:row>16</xdr:row>
      <xdr:rowOff>133350</xdr:rowOff>
    </xdr:from>
    <xdr:to>
      <xdr:col>24</xdr:col>
      <xdr:colOff>324025</xdr:colOff>
      <xdr:row>22</xdr:row>
      <xdr:rowOff>180976</xdr:rowOff>
    </xdr:to>
    <xdr:pic>
      <xdr:nvPicPr>
        <xdr:cNvPr id="15" name="Image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449925" y="3533775"/>
          <a:ext cx="2648125" cy="1419226"/>
        </a:xfrm>
        <a:prstGeom prst="rect">
          <a:avLst/>
        </a:prstGeom>
      </xdr:spPr>
    </xdr:pic>
    <xdr:clientData/>
  </xdr:twoCellAnchor>
  <xdr:twoCellAnchor editAs="oneCell">
    <xdr:from>
      <xdr:col>17</xdr:col>
      <xdr:colOff>495300</xdr:colOff>
      <xdr:row>24</xdr:row>
      <xdr:rowOff>142875</xdr:rowOff>
    </xdr:from>
    <xdr:to>
      <xdr:col>25</xdr:col>
      <xdr:colOff>160020</xdr:colOff>
      <xdr:row>32</xdr:row>
      <xdr:rowOff>139700</xdr:rowOff>
    </xdr:to>
    <xdr:pic>
      <xdr:nvPicPr>
        <xdr:cNvPr id="16" name="Image 15">
          <a:extLst>
            <a:ext uri="{FF2B5EF4-FFF2-40B4-BE49-F238E27FC236}">
              <a16:creationId xmlns:a16="http://schemas.microsoft.com/office/drawing/2014/main" id="{00000000-0008-0000-0200-00001000000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5935325" y="5372100"/>
          <a:ext cx="5760720" cy="1825625"/>
        </a:xfrm>
        <a:prstGeom prst="rect">
          <a:avLst/>
        </a:prstGeom>
      </xdr:spPr>
    </xdr:pic>
    <xdr:clientData/>
  </xdr:twoCellAnchor>
  <xdr:twoCellAnchor editAs="oneCell">
    <xdr:from>
      <xdr:col>1</xdr:col>
      <xdr:colOff>495300</xdr:colOff>
      <xdr:row>711</xdr:row>
      <xdr:rowOff>180975</xdr:rowOff>
    </xdr:from>
    <xdr:to>
      <xdr:col>7</xdr:col>
      <xdr:colOff>467543</xdr:colOff>
      <xdr:row>721</xdr:row>
      <xdr:rowOff>19293</xdr:rowOff>
    </xdr:to>
    <xdr:pic>
      <xdr:nvPicPr>
        <xdr:cNvPr id="28" name="Imag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676275" y="155486100"/>
          <a:ext cx="5858693" cy="1743318"/>
        </a:xfrm>
        <a:prstGeom prst="rect">
          <a:avLst/>
        </a:prstGeom>
      </xdr:spPr>
    </xdr:pic>
    <xdr:clientData/>
  </xdr:twoCellAnchor>
  <xdr:twoCellAnchor editAs="oneCell">
    <xdr:from>
      <xdr:col>1</xdr:col>
      <xdr:colOff>704850</xdr:colOff>
      <xdr:row>699</xdr:row>
      <xdr:rowOff>180975</xdr:rowOff>
    </xdr:from>
    <xdr:to>
      <xdr:col>7</xdr:col>
      <xdr:colOff>600882</xdr:colOff>
      <xdr:row>711</xdr:row>
      <xdr:rowOff>38399</xdr:rowOff>
    </xdr:to>
    <xdr:pic>
      <xdr:nvPicPr>
        <xdr:cNvPr id="29" name="Imag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885825" y="153200100"/>
          <a:ext cx="5782482" cy="2143424"/>
        </a:xfrm>
        <a:prstGeom prst="rect">
          <a:avLst/>
        </a:prstGeom>
      </xdr:spPr>
    </xdr:pic>
    <xdr:clientData/>
  </xdr:twoCellAnchor>
  <xdr:twoCellAnchor editAs="oneCell">
    <xdr:from>
      <xdr:col>1</xdr:col>
      <xdr:colOff>28575</xdr:colOff>
      <xdr:row>836</xdr:row>
      <xdr:rowOff>0</xdr:rowOff>
    </xdr:from>
    <xdr:to>
      <xdr:col>7</xdr:col>
      <xdr:colOff>961291</xdr:colOff>
      <xdr:row>842</xdr:row>
      <xdr:rowOff>19050</xdr:rowOff>
    </xdr:to>
    <xdr:pic>
      <xdr:nvPicPr>
        <xdr:cNvPr id="13" name="Imag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09550" y="186632850"/>
          <a:ext cx="6819166" cy="11620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152400</xdr:colOff>
      <xdr:row>16</xdr:row>
      <xdr:rowOff>0</xdr:rowOff>
    </xdr:from>
    <xdr:to>
      <xdr:col>11</xdr:col>
      <xdr:colOff>657295</xdr:colOff>
      <xdr:row>21</xdr:row>
      <xdr:rowOff>60555</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92775" y="41319450"/>
          <a:ext cx="504895" cy="1632180"/>
        </a:xfrm>
        <a:prstGeom prst="rect">
          <a:avLst/>
        </a:prstGeom>
      </xdr:spPr>
    </xdr:pic>
    <xdr:clientData/>
  </xdr:twoCellAnchor>
  <xdr:twoCellAnchor editAs="oneCell">
    <xdr:from>
      <xdr:col>15</xdr:col>
      <xdr:colOff>190500</xdr:colOff>
      <xdr:row>15</xdr:row>
      <xdr:rowOff>165100</xdr:rowOff>
    </xdr:from>
    <xdr:to>
      <xdr:col>21</xdr:col>
      <xdr:colOff>25400</xdr:colOff>
      <xdr:row>26</xdr:row>
      <xdr:rowOff>292100</xdr:rowOff>
    </xdr:to>
    <xdr:pic>
      <xdr:nvPicPr>
        <xdr:cNvPr id="3" name="Imag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2850475" y="41170225"/>
          <a:ext cx="6711950" cy="3584575"/>
        </a:xfrm>
        <a:prstGeom prst="rect">
          <a:avLst/>
        </a:prstGeom>
      </xdr:spPr>
    </xdr:pic>
    <xdr:clientData/>
  </xdr:twoCellAnchor>
  <xdr:twoCellAnchor editAs="oneCell">
    <xdr:from>
      <xdr:col>7</xdr:col>
      <xdr:colOff>552450</xdr:colOff>
      <xdr:row>35</xdr:row>
      <xdr:rowOff>28575</xdr:rowOff>
    </xdr:from>
    <xdr:to>
      <xdr:col>9</xdr:col>
      <xdr:colOff>1324333</xdr:colOff>
      <xdr:row>36</xdr:row>
      <xdr:rowOff>9553</xdr:rowOff>
    </xdr:to>
    <xdr:pic>
      <xdr:nvPicPr>
        <xdr:cNvPr id="4" name="Imag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4239875" y="46786800"/>
          <a:ext cx="2562583" cy="228628"/>
        </a:xfrm>
        <a:prstGeom prst="rect">
          <a:avLst/>
        </a:prstGeom>
      </xdr:spPr>
    </xdr:pic>
    <xdr:clientData/>
  </xdr:twoCellAnchor>
  <xdr:twoCellAnchor editAs="oneCell">
    <xdr:from>
      <xdr:col>10</xdr:col>
      <xdr:colOff>838200</xdr:colOff>
      <xdr:row>34</xdr:row>
      <xdr:rowOff>0</xdr:rowOff>
    </xdr:from>
    <xdr:to>
      <xdr:col>13</xdr:col>
      <xdr:colOff>47800</xdr:colOff>
      <xdr:row>39</xdr:row>
      <xdr:rowOff>180976</xdr:rowOff>
    </xdr:to>
    <xdr:pic>
      <xdr:nvPicPr>
        <xdr:cNvPr id="5" name="Imag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7964150" y="46510575"/>
          <a:ext cx="2648125" cy="1419226"/>
        </a:xfrm>
        <a:prstGeom prst="rect">
          <a:avLst/>
        </a:prstGeom>
      </xdr:spPr>
    </xdr:pic>
    <xdr:clientData/>
  </xdr:twoCellAnchor>
  <xdr:twoCellAnchor editAs="oneCell">
    <xdr:from>
      <xdr:col>9</xdr:col>
      <xdr:colOff>647700</xdr:colOff>
      <xdr:row>41</xdr:row>
      <xdr:rowOff>0</xdr:rowOff>
    </xdr:from>
    <xdr:to>
      <xdr:col>13</xdr:col>
      <xdr:colOff>1322070</xdr:colOff>
      <xdr:row>48</xdr:row>
      <xdr:rowOff>44450</xdr:rowOff>
    </xdr:to>
    <xdr:pic>
      <xdr:nvPicPr>
        <xdr:cNvPr id="8" name="Image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125825" y="48244125"/>
          <a:ext cx="5760720" cy="1778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276225</xdr:colOff>
          <xdr:row>295</xdr:row>
          <xdr:rowOff>114300</xdr:rowOff>
        </xdr:from>
        <xdr:to>
          <xdr:col>4</xdr:col>
          <xdr:colOff>600075</xdr:colOff>
          <xdr:row>295</xdr:row>
          <xdr:rowOff>333375</xdr:rowOff>
        </xdr:to>
        <xdr:sp macro="" textlink="">
          <xdr:nvSpPr>
            <xdr:cNvPr id="60417" name="Check Box 1" hidden="1">
              <a:extLst>
                <a:ext uri="{63B3BB69-23CF-44E3-9099-C40C66FF867C}">
                  <a14:compatExt spid="_x0000_s60417"/>
                </a:ext>
                <a:ext uri="{FF2B5EF4-FFF2-40B4-BE49-F238E27FC236}">
                  <a16:creationId xmlns:a16="http://schemas.microsoft.com/office/drawing/2014/main" id="{00000000-0008-0000-0700-000001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295</xdr:row>
          <xdr:rowOff>114300</xdr:rowOff>
        </xdr:from>
        <xdr:to>
          <xdr:col>4</xdr:col>
          <xdr:colOff>600075</xdr:colOff>
          <xdr:row>295</xdr:row>
          <xdr:rowOff>333375</xdr:rowOff>
        </xdr:to>
        <xdr:sp macro="" textlink="">
          <xdr:nvSpPr>
            <xdr:cNvPr id="60418" name="Check Box 2" hidden="1">
              <a:extLst>
                <a:ext uri="{63B3BB69-23CF-44E3-9099-C40C66FF867C}">
                  <a14:compatExt spid="_x0000_s60418"/>
                </a:ext>
                <a:ext uri="{FF2B5EF4-FFF2-40B4-BE49-F238E27FC236}">
                  <a16:creationId xmlns:a16="http://schemas.microsoft.com/office/drawing/2014/main" id="{00000000-0008-0000-0700-000002E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rungisinternational.com/cours-fruits-legum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google.fr/search?q=Guide+pour+l%E2%80%99achat+public+de+fruits%2C+l%C3%A9gumes+et+pommes+de+terre+%C3%A0+l%E2%80%99%C3%A9tat+frais&amp;oq=Guide+pour+l%E2%80%99achat+public+de+fruits%2C+l%C3%A9gumes+et+pommes+de+terre+%C3%A0+l%E2%80%99%C3%A9tat+fra" TargetMode="External"/><Relationship Id="rId7" Type="http://schemas.openxmlformats.org/officeDocument/2006/relationships/printerSettings" Target="../printerSettings/printerSettings8.bin"/><Relationship Id="rId2" Type="http://schemas.openxmlformats.org/officeDocument/2006/relationships/hyperlink" Target="http://www.cnipt.com/index.php?module=rubs&amp;id=4" TargetMode="External"/><Relationship Id="rId1" Type="http://schemas.openxmlformats.org/officeDocument/2006/relationships/hyperlink" Target="http://www.fruits-et-legumes.net/" TargetMode="External"/><Relationship Id="rId6" Type="http://schemas.openxmlformats.org/officeDocument/2006/relationships/hyperlink" Target="https://www.google.fr/search?q=Union+Nationale+Des+Industries+De+Transformation+d%E2%80%99Emballage+Souple+-+liste+des+adh%C3%A9rents&amp;oq=Union+Nationale+Des+Industries+De+Transformation+d%E2%80%99Emballage+Souple+-+liste+des+adh%C3%A9rents&amp;aqs=chrome..69i" TargetMode="External"/><Relationship Id="rId5" Type="http://schemas.openxmlformats.org/officeDocument/2006/relationships/hyperlink" Target="https://www.google.fr/search?q=Emballages+plastique+et+conformit%C3%A9&amp;oq=Emballages+plastique+et+conformit%C3%A9&amp;aqs=chrome..69i57.1798j0j8&amp;sourceid=chrome&amp;ie=UTF-8" TargetMode="External"/><Relationship Id="rId4" Type="http://schemas.openxmlformats.org/officeDocument/2006/relationships/hyperlink" Target="https://www.google.fr/search?q=Guide+des+fruits+et+l%C3%A9gumes+en+Restauration+Hors+domicile+Ctifl&amp;oq=Guide+des+fruits+et+l%C3%A9gumes+en+Restauration+Hors+domicile+Ctifl&amp;aqs=chrome..69i57.1846j0j8&amp;sourceid=chrome&amp;ie=UTF-8"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hyperlink" Target="http://www.marches-publics.net/cpv/H-attributs-aliments-boissons-plats.htm" TargetMode="External"/><Relationship Id="rId1" Type="http://schemas.openxmlformats.org/officeDocument/2006/relationships/hyperlink" Target="http://www.marches-publics.net/cpv/15-produits-alimentaires-boissons-tabac-produits-connexes.htm"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www.marche-public.fr/Marches-publics/Definitions/Entrees/PLACE-plate-forme-achats-etat.htm" TargetMode="External"/><Relationship Id="rId3" Type="http://schemas.openxmlformats.org/officeDocument/2006/relationships/hyperlink" Target="http://www.marche-public.fr/index.htm" TargetMode="External"/><Relationship Id="rId7" Type="http://schemas.openxmlformats.org/officeDocument/2006/relationships/hyperlink" Target="https://www.marches-publics.gouv.fr/?page=entreprise.AccueilEntreprise" TargetMode="External"/><Relationship Id="rId12" Type="http://schemas.openxmlformats.org/officeDocument/2006/relationships/drawing" Target="../drawings/drawing1.xml"/><Relationship Id="rId2" Type="http://schemas.openxmlformats.org/officeDocument/2006/relationships/hyperlink" Target="https://marches-publics.legibase.fr/actualites/forum-des-lecteurs/quoi-sert-le-dqe-86081" TargetMode="External"/><Relationship Id="rId1" Type="http://schemas.openxmlformats.org/officeDocument/2006/relationships/hyperlink" Target="http://www.marche-public.fr/Marches-publics/Definitions/Entrees/BPU.htm" TargetMode="External"/><Relationship Id="rId6" Type="http://schemas.openxmlformats.org/officeDocument/2006/relationships/hyperlink" Target="http://www.marche-public.fr/Marches-publics/Definitions/Entrees/Reglement-consultation.htm" TargetMode="External"/><Relationship Id="rId11" Type="http://schemas.openxmlformats.org/officeDocument/2006/relationships/hyperlink" Target="http://www.marche-public.fr/Marches-publics/Definitions/Entrees/CCTP.htm" TargetMode="External"/><Relationship Id="rId5" Type="http://schemas.openxmlformats.org/officeDocument/2006/relationships/hyperlink" Target="http://www.marche-public.fr/Marches-publics/Definitions/Entrees/CCAP.htm" TargetMode="External"/><Relationship Id="rId10" Type="http://schemas.openxmlformats.org/officeDocument/2006/relationships/hyperlink" Target="http://draaf.auvergne-rhone-alpes.agriculture.gouv.fr/IMG/pdf/PPT_le_sourcing_dans_la_commande_publique_V2_cle8b9dd5.pdf" TargetMode="External"/><Relationship Id="rId4" Type="http://schemas.openxmlformats.org/officeDocument/2006/relationships/hyperlink" Target="https://marches-publics.legibase.fr/" TargetMode="External"/><Relationship Id="rId9" Type="http://schemas.openxmlformats.org/officeDocument/2006/relationships/hyperlink" Target="https://www.seban-associes.avocat.fr/wp-content/uploads/2018/03/YLF-Dossier-Sourcing-Contrats-Publics-mars-2018.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calculateur.com/moyenne-ponderee.html" TargetMode="External"/><Relationship Id="rId13" Type="http://schemas.openxmlformats.org/officeDocument/2006/relationships/drawing" Target="../drawings/drawing2.xml"/><Relationship Id="rId3" Type="http://schemas.openxmlformats.org/officeDocument/2006/relationships/hyperlink" Target="http://www.montmorot.educagri.fr/fileadmin/user_upload/LEGTA/restau_co/produits_locaux_et_marches_publics.pdf" TargetMode="External"/><Relationship Id="rId7" Type="http://schemas.openxmlformats.org/officeDocument/2006/relationships/hyperlink" Target="http://www.cotref.com/medias/files/gpam..a4.28-04-2014.pdf" TargetMode="External"/><Relationship Id="rId12" Type="http://schemas.openxmlformats.org/officeDocument/2006/relationships/printerSettings" Target="../printerSettings/printerSettings2.bin"/><Relationship Id="rId2" Type="http://schemas.openxmlformats.org/officeDocument/2006/relationships/hyperlink" Target="https://www.collectivites-locales.gouv.fr/conseils-aux-acheteurs" TargetMode="External"/><Relationship Id="rId1" Type="http://schemas.openxmlformats.org/officeDocument/2006/relationships/hyperlink" Target="https://www.economie.gouv.fr/files/files/directions_services/daj/marches_publics/oeap/concertation/autres_groupes_travail/guide-prix-dans-mp.pdf" TargetMode="External"/><Relationship Id="rId6" Type="http://schemas.openxmlformats.org/officeDocument/2006/relationships/hyperlink" Target="http://www.offrealimentairemidipyrenees.com/files/slide/Developper-vos-approvisionnements-de-proximite-en-Midi-Pyrenees.pdf" TargetMode="External"/><Relationship Id="rId11" Type="http://schemas.openxmlformats.org/officeDocument/2006/relationships/hyperlink" Target="http://www.arpe-paca.org/environnement/boite-a-outils-commande-publique-durable-rediger-un-marche-public-de-denrees-alimentaires-fruits-et-legumes_i5980.html" TargetMode="External"/><Relationship Id="rId5" Type="http://schemas.openxmlformats.org/officeDocument/2006/relationships/hyperlink" Target="http://www.marche-public.fr/Marches-publics/Definitions/Entrees/Criteres-choix-offres.htm" TargetMode="External"/><Relationship Id="rId10" Type="http://schemas.openxmlformats.org/officeDocument/2006/relationships/hyperlink" Target="https://ciqual.anses.fr/" TargetMode="External"/><Relationship Id="rId4" Type="http://schemas.openxmlformats.org/officeDocument/2006/relationships/hyperlink" Target="http://www.montmorot.educagri.fr/fileadmin/user_upload/LEGTA/restau_co/produits_locaux_et_marches_publics.pdf" TargetMode="External"/><Relationship Id="rId9" Type="http://schemas.openxmlformats.org/officeDocument/2006/relationships/hyperlink" Target="https://www.vd.ch/fileadmin/user_upload/organisation/dinf/sg-dinf/guide_romand/t5_autres-methodes-notation-cout.pdf"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www.haute-marne.cci.fr/sites/haute-marne.cci.fr/IMG/pdf/guide_procedures_achats_marches_publics.pdf" TargetMode="External"/><Relationship Id="rId18" Type="http://schemas.openxmlformats.org/officeDocument/2006/relationships/hyperlink" Target="http://agorapublix.com/forum3/index.php?action=printpage;topic=18926.0" TargetMode="External"/><Relationship Id="rId26" Type="http://schemas.openxmlformats.org/officeDocument/2006/relationships/hyperlink" Target="http://www.marche-public.fr/Marches-publics/Definitions/Entrees/NUTS_France.htm" TargetMode="External"/><Relationship Id="rId39" Type="http://schemas.openxmlformats.org/officeDocument/2006/relationships/hyperlink" Target="http://alimentation-sante.org/category/experimentation-logos-nutritionnels/" TargetMode="External"/><Relationship Id="rId21" Type="http://schemas.openxmlformats.org/officeDocument/2006/relationships/hyperlink" Target="https://mps.apientreprise.fr/kit_mps/content/8/RC_MPS_Ville_de_Poitiers_march_s_de_travaux_.docx" TargetMode="External"/><Relationship Id="rId34" Type="http://schemas.openxmlformats.org/officeDocument/2006/relationships/hyperlink" Target="https://s3-eu-west-1.amazonaws.com/phytocontrol/wp-content/uploads/2017/11/06083524/Arr%C3%AAt%C3%A9-03-11-17-Nutri-score.pdf" TargetMode="External"/><Relationship Id="rId42" Type="http://schemas.openxmlformats.org/officeDocument/2006/relationships/hyperlink" Target="http://www.france-certification.com/les-certifications/brc/" TargetMode="External"/><Relationship Id="rId47" Type="http://schemas.openxmlformats.org/officeDocument/2006/relationships/hyperlink" Target="http://www.marche-public.fr/Marches-publics/Definitions/Entrees/Marches-subsequents-accords-cadres.htm" TargetMode="External"/><Relationship Id="rId50" Type="http://schemas.openxmlformats.org/officeDocument/2006/relationships/hyperlink" Target="http://www.ville-sees.fr/wp-content/uploads/2014/02/CCTP-restauration-scolaire.pdf" TargetMode="External"/><Relationship Id="rId55" Type="http://schemas.openxmlformats.org/officeDocument/2006/relationships/hyperlink" Target="http://www.uvcw.be/no_index/actualite/3972-87251065985112192011095027541416602332.pdf" TargetMode="External"/><Relationship Id="rId63" Type="http://schemas.openxmlformats.org/officeDocument/2006/relationships/hyperlink" Target="https://www.economie.gouv.fr/files/files/directions_services/daj/marches_publics/oeap/concertation/autres_groupes_travail/guide-prix-dans-mp.pdf" TargetMode="External"/><Relationship Id="rId7" Type="http://schemas.openxmlformats.org/officeDocument/2006/relationships/hyperlink" Target="https://www.achats-limousin.com/xmarches/downloadp.do?idType=21&amp;idDossier=401599" TargetMode="External"/><Relationship Id="rId2" Type="http://schemas.openxmlformats.org/officeDocument/2006/relationships/hyperlink" Target="http://www.appeldoffrepublic.fr/logiciels-outils-informatiques-utiles" TargetMode="External"/><Relationship Id="rId16" Type="http://schemas.openxmlformats.org/officeDocument/2006/relationships/hyperlink" Target="http://agorapublix.com/forum3/index.php?action=printpage;topic=18926.0" TargetMode="External"/><Relationship Id="rId20" Type="http://schemas.openxmlformats.org/officeDocument/2006/relationships/hyperlink" Target="http://agorapublix.com/forum3/index.php?action=printpage;topic=18926.0" TargetMode="External"/><Relationship Id="rId29" Type="http://schemas.openxmlformats.org/officeDocument/2006/relationships/hyperlink" Target="http://www.boamp.fr/Espace-acheteurs/Bien-acheter-avec-le-BOAMP/L-offre-anormalement-basse" TargetMode="External"/><Relationship Id="rId41" Type="http://schemas.openxmlformats.org/officeDocument/2006/relationships/hyperlink" Target="https://www.dnvgl.fr/services/ifs-norme-internationale-pour-la-securite-des-aliments-5172" TargetMode="External"/><Relationship Id="rId54" Type="http://schemas.openxmlformats.org/officeDocument/2006/relationships/hyperlink" Target="http://www.marche-public.fr/Marches-publics/Definitions/Entrees/Criteres-choix-offres.htm" TargetMode="External"/><Relationship Id="rId62" Type="http://schemas.openxmlformats.org/officeDocument/2006/relationships/hyperlink" Target="https://www.village-justice.com/articles/Rejet-son-offre-procedure-suivre,18102.html" TargetMode="External"/><Relationship Id="rId1" Type="http://schemas.openxmlformats.org/officeDocument/2006/relationships/hyperlink" Target="https://www.achats-limousin.com/xmarches/downloadp.do?idType=21&amp;idDossier=401599" TargetMode="External"/><Relationship Id="rId6" Type="http://schemas.openxmlformats.org/officeDocument/2006/relationships/hyperlink" Target="https://www.achats-limousin.com/xmarches/downloadp.do?idType=21&amp;idDossier=401599" TargetMode="External"/><Relationship Id="rId11" Type="http://schemas.openxmlformats.org/officeDocument/2006/relationships/hyperlink" Target="http://www.marche-public.fr/Marches-publics/Definitions/Entrees/CPV.htm" TargetMode="External"/><Relationship Id="rId24" Type="http://schemas.openxmlformats.org/officeDocument/2006/relationships/hyperlink" Target="http://www.marche-public.fr/cpv/15-produits-alimentaires-boissons-tabac-produits-connexes.htm" TargetMode="External"/><Relationship Id="rId32" Type="http://schemas.openxmlformats.org/officeDocument/2006/relationships/hyperlink" Target="http://www.fbtp46.com/Files/pub/Fede_D46/DEP_PRESSE_4591/dfc37deebe9d4ba798c62d84152aa665/PJ/OAB%20annexes%20Charte%2046.pdf" TargetMode="External"/><Relationship Id="rId37" Type="http://schemas.openxmlformats.org/officeDocument/2006/relationships/hyperlink" Target="http://alimentation-sante.org/wp-content/uploads/2015/01/Fiche_EchelleNutritionnelle_1501.pdf" TargetMode="External"/><Relationship Id="rId40" Type="http://schemas.openxmlformats.org/officeDocument/2006/relationships/hyperlink" Target="http://www.finalab.fr/media/entx94__catalogue_physicochimie__2018__037551800_0941_02022018.pdf" TargetMode="External"/><Relationship Id="rId45" Type="http://schemas.openxmlformats.org/officeDocument/2006/relationships/hyperlink" Target="http://draaf.occitanie.agriculture.gouv.fr/IMG/pdf/fiche_thema_marches_10-2015_cle0a495f.pdf" TargetMode="External"/><Relationship Id="rId53" Type="http://schemas.openxmlformats.org/officeDocument/2006/relationships/hyperlink" Target="https://www.economie.gouv.fr/cedef/marches-publics-criteres-sociaux-environnementaux" TargetMode="External"/><Relationship Id="rId58" Type="http://schemas.openxmlformats.org/officeDocument/2006/relationships/hyperlink" Target="http://contract-catering-guide.org/fr/files/FR_Ferco_Effat.pdf" TargetMode="External"/><Relationship Id="rId5" Type="http://schemas.openxmlformats.org/officeDocument/2006/relationships/hyperlink" Target="https://www.achats-limousin.com/xmarches/downloadp.do?idType=21&amp;idDossier=401599" TargetMode="External"/><Relationship Id="rId15" Type="http://schemas.openxmlformats.org/officeDocument/2006/relationships/hyperlink" Target="https://www.google.fr/search?q=Guide+de+proc%C3%A9dure+achats+March%C3%A9s+publics&amp;source=lnms&amp;tbm=vid&amp;sa=X&amp;ved=0ahUKEwjK24j46JXZAhVDwxQKHXFRB4QQ_AUIDSgE&amp;biw=1520&amp;bih=738" TargetMode="External"/><Relationship Id="rId23" Type="http://schemas.openxmlformats.org/officeDocument/2006/relationships/hyperlink" Target="https://virunga.org/wp-content/uploads/2016/07/Partie-B-Annexe-5.5.3-Fiche-dentite%CC%81-legale-personne-physique.pdf" TargetMode="External"/><Relationship Id="rId28" Type="http://schemas.openxmlformats.org/officeDocument/2006/relationships/hyperlink" Target="https://www.google.fr/search?q=blog+march%C3%A9s+publics&amp;oq=blog+march%C3%A9s+publics&amp;aqs=chrome..69i57j0l3.11048j0j8&amp;sourceid=chrome&amp;ie=UTF-8" TargetMode="External"/><Relationship Id="rId36" Type="http://schemas.openxmlformats.org/officeDocument/2006/relationships/hyperlink" Target="http://agriculture.gouv.fr/telecharger/87510?token=537276c9f22122955add7292abbcce0d" TargetMode="External"/><Relationship Id="rId49" Type="http://schemas.openxmlformats.org/officeDocument/2006/relationships/hyperlink" Target="http://mapa.aji-france.com/mapa/file/marche/23296/CCAP%20march%C3%A9%20alimentaire%202016.pdf" TargetMode="External"/><Relationship Id="rId57" Type="http://schemas.openxmlformats.org/officeDocument/2006/relationships/hyperlink" Target="https://www.auvergne-rhone-alpes.ars.sante.fr/system/files/2017-06/Processus%20d%27%C3%A9valuation%20des%20offres%20-%20note%20m%C3%A9thodologique.pdf" TargetMode="External"/><Relationship Id="rId61" Type="http://schemas.openxmlformats.org/officeDocument/2006/relationships/hyperlink" Target="http://www.juris-connect.com/Guides/Choisir_mieux_disant.pdf" TargetMode="External"/><Relationship Id="rId10" Type="http://schemas.openxmlformats.org/officeDocument/2006/relationships/hyperlink" Target="http://www.marchespublicspme.com/avant-la-reponse/lexique-des-termes-de-marches-publics/" TargetMode="External"/><Relationship Id="rId19" Type="http://schemas.openxmlformats.org/officeDocument/2006/relationships/hyperlink" Target="http://agorapublix.com/forum3/index.php?action=printpage;topic=18926.0" TargetMode="External"/><Relationship Id="rId31" Type="http://schemas.openxmlformats.org/officeDocument/2006/relationships/hyperlink" Target="http://www.courrierdesmaires.fr/34597/marches-publics-comment-traiter-les-offres-anormalement-basses/" TargetMode="External"/><Relationship Id="rId44" Type="http://schemas.openxmlformats.org/officeDocument/2006/relationships/hyperlink" Target="https://www.economie.gouv.fr/files/files/directions_services/daj/marches_publics/oeap/concertation/autres_groupes_travail/guide-prix-dans-mp.pdf" TargetMode="External"/><Relationship Id="rId52" Type="http://schemas.openxmlformats.org/officeDocument/2006/relationships/hyperlink" Target="http://ec.europa.eu/environment/gpp/pdf/handbook_fr.pdf" TargetMode="External"/><Relationship Id="rId60" Type="http://schemas.openxmlformats.org/officeDocument/2006/relationships/hyperlink" Target="http://cdn2_3.reseaudescommunes.fr:8880/cities/71/documents/mliqt1d61enigi.pdf" TargetMode="External"/><Relationship Id="rId65" Type="http://schemas.openxmlformats.org/officeDocument/2006/relationships/drawing" Target="../drawings/drawing3.xml"/><Relationship Id="rId4" Type="http://schemas.openxmlformats.org/officeDocument/2006/relationships/hyperlink" Target="http://www.apasp.com/media/files/pdf/GUIDES_ACHATS/2016/Guide_Alimentaire_Web.pdf" TargetMode="External"/><Relationship Id="rId9" Type="http://schemas.openxmlformats.org/officeDocument/2006/relationships/hyperlink" Target="http://www.agnes-bricard.com/presentation-agnes-bricard/" TargetMode="External"/><Relationship Id="rId14" Type="http://schemas.openxmlformats.org/officeDocument/2006/relationships/hyperlink" Target="https://www.google.fr/search?q=Guide+de+proc%C3%A9dure+achats+March%C3%A9s+publics&amp;oq=Guide+de+proc%C3%A9dure+achats+March%C3%A9s+publics&amp;aqs=chrome..69i57.1859j0j8&amp;sourceid=chrome&amp;ie=UTF-8" TargetMode="External"/><Relationship Id="rId22" Type="http://schemas.openxmlformats.org/officeDocument/2006/relationships/hyperlink" Target="https://mps.apientreprise.fr/kit_mps/content/8/RC_MPS_Ville_de_Poitiers_march_s_de_travaux_.docx" TargetMode="External"/><Relationship Id="rId27" Type="http://schemas.openxmlformats.org/officeDocument/2006/relationships/hyperlink" Target="https://marches.maximilien.fr/index.php?page=entreprise.EntrepriseDownloadReglement&amp;reference=Mjk0NTk3&amp;orgAcronyme=e9l" TargetMode="External"/><Relationship Id="rId30" Type="http://schemas.openxmlformats.org/officeDocument/2006/relationships/hyperlink" Target="https://www.lemoniteur.fr/article/marches-publics-comment-gerer-les-offres-anormalement-basses-et-les-entreprises-en-procedure-collect-32345925" TargetMode="External"/><Relationship Id="rId35" Type="http://schemas.openxmlformats.org/officeDocument/2006/relationships/hyperlink" Target="http://alimentation-sante.org/wp-content/uploads/2014/12/Etiquetage_FFAS_1412_Web.pdf" TargetMode="External"/><Relationship Id="rId43" Type="http://schemas.openxmlformats.org/officeDocument/2006/relationships/hyperlink" Target="http://cria.ac-amiens.fr/daj/circulaires/2016-Guide-Achat-public-EPLE.pdf" TargetMode="External"/><Relationship Id="rId48" Type="http://schemas.openxmlformats.org/officeDocument/2006/relationships/hyperlink" Target="https://www.google.fr/search?biw=1652&amp;bih=793&amp;ei=V5mCWrOqOMO6swHwz4nABg&amp;q=march%C3%A9+subs%C3%A9quent+alimentaire+mod%C3%A8le&amp;oq=march%C3%A9+subs%C3%A9quent+alimentaire+mod%C3%A8le&amp;gs_l=psy-ab.12...30133.37643.0.40518.12.12.0.0.0.0.204.1877.0j11j1.12.0..." TargetMode="External"/><Relationship Id="rId56" Type="http://schemas.openxmlformats.org/officeDocument/2006/relationships/hyperlink" Target="http://web.lexisnexis.fr/newsletters/pratiques_metiers/10_2013/pdf/criteres_20.pdf" TargetMode="External"/><Relationship Id="rId64" Type="http://schemas.openxmlformats.org/officeDocument/2006/relationships/printerSettings" Target="../printerSettings/printerSettings3.bin"/><Relationship Id="rId8" Type="http://schemas.openxmlformats.org/officeDocument/2006/relationships/hyperlink" Target="http://www.agnes-bricard.com/wp-content/uploads/2009/04/glossaire_marches_publics.pdf" TargetMode="External"/><Relationship Id="rId51" Type="http://schemas.openxmlformats.org/officeDocument/2006/relationships/hyperlink" Target="http://www.lillemetropole.fr/files/live/sites/lmcu/files/docs/KIOSQUE/AGRICULTURE/MEL-Restauration-methodo-prestataires_fev2015.pdf" TargetMode="External"/><Relationship Id="rId3" Type="http://schemas.openxmlformats.org/officeDocument/2006/relationships/hyperlink" Target="https://sites.google.com/site/mcdafreeware/" TargetMode="External"/><Relationship Id="rId12" Type="http://schemas.openxmlformats.org/officeDocument/2006/relationships/hyperlink" Target="http://www.le-creusot.fr/documents/portal307/34019_guide_du_candidat.pdf" TargetMode="External"/><Relationship Id="rId17" Type="http://schemas.openxmlformats.org/officeDocument/2006/relationships/hyperlink" Target="https://docs.google.com/spreadsheet/ccc?key=0AvFQVhyAMFmTcGxVNC1TYzJDTTBfSHQtSDFLdUF4Wmc&amp;hl=en_US)" TargetMode="External"/><Relationship Id="rId25" Type="http://schemas.openxmlformats.org/officeDocument/2006/relationships/hyperlink" Target="http://www.cpv.enem.pl/fr/15894300-4" TargetMode="External"/><Relationship Id="rId33" Type="http://schemas.openxmlformats.org/officeDocument/2006/relationships/hyperlink" Target="https://www.legifrance.gouv.fr/affichTexte.do?cidTexte=JORFTEXT000022734354" TargetMode="External"/><Relationship Id="rId38" Type="http://schemas.openxmlformats.org/officeDocument/2006/relationships/hyperlink" Target="https://www.anses.fr/fr/system/files/AUTRE2015SA0253.pdf" TargetMode="External"/><Relationship Id="rId46" Type="http://schemas.openxmlformats.org/officeDocument/2006/relationships/hyperlink" Target="https://www.legifrance.gouv.fr/affichTexteArticle.do;jsessionid=A54B6BCFA0D6D9193E88114F983ED93F.tpdila22v_2?idArticle=JORFARTI000032296702&amp;cidTexte=JORFTEXT000032295952&amp;dateTexte=29990101&amp;categorieLien=id" TargetMode="External"/><Relationship Id="rId59" Type="http://schemas.openxmlformats.org/officeDocument/2006/relationships/hyperlink" Target="http://www.arpe-paca.org/files/20151022_ARPEPACAmarchdenresalimentaires.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gecochf.com/vie_8.aspx?id=34" TargetMode="External"/><Relationship Id="rId117" Type="http://schemas.openxmlformats.org/officeDocument/2006/relationships/hyperlink" Target="http://europa.eu/legislation_summaries/food_safety/index_fr.htm" TargetMode="External"/><Relationship Id="rId21" Type="http://schemas.openxmlformats.org/officeDocument/2006/relationships/hyperlink" Target="http://www.gecochf.com/vie_8.aspx?id=62" TargetMode="External"/><Relationship Id="rId42" Type="http://schemas.openxmlformats.org/officeDocument/2006/relationships/hyperlink" Target="http://www.gecochf.com/vie_8.aspx" TargetMode="External"/><Relationship Id="rId47" Type="http://schemas.openxmlformats.org/officeDocument/2006/relationships/hyperlink" Target="http://www.economie.gouv.fr/node/729" TargetMode="External"/><Relationship Id="rId63" Type="http://schemas.openxmlformats.org/officeDocument/2006/relationships/hyperlink" Target="http://www.economie.gouv.fr/node/838" TargetMode="External"/><Relationship Id="rId68" Type="http://schemas.openxmlformats.org/officeDocument/2006/relationships/hyperlink" Target="http://www.economie.gouv.fr/node/64734" TargetMode="External"/><Relationship Id="rId84" Type="http://schemas.openxmlformats.org/officeDocument/2006/relationships/hyperlink" Target="http://www.economie.gouv.fr/node/886" TargetMode="External"/><Relationship Id="rId89" Type="http://schemas.openxmlformats.org/officeDocument/2006/relationships/hyperlink" Target="http://www.economie.gouv.fr/files/guide_allegations_31janv_0.pdf" TargetMode="External"/><Relationship Id="rId112" Type="http://schemas.openxmlformats.org/officeDocument/2006/relationships/hyperlink" Target="http://www.anses.fr/PN3001.htm" TargetMode="External"/><Relationship Id="rId133" Type="http://schemas.openxmlformats.org/officeDocument/2006/relationships/hyperlink" Target="http://www.leporc.com/presentation-inaporc.html" TargetMode="External"/><Relationship Id="rId138" Type="http://schemas.openxmlformats.org/officeDocument/2006/relationships/hyperlink" Target="http://www.produitstripiers.com/" TargetMode="External"/><Relationship Id="rId154" Type="http://schemas.openxmlformats.org/officeDocument/2006/relationships/hyperlink" Target="https://www.google.fr/search?q=Sp%C3%A9cification+technique+n%C2%B0+E5-05+du+8+d%C3%A9cembre+2005+applicable+aux+graisses+v%C3%A9g%C3%A9tales+et%2Fou+animales+alimentaires&amp;oq=Sp%C3%A9cification+technique+n%C2%B0+E5-05+du+8+d%C3%A9cembre+2005+applicable+au" TargetMode="External"/><Relationship Id="rId16" Type="http://schemas.openxmlformats.org/officeDocument/2006/relationships/hyperlink" Target="http://www.economie.gouv.fr/node/99" TargetMode="External"/><Relationship Id="rId107" Type="http://schemas.openxmlformats.org/officeDocument/2006/relationships/hyperlink" Target="http://www.anses.fr/PNR501.htm" TargetMode="External"/><Relationship Id="rId11" Type="http://schemas.openxmlformats.org/officeDocument/2006/relationships/hyperlink" Target="http://www.economie.gouv.fr/node/193" TargetMode="External"/><Relationship Id="rId32" Type="http://schemas.openxmlformats.org/officeDocument/2006/relationships/hyperlink" Target="http://agriculture.gouv.fr/guides-de-bonnes-pratiques-d" TargetMode="External"/><Relationship Id="rId37" Type="http://schemas.openxmlformats.org/officeDocument/2006/relationships/hyperlink" Target="http://agriculture.gouv.fr/comprendre-informer" TargetMode="External"/><Relationship Id="rId53" Type="http://schemas.openxmlformats.org/officeDocument/2006/relationships/hyperlink" Target="http://www.economie.gouv.fr/node/811" TargetMode="External"/><Relationship Id="rId58" Type="http://schemas.openxmlformats.org/officeDocument/2006/relationships/hyperlink" Target="http://www.economie.gouv.fr/node/861" TargetMode="External"/><Relationship Id="rId74" Type="http://schemas.openxmlformats.org/officeDocument/2006/relationships/hyperlink" Target="http://www.economie.gouv.fr/files/files/directions_services/dgccrf/documentation/fiches_pratiques/fiches/metrologie_transaction_commerciale(1).pdf" TargetMode="External"/><Relationship Id="rId79" Type="http://schemas.openxmlformats.org/officeDocument/2006/relationships/hyperlink" Target="http://www.economie.gouv.fr/node/753" TargetMode="External"/><Relationship Id="rId102" Type="http://schemas.openxmlformats.org/officeDocument/2006/relationships/hyperlink" Target="http://www.anses.fr/PNQ301.htm" TargetMode="External"/><Relationship Id="rId123" Type="http://schemas.openxmlformats.org/officeDocument/2006/relationships/hyperlink" Target="http://www.la-viande.fr/" TargetMode="External"/><Relationship Id="rId128" Type="http://schemas.openxmlformats.org/officeDocument/2006/relationships/hyperlink" Target="http://www.ctifl.fr/" TargetMode="External"/><Relationship Id="rId144" Type="http://schemas.openxmlformats.org/officeDocument/2006/relationships/hyperlink" Target="http://www.ffcb.eu/index.php?option=com_content&amp;view=article&amp;id=94%3Afnicgv&amp;catid=32%3Apartenaires-ffcb&amp;Itemid=47&#9001;=fr" TargetMode="External"/><Relationship Id="rId149" Type="http://schemas.openxmlformats.org/officeDocument/2006/relationships/hyperlink" Target="https://www.google.fr/search?q=logiciel+LOGAVIA&amp;oq=logiciel+LOGAVIA&amp;aqs=chrome..69i57.1860j0j8&amp;sourceid=chrome&amp;ie=UTF-8" TargetMode="External"/><Relationship Id="rId5" Type="http://schemas.openxmlformats.org/officeDocument/2006/relationships/hyperlink" Target="http://www.economie.gouv.fr/node/153" TargetMode="External"/><Relationship Id="rId90" Type="http://schemas.openxmlformats.org/officeDocument/2006/relationships/hyperlink" Target="http://www.economie.gouv.fr/files/files/directions_services/dgccrf/documentation/publications/depliants/poidsbrut_poidsnet.pdf" TargetMode="External"/><Relationship Id="rId95" Type="http://schemas.openxmlformats.org/officeDocument/2006/relationships/hyperlink" Target="http://www.economie.gouv.fr/daj/formulaires" TargetMode="External"/><Relationship Id="rId22" Type="http://schemas.openxmlformats.org/officeDocument/2006/relationships/hyperlink" Target="http://www.gecochf.com/vie_8.aspx?id=30" TargetMode="External"/><Relationship Id="rId27" Type="http://schemas.openxmlformats.org/officeDocument/2006/relationships/hyperlink" Target="http://www.gecochf.com/vie_8.aspx?id=61" TargetMode="External"/><Relationship Id="rId43" Type="http://schemas.openxmlformats.org/officeDocument/2006/relationships/hyperlink" Target="http://agriculture.gouv.fr/alimentation" TargetMode="External"/><Relationship Id="rId48" Type="http://schemas.openxmlformats.org/officeDocument/2006/relationships/hyperlink" Target="http://www.economie.gouv.fr/node/873" TargetMode="External"/><Relationship Id="rId64" Type="http://schemas.openxmlformats.org/officeDocument/2006/relationships/hyperlink" Target="http://www.economie.gouv.fr/node/840" TargetMode="External"/><Relationship Id="rId69" Type="http://schemas.openxmlformats.org/officeDocument/2006/relationships/hyperlink" Target="http://www.economie.gouv.fr/node/740" TargetMode="External"/><Relationship Id="rId113" Type="http://schemas.openxmlformats.org/officeDocument/2006/relationships/hyperlink" Target="http://www.anses.fr/PN5101.htm" TargetMode="External"/><Relationship Id="rId118" Type="http://schemas.openxmlformats.org/officeDocument/2006/relationships/hyperlink" Target="http://www.legifrance.gouv.fr/affichCode.do?cidTexte=LEGITEXT000006069565" TargetMode="External"/><Relationship Id="rId134" Type="http://schemas.openxmlformats.org/officeDocument/2006/relationships/hyperlink" Target="http://www.retd-inaporc.fr/" TargetMode="External"/><Relationship Id="rId139" Type="http://schemas.openxmlformats.org/officeDocument/2006/relationships/hyperlink" Target="http://www.mareyeurs.org/site_GBPH/poisson_delevage_.html" TargetMode="External"/><Relationship Id="rId80" Type="http://schemas.openxmlformats.org/officeDocument/2006/relationships/hyperlink" Target="http://www.economie.gouv.fr/node/779" TargetMode="External"/><Relationship Id="rId85" Type="http://schemas.openxmlformats.org/officeDocument/2006/relationships/hyperlink" Target="http://www.economie.gouv.fr/node/743" TargetMode="External"/><Relationship Id="rId150" Type="http://schemas.openxmlformats.org/officeDocument/2006/relationships/hyperlink" Target="https://www.google.fr/search?q=agriculture.gouv.fr+Contaminants+physico-chimiques+des+aliments&amp;oq=agriculture.gouv.fr+Contaminants+physico-chimiques+des+aliments&amp;aqs=chrome..69i57.1711j0j8&amp;sourceid=chrome&amp;ie=UTF-8" TargetMode="External"/><Relationship Id="rId155" Type="http://schemas.openxmlformats.org/officeDocument/2006/relationships/printerSettings" Target="../printerSettings/printerSettings4.bin"/><Relationship Id="rId12" Type="http://schemas.openxmlformats.org/officeDocument/2006/relationships/hyperlink" Target="http://www.economie.gouv.fr/node/191" TargetMode="External"/><Relationship Id="rId17" Type="http://schemas.openxmlformats.org/officeDocument/2006/relationships/hyperlink" Target="http://www.economie.gouv.fr/node/98" TargetMode="External"/><Relationship Id="rId25" Type="http://schemas.openxmlformats.org/officeDocument/2006/relationships/hyperlink" Target="http://www.gecochf.com/vie_8.aspx?id=33" TargetMode="External"/><Relationship Id="rId33" Type="http://schemas.openxmlformats.org/officeDocument/2006/relationships/hyperlink" Target="http://agriculture.gouv.fr/le-paquet-hygiene" TargetMode="External"/><Relationship Id="rId38" Type="http://schemas.openxmlformats.org/officeDocument/2006/relationships/hyperlink" Target="http://agriculture.gouv.fr/industries-agroalimentaires" TargetMode="External"/><Relationship Id="rId46" Type="http://schemas.openxmlformats.org/officeDocument/2006/relationships/hyperlink" Target="http://www.economie.gouv.fr/node/52587" TargetMode="External"/><Relationship Id="rId59" Type="http://schemas.openxmlformats.org/officeDocument/2006/relationships/hyperlink" Target="http://www.economie.gouv.fr/node/834" TargetMode="External"/><Relationship Id="rId67" Type="http://schemas.openxmlformats.org/officeDocument/2006/relationships/hyperlink" Target="http://www.economie.gouv.fr/node/846" TargetMode="External"/><Relationship Id="rId103" Type="http://schemas.openxmlformats.org/officeDocument/2006/relationships/hyperlink" Target="http://www.anses.fr/PN9201.htm" TargetMode="External"/><Relationship Id="rId108" Type="http://schemas.openxmlformats.org/officeDocument/2006/relationships/hyperlink" Target="http://www.anses.fr/PNJ701.htm" TargetMode="External"/><Relationship Id="rId116" Type="http://schemas.openxmlformats.org/officeDocument/2006/relationships/hyperlink" Target="http://europa.eu/legislation_summaries/food_safety/veterinary_checks_and_food_hygiene/f84001_fr.htm" TargetMode="External"/><Relationship Id="rId124" Type="http://schemas.openxmlformats.org/officeDocument/2006/relationships/hyperlink" Target="http://www.oeufs-asso.com/" TargetMode="External"/><Relationship Id="rId129" Type="http://schemas.openxmlformats.org/officeDocument/2006/relationships/hyperlink" Target="http://www.aprifel.com/" TargetMode="External"/><Relationship Id="rId137" Type="http://schemas.openxmlformats.org/officeDocument/2006/relationships/hyperlink" Target="http://itripes.fr/laTriperie/Index(2).php" TargetMode="External"/><Relationship Id="rId20" Type="http://schemas.openxmlformats.org/officeDocument/2006/relationships/hyperlink" Target="http://www.economie.gouv.fr/node/105" TargetMode="External"/><Relationship Id="rId41" Type="http://schemas.openxmlformats.org/officeDocument/2006/relationships/hyperlink" Target="http://agriculture.gouv.fr/alim-agri-1551" TargetMode="External"/><Relationship Id="rId54" Type="http://schemas.openxmlformats.org/officeDocument/2006/relationships/hyperlink" Target="http://www.economie.gouv.fr/node/804" TargetMode="External"/><Relationship Id="rId62" Type="http://schemas.openxmlformats.org/officeDocument/2006/relationships/hyperlink" Target="http://www.economie.gouv.fr/node/837" TargetMode="External"/><Relationship Id="rId70" Type="http://schemas.openxmlformats.org/officeDocument/2006/relationships/hyperlink" Target="http://www.economie.gouv.fr/node/778" TargetMode="External"/><Relationship Id="rId75" Type="http://schemas.openxmlformats.org/officeDocument/2006/relationships/hyperlink" Target="http://www.economie.gouv.fr/node/860" TargetMode="External"/><Relationship Id="rId83" Type="http://schemas.openxmlformats.org/officeDocument/2006/relationships/hyperlink" Target="http://www.economie.gouv.fr/node/759" TargetMode="External"/><Relationship Id="rId88" Type="http://schemas.openxmlformats.org/officeDocument/2006/relationships/hyperlink" Target="http://www.economie.gouv.fr/files/directions_services/dgccrf/documentation/publications/brochures/2010/brochure_fete_reussie2010.pdf" TargetMode="External"/><Relationship Id="rId91" Type="http://schemas.openxmlformats.org/officeDocument/2006/relationships/hyperlink" Target="http://www.economie.gouv.fr/daj/marches-publics" TargetMode="External"/><Relationship Id="rId96" Type="http://schemas.openxmlformats.org/officeDocument/2006/relationships/hyperlink" Target="http://www.colloc.bercy.gouv.fr/colo_struct_marc_publ/index.html" TargetMode="External"/><Relationship Id="rId111" Type="http://schemas.openxmlformats.org/officeDocument/2006/relationships/hyperlink" Target="http://www.anses.fr/PN4801.htm" TargetMode="External"/><Relationship Id="rId132" Type="http://schemas.openxmlformats.org/officeDocument/2006/relationships/hyperlink" Target="http://www.economie.gouv.fr/node/165" TargetMode="External"/><Relationship Id="rId140" Type="http://schemas.openxmlformats.org/officeDocument/2006/relationships/hyperlink" Target="http://www.dailymotion.com/video/xd4d4a_quel-poisson-choisir_lifestyle" TargetMode="External"/><Relationship Id="rId145" Type="http://schemas.openxmlformats.org/officeDocument/2006/relationships/hyperlink" Target="http://metiers-viande.com/" TargetMode="External"/><Relationship Id="rId153" Type="http://schemas.openxmlformats.org/officeDocument/2006/relationships/hyperlink" Target="https://www.google.fr/search?q=agriculture.gouv.fr+Crit%C3%A8res+microbiologiques+d%E2%80%99hygi%C3%A8ne+des+proc%C3%A9d%C3%A9s&amp;oq=agriculture.gouv.fr+Crit%C3%A8res+microbiologiques+d%E2%80%99hygi%C3%A8ne+des+proc%C3%A9d%C3%A9s&amp;aqs=chrome..69i57.3271j0j8&amp;" TargetMode="External"/><Relationship Id="rId1" Type="http://schemas.openxmlformats.org/officeDocument/2006/relationships/hyperlink" Target="http://www.economie.gouv.fr/node/175" TargetMode="External"/><Relationship Id="rId6" Type="http://schemas.openxmlformats.org/officeDocument/2006/relationships/hyperlink" Target="http://www.economie.gouv.fr/node/194" TargetMode="External"/><Relationship Id="rId15" Type="http://schemas.openxmlformats.org/officeDocument/2006/relationships/hyperlink" Target="http://www.economie.gouv.fr/node/100" TargetMode="External"/><Relationship Id="rId23" Type="http://schemas.openxmlformats.org/officeDocument/2006/relationships/hyperlink" Target="http://www.gecochf.com/vie_8.aspx?id=94" TargetMode="External"/><Relationship Id="rId28" Type="http://schemas.openxmlformats.org/officeDocument/2006/relationships/hyperlink" Target="http://agriculture.gouv.fr/chaine-du-froid" TargetMode="External"/><Relationship Id="rId36" Type="http://schemas.openxmlformats.org/officeDocument/2006/relationships/hyperlink" Target="http://agriculture.gouv.fr/signes-de-qualite" TargetMode="External"/><Relationship Id="rId49" Type="http://schemas.openxmlformats.org/officeDocument/2006/relationships/hyperlink" Target="http://www.economie.gouv.fr/files/directions_services/dgccrf/documentation/fiches_pratiques/fiches/commande_publique.pdf" TargetMode="External"/><Relationship Id="rId57" Type="http://schemas.openxmlformats.org/officeDocument/2006/relationships/hyperlink" Target="http://www.economie.gouv.fr/node/832" TargetMode="External"/><Relationship Id="rId106" Type="http://schemas.openxmlformats.org/officeDocument/2006/relationships/hyperlink" Target="http://www.anses.fr/PNF201.htm" TargetMode="External"/><Relationship Id="rId114" Type="http://schemas.openxmlformats.org/officeDocument/2006/relationships/hyperlink" Target="http://www.uprt.org/argent_finances_marches.htm" TargetMode="External"/><Relationship Id="rId119" Type="http://schemas.openxmlformats.org/officeDocument/2006/relationships/hyperlink" Target="http://admi.net/jo/" TargetMode="External"/><Relationship Id="rId127" Type="http://schemas.openxmlformats.org/officeDocument/2006/relationships/hyperlink" Target="http://synalaf.com/" TargetMode="External"/><Relationship Id="rId10" Type="http://schemas.openxmlformats.org/officeDocument/2006/relationships/hyperlink" Target="http://www.economie.gouv.fr/node/125" TargetMode="External"/><Relationship Id="rId31" Type="http://schemas.openxmlformats.org/officeDocument/2006/relationships/hyperlink" Target="http://agriculture.gouv.fr/actualites-reglementaires" TargetMode="External"/><Relationship Id="rId44" Type="http://schemas.openxmlformats.org/officeDocument/2006/relationships/hyperlink" Target="http://www.snm.franceagrimer.fr/" TargetMode="External"/><Relationship Id="rId52" Type="http://schemas.openxmlformats.org/officeDocument/2006/relationships/hyperlink" Target="http://www.economie.gouv.fr/node/796" TargetMode="External"/><Relationship Id="rId60" Type="http://schemas.openxmlformats.org/officeDocument/2006/relationships/hyperlink" Target="http://www.economie.gouv.fr/node/835" TargetMode="External"/><Relationship Id="rId65" Type="http://schemas.openxmlformats.org/officeDocument/2006/relationships/hyperlink" Target="http://www.economie.gouv.fr/node/844" TargetMode="External"/><Relationship Id="rId73" Type="http://schemas.openxmlformats.org/officeDocument/2006/relationships/hyperlink" Target="http://www.economie.gouv.fr/files/files/directions_services/dgccrf/documentation/fiches_pratiques/fiches/metrologie_destination_profes(1).pdf" TargetMode="External"/><Relationship Id="rId78" Type="http://schemas.openxmlformats.org/officeDocument/2006/relationships/hyperlink" Target="http://www.economie.gouv.fr/node/868" TargetMode="External"/><Relationship Id="rId81" Type="http://schemas.openxmlformats.org/officeDocument/2006/relationships/hyperlink" Target="http://www.economie.gouv.fr/node/876" TargetMode="External"/><Relationship Id="rId86" Type="http://schemas.openxmlformats.org/officeDocument/2006/relationships/hyperlink" Target="http://www.economie.gouv.fr/files/directions_services/dgccrf/documentation/fiches_pratiques/fiches/ventes_liquidation.pdf" TargetMode="External"/><Relationship Id="rId94" Type="http://schemas.openxmlformats.org/officeDocument/2006/relationships/hyperlink" Target="http://www.legifrance.gouv.fr/affichTexte.do;jsessionid=?cidTexte=JORFTEXT000025364925&amp;dateTexte=&amp;oldAction=rechJO&amp;categorieLien=id" TargetMode="External"/><Relationship Id="rId99" Type="http://schemas.openxmlformats.org/officeDocument/2006/relationships/hyperlink" Target="http://www.marche-public.fr/CMP-2006/Echantillon-maquette-prototype-devis.htm" TargetMode="External"/><Relationship Id="rId101" Type="http://schemas.openxmlformats.org/officeDocument/2006/relationships/hyperlink" Target="http://www.anses.fr/PNW401.htm" TargetMode="External"/><Relationship Id="rId122" Type="http://schemas.openxmlformats.org/officeDocument/2006/relationships/hyperlink" Target="http://www.cidef.net/" TargetMode="External"/><Relationship Id="rId130" Type="http://schemas.openxmlformats.org/officeDocument/2006/relationships/hyperlink" Target="http://www.economie.gouv.fr/daj/recommandation-nutrition-gem-rcn-completee-et-mise-a-jour-10-octobre-2011" TargetMode="External"/><Relationship Id="rId135" Type="http://schemas.openxmlformats.org/officeDocument/2006/relationships/hyperlink" Target="http://www.cniel.com/" TargetMode="External"/><Relationship Id="rId143" Type="http://schemas.openxmlformats.org/officeDocument/2006/relationships/hyperlink" Target="http://www.itp.asso.fr/" TargetMode="External"/><Relationship Id="rId148" Type="http://schemas.openxmlformats.org/officeDocument/2006/relationships/hyperlink" Target="https://www.google.fr/search?q=CAHIER+DES+CLAUSES+PARTICULI%C3%88RES+(CCP)+Interbev+et+logiciel+LOGAVIA&amp;oq=CAHIER+DES+CLAUSES+PARTICULI%C3%88RES+(CCP)+Interbev+et+logiciel+LOGAVIA&amp;aqs=chrome..69i57.1544j0j8&amp;sourceid=chrome&amp;ie=UTF-8" TargetMode="External"/><Relationship Id="rId151" Type="http://schemas.openxmlformats.org/officeDocument/2006/relationships/hyperlink" Target="https://www.google.fr/search?q=agriculture.gouv.fr+S%C3%A9curit%C3%A9+sanitaire&amp;oq=agriculture.gouv.fr+S%C3%A9curit%C3%A9+sanitaire&amp;aqs=chrome..69i57j0j5l4.2348j0j8&amp;sourceid=chrome&amp;ie=UTF-8" TargetMode="External"/><Relationship Id="rId4" Type="http://schemas.openxmlformats.org/officeDocument/2006/relationships/hyperlink" Target="http://www.economie.gouv.fr/node/119" TargetMode="External"/><Relationship Id="rId9" Type="http://schemas.openxmlformats.org/officeDocument/2006/relationships/hyperlink" Target="http://www.economie.gouv.fr/node/129" TargetMode="External"/><Relationship Id="rId13" Type="http://schemas.openxmlformats.org/officeDocument/2006/relationships/hyperlink" Target="http://www.economie.gouv.fr/node/170" TargetMode="External"/><Relationship Id="rId18" Type="http://schemas.openxmlformats.org/officeDocument/2006/relationships/hyperlink" Target="http://www.economie.gouv.fr/node/97" TargetMode="External"/><Relationship Id="rId39" Type="http://schemas.openxmlformats.org/officeDocument/2006/relationships/hyperlink" Target="http://agriculture.gouv.fr/formations-et-metiers-dans-l" TargetMode="External"/><Relationship Id="rId109" Type="http://schemas.openxmlformats.org/officeDocument/2006/relationships/hyperlink" Target="http://www.anses.fr/PNJ201.htm" TargetMode="External"/><Relationship Id="rId34" Type="http://schemas.openxmlformats.org/officeDocument/2006/relationships/hyperlink" Target="http://agriculture.gouv.fr/Agents-ameliorants-et-nouveaux" TargetMode="External"/><Relationship Id="rId50" Type="http://schemas.openxmlformats.org/officeDocument/2006/relationships/hyperlink" Target="http://www.economie.gouv.fr/node/789" TargetMode="External"/><Relationship Id="rId55" Type="http://schemas.openxmlformats.org/officeDocument/2006/relationships/hyperlink" Target="http://www.economie.gouv.fr/node/805" TargetMode="External"/><Relationship Id="rId76" Type="http://schemas.openxmlformats.org/officeDocument/2006/relationships/hyperlink" Target="http://www.economie.gouv.fr/node/866" TargetMode="External"/><Relationship Id="rId97" Type="http://schemas.openxmlformats.org/officeDocument/2006/relationships/hyperlink" Target="http://www.marche-public.fr/Marches-publics/Marches-publics.htm" TargetMode="External"/><Relationship Id="rId104" Type="http://schemas.openxmlformats.org/officeDocument/2006/relationships/hyperlink" Target="http://www.anses.fr/PNS601.htm" TargetMode="External"/><Relationship Id="rId120" Type="http://schemas.openxmlformats.org/officeDocument/2006/relationships/hyperlink" Target="https://rnm.franceagrimer.fr/prix?M0162:MARCHE" TargetMode="External"/><Relationship Id="rId125" Type="http://schemas.openxmlformats.org/officeDocument/2006/relationships/hyperlink" Target="http://www.inra.fr/" TargetMode="External"/><Relationship Id="rId141" Type="http://schemas.openxmlformats.org/officeDocument/2006/relationships/hyperlink" Target="http://fr.wikipedia.org/wiki/Liste_de_poissons" TargetMode="External"/><Relationship Id="rId146" Type="http://schemas.openxmlformats.org/officeDocument/2006/relationships/hyperlink" Target="http://www.interbev.fr/rhd/outils/" TargetMode="External"/><Relationship Id="rId7" Type="http://schemas.openxmlformats.org/officeDocument/2006/relationships/hyperlink" Target="http://www.economie.gouv.fr/node/161" TargetMode="External"/><Relationship Id="rId71" Type="http://schemas.openxmlformats.org/officeDocument/2006/relationships/hyperlink" Target="http://www.economie.gouv.fr/node/855" TargetMode="External"/><Relationship Id="rId92" Type="http://schemas.openxmlformats.org/officeDocument/2006/relationships/hyperlink" Target="http://www.economie.gouv.fr/daj/conseil-aux-acheteurs" TargetMode="External"/><Relationship Id="rId2" Type="http://schemas.openxmlformats.org/officeDocument/2006/relationships/hyperlink" Target="http://www.economie.gouv.fr/node/174" TargetMode="External"/><Relationship Id="rId29" Type="http://schemas.openxmlformats.org/officeDocument/2006/relationships/hyperlink" Target="http://agriculture.gouv.fr/restauration-collective" TargetMode="External"/><Relationship Id="rId24" Type="http://schemas.openxmlformats.org/officeDocument/2006/relationships/hyperlink" Target="http://www.gecochf.com/vie_8.aspx?id=32" TargetMode="External"/><Relationship Id="rId40" Type="http://schemas.openxmlformats.org/officeDocument/2006/relationships/hyperlink" Target="http://agriculture.gouv.fr/alim-agri-hors-serie-alimentation" TargetMode="External"/><Relationship Id="rId45" Type="http://schemas.openxmlformats.org/officeDocument/2006/relationships/hyperlink" Target="http://www.economie.gouv.fr/node/725" TargetMode="External"/><Relationship Id="rId66" Type="http://schemas.openxmlformats.org/officeDocument/2006/relationships/hyperlink" Target="http://www.economie.gouv.fr/node/845" TargetMode="External"/><Relationship Id="rId87" Type="http://schemas.openxmlformats.org/officeDocument/2006/relationships/hyperlink" Target="http://www.economie.gouv.fr/node/2045" TargetMode="External"/><Relationship Id="rId110" Type="http://schemas.openxmlformats.org/officeDocument/2006/relationships/hyperlink" Target="http://www.anses.fr/PN0301.htm" TargetMode="External"/><Relationship Id="rId115" Type="http://schemas.openxmlformats.org/officeDocument/2006/relationships/hyperlink" Target="http://www.uprt.org/bio_durable_etc.htm" TargetMode="External"/><Relationship Id="rId131" Type="http://schemas.openxmlformats.org/officeDocument/2006/relationships/hyperlink" Target="http://www.interfel.com/" TargetMode="External"/><Relationship Id="rId136" Type="http://schemas.openxmlformats.org/officeDocument/2006/relationships/hyperlink" Target="http://www.youtube.com/watch?v=8UvxOfwEACs" TargetMode="External"/><Relationship Id="rId61" Type="http://schemas.openxmlformats.org/officeDocument/2006/relationships/hyperlink" Target="http://www.economie.gouv.fr/node/856" TargetMode="External"/><Relationship Id="rId82" Type="http://schemas.openxmlformats.org/officeDocument/2006/relationships/hyperlink" Target="http://www.economie.gouv.fr/node/877" TargetMode="External"/><Relationship Id="rId152" Type="http://schemas.openxmlformats.org/officeDocument/2006/relationships/hyperlink" Target="https://www.google.fr/search?q=agriculture.gouv.fr+Production+-+Transformation&amp;oq=agriculture.gouv.fr+Production+-+Transformation&amp;aqs=chrome..69i57j5.2084j0j8&amp;sourceid=chrome&amp;ie=UTF-8" TargetMode="External"/><Relationship Id="rId19" Type="http://schemas.openxmlformats.org/officeDocument/2006/relationships/hyperlink" Target="http://www.economie.gouv.fr/node/158" TargetMode="External"/><Relationship Id="rId14" Type="http://schemas.openxmlformats.org/officeDocument/2006/relationships/hyperlink" Target="http://www.economie.gouv.fr/node/173" TargetMode="External"/><Relationship Id="rId30" Type="http://schemas.openxmlformats.org/officeDocument/2006/relationships/hyperlink" Target="http://agriculture.gouv.fr/surveillance-controles-alertes" TargetMode="External"/><Relationship Id="rId35" Type="http://schemas.openxmlformats.org/officeDocument/2006/relationships/hyperlink" Target="http://agriculture.gouv.fr/alimentation-equilibree" TargetMode="External"/><Relationship Id="rId56" Type="http://schemas.openxmlformats.org/officeDocument/2006/relationships/hyperlink" Target="http://www.economie.gouv.fr/node/831" TargetMode="External"/><Relationship Id="rId77" Type="http://schemas.openxmlformats.org/officeDocument/2006/relationships/hyperlink" Target="http://www.economie.gouv.fr/node/867" TargetMode="External"/><Relationship Id="rId100" Type="http://schemas.openxmlformats.org/officeDocument/2006/relationships/hyperlink" Target="http://www.anses.fr/ET/PPN8071.htm" TargetMode="External"/><Relationship Id="rId105" Type="http://schemas.openxmlformats.org/officeDocument/2006/relationships/hyperlink" Target="http://www.anses.fr/PNE201.htm" TargetMode="External"/><Relationship Id="rId126" Type="http://schemas.openxmlformats.org/officeDocument/2006/relationships/hyperlink" Target="http://www.itavi.asso.fr/" TargetMode="External"/><Relationship Id="rId147" Type="http://schemas.openxmlformats.org/officeDocument/2006/relationships/hyperlink" Target="http://www.interbev.fr/ressource/vademecum/" TargetMode="External"/><Relationship Id="rId8" Type="http://schemas.openxmlformats.org/officeDocument/2006/relationships/hyperlink" Target="http://www.economie.gouv.fr/node/128" TargetMode="External"/><Relationship Id="rId51" Type="http://schemas.openxmlformats.org/officeDocument/2006/relationships/hyperlink" Target="http://www.economie.gouv.fr/node/790" TargetMode="External"/><Relationship Id="rId72" Type="http://schemas.openxmlformats.org/officeDocument/2006/relationships/hyperlink" Target="http://www.economie.gouv.fr/node/71349" TargetMode="External"/><Relationship Id="rId93" Type="http://schemas.openxmlformats.org/officeDocument/2006/relationships/hyperlink" Target="http://www.economie.gouv.fr/daj/textes-regissant-marches-publics" TargetMode="External"/><Relationship Id="rId98" Type="http://schemas.openxmlformats.org/officeDocument/2006/relationships/hyperlink" Target="http://www.marche-public.fr/Marches-publics/Definitions/Entrees/lots-techniques.htm" TargetMode="External"/><Relationship Id="rId121" Type="http://schemas.openxmlformats.org/officeDocument/2006/relationships/hyperlink" Target="http://www.interviandes.com/interviandes/decoupe/NomFra.html" TargetMode="External"/><Relationship Id="rId142" Type="http://schemas.openxmlformats.org/officeDocument/2006/relationships/hyperlink" Target="http://www.eufic.org/article/fr/Securite-alimentaire-qualite-aliments/sante-animaux/artid/Reste-t-il-encore-assez-poisson-mer/" TargetMode="External"/><Relationship Id="rId3" Type="http://schemas.openxmlformats.org/officeDocument/2006/relationships/hyperlink" Target="http://www.economie.gouv.fr/node/165"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63"/>
  <sheetViews>
    <sheetView showZeros="0" tabSelected="1" showWhiteSpace="0" zoomScale="61" zoomScaleNormal="61" zoomScalePageLayoutView="58" workbookViewId="0">
      <selection activeCell="AH6" sqref="AH6"/>
    </sheetView>
  </sheetViews>
  <sheetFormatPr baseColWidth="10" defaultRowHeight="15"/>
  <cols>
    <col min="1" max="1" width="14.5703125" style="1328" customWidth="1"/>
    <col min="2" max="6" width="11.42578125" style="1328"/>
    <col min="7" max="7" width="8" style="1328" customWidth="1"/>
    <col min="8" max="11" width="11.42578125" style="1328"/>
    <col min="12" max="16" width="11.42578125" style="1329"/>
    <col min="17" max="256" width="11.42578125" style="1317"/>
    <col min="257" max="257" width="14.5703125" style="1317" customWidth="1"/>
    <col min="258" max="262" width="11.42578125" style="1317"/>
    <col min="263" max="263" width="8" style="1317" customWidth="1"/>
    <col min="264" max="512" width="11.42578125" style="1317"/>
    <col min="513" max="513" width="14.5703125" style="1317" customWidth="1"/>
    <col min="514" max="518" width="11.42578125" style="1317"/>
    <col min="519" max="519" width="8" style="1317" customWidth="1"/>
    <col min="520" max="768" width="11.42578125" style="1317"/>
    <col min="769" max="769" width="14.5703125" style="1317" customWidth="1"/>
    <col min="770" max="774" width="11.42578125" style="1317"/>
    <col min="775" max="775" width="8" style="1317" customWidth="1"/>
    <col min="776" max="1024" width="11.42578125" style="1317"/>
    <col min="1025" max="1025" width="14.5703125" style="1317" customWidth="1"/>
    <col min="1026" max="1030" width="11.42578125" style="1317"/>
    <col min="1031" max="1031" width="8" style="1317" customWidth="1"/>
    <col min="1032" max="1280" width="11.42578125" style="1317"/>
    <col min="1281" max="1281" width="14.5703125" style="1317" customWidth="1"/>
    <col min="1282" max="1286" width="11.42578125" style="1317"/>
    <col min="1287" max="1287" width="8" style="1317" customWidth="1"/>
    <col min="1288" max="1536" width="11.42578125" style="1317"/>
    <col min="1537" max="1537" width="14.5703125" style="1317" customWidth="1"/>
    <col min="1538" max="1542" width="11.42578125" style="1317"/>
    <col min="1543" max="1543" width="8" style="1317" customWidth="1"/>
    <col min="1544" max="1792" width="11.42578125" style="1317"/>
    <col min="1793" max="1793" width="14.5703125" style="1317" customWidth="1"/>
    <col min="1794" max="1798" width="11.42578125" style="1317"/>
    <col min="1799" max="1799" width="8" style="1317" customWidth="1"/>
    <col min="1800" max="2048" width="11.42578125" style="1317"/>
    <col min="2049" max="2049" width="14.5703125" style="1317" customWidth="1"/>
    <col min="2050" max="2054" width="11.42578125" style="1317"/>
    <col min="2055" max="2055" width="8" style="1317" customWidth="1"/>
    <col min="2056" max="2304" width="11.42578125" style="1317"/>
    <col min="2305" max="2305" width="14.5703125" style="1317" customWidth="1"/>
    <col min="2306" max="2310" width="11.42578125" style="1317"/>
    <col min="2311" max="2311" width="8" style="1317" customWidth="1"/>
    <col min="2312" max="2560" width="11.42578125" style="1317"/>
    <col min="2561" max="2561" width="14.5703125" style="1317" customWidth="1"/>
    <col min="2562" max="2566" width="11.42578125" style="1317"/>
    <col min="2567" max="2567" width="8" style="1317" customWidth="1"/>
    <col min="2568" max="2816" width="11.42578125" style="1317"/>
    <col min="2817" max="2817" width="14.5703125" style="1317" customWidth="1"/>
    <col min="2818" max="2822" width="11.42578125" style="1317"/>
    <col min="2823" max="2823" width="8" style="1317" customWidth="1"/>
    <col min="2824" max="3072" width="11.42578125" style="1317"/>
    <col min="3073" max="3073" width="14.5703125" style="1317" customWidth="1"/>
    <col min="3074" max="3078" width="11.42578125" style="1317"/>
    <col min="3079" max="3079" width="8" style="1317" customWidth="1"/>
    <col min="3080" max="3328" width="11.42578125" style="1317"/>
    <col min="3329" max="3329" width="14.5703125" style="1317" customWidth="1"/>
    <col min="3330" max="3334" width="11.42578125" style="1317"/>
    <col min="3335" max="3335" width="8" style="1317" customWidth="1"/>
    <col min="3336" max="3584" width="11.42578125" style="1317"/>
    <col min="3585" max="3585" width="14.5703125" style="1317" customWidth="1"/>
    <col min="3586" max="3590" width="11.42578125" style="1317"/>
    <col min="3591" max="3591" width="8" style="1317" customWidth="1"/>
    <col min="3592" max="3840" width="11.42578125" style="1317"/>
    <col min="3841" max="3841" width="14.5703125" style="1317" customWidth="1"/>
    <col min="3842" max="3846" width="11.42578125" style="1317"/>
    <col min="3847" max="3847" width="8" style="1317" customWidth="1"/>
    <col min="3848" max="4096" width="11.42578125" style="1317"/>
    <col min="4097" max="4097" width="14.5703125" style="1317" customWidth="1"/>
    <col min="4098" max="4102" width="11.42578125" style="1317"/>
    <col min="4103" max="4103" width="8" style="1317" customWidth="1"/>
    <col min="4104" max="4352" width="11.42578125" style="1317"/>
    <col min="4353" max="4353" width="14.5703125" style="1317" customWidth="1"/>
    <col min="4354" max="4358" width="11.42578125" style="1317"/>
    <col min="4359" max="4359" width="8" style="1317" customWidth="1"/>
    <col min="4360" max="4608" width="11.42578125" style="1317"/>
    <col min="4609" max="4609" width="14.5703125" style="1317" customWidth="1"/>
    <col min="4610" max="4614" width="11.42578125" style="1317"/>
    <col min="4615" max="4615" width="8" style="1317" customWidth="1"/>
    <col min="4616" max="4864" width="11.42578125" style="1317"/>
    <col min="4865" max="4865" width="14.5703125" style="1317" customWidth="1"/>
    <col min="4866" max="4870" width="11.42578125" style="1317"/>
    <col min="4871" max="4871" width="8" style="1317" customWidth="1"/>
    <col min="4872" max="5120" width="11.42578125" style="1317"/>
    <col min="5121" max="5121" width="14.5703125" style="1317" customWidth="1"/>
    <col min="5122" max="5126" width="11.42578125" style="1317"/>
    <col min="5127" max="5127" width="8" style="1317" customWidth="1"/>
    <col min="5128" max="5376" width="11.42578125" style="1317"/>
    <col min="5377" max="5377" width="14.5703125" style="1317" customWidth="1"/>
    <col min="5378" max="5382" width="11.42578125" style="1317"/>
    <col min="5383" max="5383" width="8" style="1317" customWidth="1"/>
    <col min="5384" max="5632" width="11.42578125" style="1317"/>
    <col min="5633" max="5633" width="14.5703125" style="1317" customWidth="1"/>
    <col min="5634" max="5638" width="11.42578125" style="1317"/>
    <col min="5639" max="5639" width="8" style="1317" customWidth="1"/>
    <col min="5640" max="5888" width="11.42578125" style="1317"/>
    <col min="5889" max="5889" width="14.5703125" style="1317" customWidth="1"/>
    <col min="5890" max="5894" width="11.42578125" style="1317"/>
    <col min="5895" max="5895" width="8" style="1317" customWidth="1"/>
    <col min="5896" max="6144" width="11.42578125" style="1317"/>
    <col min="6145" max="6145" width="14.5703125" style="1317" customWidth="1"/>
    <col min="6146" max="6150" width="11.42578125" style="1317"/>
    <col min="6151" max="6151" width="8" style="1317" customWidth="1"/>
    <col min="6152" max="6400" width="11.42578125" style="1317"/>
    <col min="6401" max="6401" width="14.5703125" style="1317" customWidth="1"/>
    <col min="6402" max="6406" width="11.42578125" style="1317"/>
    <col min="6407" max="6407" width="8" style="1317" customWidth="1"/>
    <col min="6408" max="6656" width="11.42578125" style="1317"/>
    <col min="6657" max="6657" width="14.5703125" style="1317" customWidth="1"/>
    <col min="6658" max="6662" width="11.42578125" style="1317"/>
    <col min="6663" max="6663" width="8" style="1317" customWidth="1"/>
    <col min="6664" max="6912" width="11.42578125" style="1317"/>
    <col min="6913" max="6913" width="14.5703125" style="1317" customWidth="1"/>
    <col min="6914" max="6918" width="11.42578125" style="1317"/>
    <col min="6919" max="6919" width="8" style="1317" customWidth="1"/>
    <col min="6920" max="7168" width="11.42578125" style="1317"/>
    <col min="7169" max="7169" width="14.5703125" style="1317" customWidth="1"/>
    <col min="7170" max="7174" width="11.42578125" style="1317"/>
    <col min="7175" max="7175" width="8" style="1317" customWidth="1"/>
    <col min="7176" max="7424" width="11.42578125" style="1317"/>
    <col min="7425" max="7425" width="14.5703125" style="1317" customWidth="1"/>
    <col min="7426" max="7430" width="11.42578125" style="1317"/>
    <col min="7431" max="7431" width="8" style="1317" customWidth="1"/>
    <col min="7432" max="7680" width="11.42578125" style="1317"/>
    <col min="7681" max="7681" width="14.5703125" style="1317" customWidth="1"/>
    <col min="7682" max="7686" width="11.42578125" style="1317"/>
    <col min="7687" max="7687" width="8" style="1317" customWidth="1"/>
    <col min="7688" max="7936" width="11.42578125" style="1317"/>
    <col min="7937" max="7937" width="14.5703125" style="1317" customWidth="1"/>
    <col min="7938" max="7942" width="11.42578125" style="1317"/>
    <col min="7943" max="7943" width="8" style="1317" customWidth="1"/>
    <col min="7944" max="8192" width="11.42578125" style="1317"/>
    <col min="8193" max="8193" width="14.5703125" style="1317" customWidth="1"/>
    <col min="8194" max="8198" width="11.42578125" style="1317"/>
    <col min="8199" max="8199" width="8" style="1317" customWidth="1"/>
    <col min="8200" max="8448" width="11.42578125" style="1317"/>
    <col min="8449" max="8449" width="14.5703125" style="1317" customWidth="1"/>
    <col min="8450" max="8454" width="11.42578125" style="1317"/>
    <col min="8455" max="8455" width="8" style="1317" customWidth="1"/>
    <col min="8456" max="8704" width="11.42578125" style="1317"/>
    <col min="8705" max="8705" width="14.5703125" style="1317" customWidth="1"/>
    <col min="8706" max="8710" width="11.42578125" style="1317"/>
    <col min="8711" max="8711" width="8" style="1317" customWidth="1"/>
    <col min="8712" max="8960" width="11.42578125" style="1317"/>
    <col min="8961" max="8961" width="14.5703125" style="1317" customWidth="1"/>
    <col min="8962" max="8966" width="11.42578125" style="1317"/>
    <col min="8967" max="8967" width="8" style="1317" customWidth="1"/>
    <col min="8968" max="9216" width="11.42578125" style="1317"/>
    <col min="9217" max="9217" width="14.5703125" style="1317" customWidth="1"/>
    <col min="9218" max="9222" width="11.42578125" style="1317"/>
    <col min="9223" max="9223" width="8" style="1317" customWidth="1"/>
    <col min="9224" max="9472" width="11.42578125" style="1317"/>
    <col min="9473" max="9473" width="14.5703125" style="1317" customWidth="1"/>
    <col min="9474" max="9478" width="11.42578125" style="1317"/>
    <col min="9479" max="9479" width="8" style="1317" customWidth="1"/>
    <col min="9480" max="9728" width="11.42578125" style="1317"/>
    <col min="9729" max="9729" width="14.5703125" style="1317" customWidth="1"/>
    <col min="9730" max="9734" width="11.42578125" style="1317"/>
    <col min="9735" max="9735" width="8" style="1317" customWidth="1"/>
    <col min="9736" max="9984" width="11.42578125" style="1317"/>
    <col min="9985" max="9985" width="14.5703125" style="1317" customWidth="1"/>
    <col min="9986" max="9990" width="11.42578125" style="1317"/>
    <col min="9991" max="9991" width="8" style="1317" customWidth="1"/>
    <col min="9992" max="10240" width="11.42578125" style="1317"/>
    <col min="10241" max="10241" width="14.5703125" style="1317" customWidth="1"/>
    <col min="10242" max="10246" width="11.42578125" style="1317"/>
    <col min="10247" max="10247" width="8" style="1317" customWidth="1"/>
    <col min="10248" max="10496" width="11.42578125" style="1317"/>
    <col min="10497" max="10497" width="14.5703125" style="1317" customWidth="1"/>
    <col min="10498" max="10502" width="11.42578125" style="1317"/>
    <col min="10503" max="10503" width="8" style="1317" customWidth="1"/>
    <col min="10504" max="10752" width="11.42578125" style="1317"/>
    <col min="10753" max="10753" width="14.5703125" style="1317" customWidth="1"/>
    <col min="10754" max="10758" width="11.42578125" style="1317"/>
    <col min="10759" max="10759" width="8" style="1317" customWidth="1"/>
    <col min="10760" max="11008" width="11.42578125" style="1317"/>
    <col min="11009" max="11009" width="14.5703125" style="1317" customWidth="1"/>
    <col min="11010" max="11014" width="11.42578125" style="1317"/>
    <col min="11015" max="11015" width="8" style="1317" customWidth="1"/>
    <col min="11016" max="11264" width="11.42578125" style="1317"/>
    <col min="11265" max="11265" width="14.5703125" style="1317" customWidth="1"/>
    <col min="11266" max="11270" width="11.42578125" style="1317"/>
    <col min="11271" max="11271" width="8" style="1317" customWidth="1"/>
    <col min="11272" max="11520" width="11.42578125" style="1317"/>
    <col min="11521" max="11521" width="14.5703125" style="1317" customWidth="1"/>
    <col min="11522" max="11526" width="11.42578125" style="1317"/>
    <col min="11527" max="11527" width="8" style="1317" customWidth="1"/>
    <col min="11528" max="11776" width="11.42578125" style="1317"/>
    <col min="11777" max="11777" width="14.5703125" style="1317" customWidth="1"/>
    <col min="11778" max="11782" width="11.42578125" style="1317"/>
    <col min="11783" max="11783" width="8" style="1317" customWidth="1"/>
    <col min="11784" max="12032" width="11.42578125" style="1317"/>
    <col min="12033" max="12033" width="14.5703125" style="1317" customWidth="1"/>
    <col min="12034" max="12038" width="11.42578125" style="1317"/>
    <col min="12039" max="12039" width="8" style="1317" customWidth="1"/>
    <col min="12040" max="12288" width="11.42578125" style="1317"/>
    <col min="12289" max="12289" width="14.5703125" style="1317" customWidth="1"/>
    <col min="12290" max="12294" width="11.42578125" style="1317"/>
    <col min="12295" max="12295" width="8" style="1317" customWidth="1"/>
    <col min="12296" max="12544" width="11.42578125" style="1317"/>
    <col min="12545" max="12545" width="14.5703125" style="1317" customWidth="1"/>
    <col min="12546" max="12550" width="11.42578125" style="1317"/>
    <col min="12551" max="12551" width="8" style="1317" customWidth="1"/>
    <col min="12552" max="12800" width="11.42578125" style="1317"/>
    <col min="12801" max="12801" width="14.5703125" style="1317" customWidth="1"/>
    <col min="12802" max="12806" width="11.42578125" style="1317"/>
    <col min="12807" max="12807" width="8" style="1317" customWidth="1"/>
    <col min="12808" max="13056" width="11.42578125" style="1317"/>
    <col min="13057" max="13057" width="14.5703125" style="1317" customWidth="1"/>
    <col min="13058" max="13062" width="11.42578125" style="1317"/>
    <col min="13063" max="13063" width="8" style="1317" customWidth="1"/>
    <col min="13064" max="13312" width="11.42578125" style="1317"/>
    <col min="13313" max="13313" width="14.5703125" style="1317" customWidth="1"/>
    <col min="13314" max="13318" width="11.42578125" style="1317"/>
    <col min="13319" max="13319" width="8" style="1317" customWidth="1"/>
    <col min="13320" max="13568" width="11.42578125" style="1317"/>
    <col min="13569" max="13569" width="14.5703125" style="1317" customWidth="1"/>
    <col min="13570" max="13574" width="11.42578125" style="1317"/>
    <col min="13575" max="13575" width="8" style="1317" customWidth="1"/>
    <col min="13576" max="13824" width="11.42578125" style="1317"/>
    <col min="13825" max="13825" width="14.5703125" style="1317" customWidth="1"/>
    <col min="13826" max="13830" width="11.42578125" style="1317"/>
    <col min="13831" max="13831" width="8" style="1317" customWidth="1"/>
    <col min="13832" max="14080" width="11.42578125" style="1317"/>
    <col min="14081" max="14081" width="14.5703125" style="1317" customWidth="1"/>
    <col min="14082" max="14086" width="11.42578125" style="1317"/>
    <col min="14087" max="14087" width="8" style="1317" customWidth="1"/>
    <col min="14088" max="14336" width="11.42578125" style="1317"/>
    <col min="14337" max="14337" width="14.5703125" style="1317" customWidth="1"/>
    <col min="14338" max="14342" width="11.42578125" style="1317"/>
    <col min="14343" max="14343" width="8" style="1317" customWidth="1"/>
    <col min="14344" max="14592" width="11.42578125" style="1317"/>
    <col min="14593" max="14593" width="14.5703125" style="1317" customWidth="1"/>
    <col min="14594" max="14598" width="11.42578125" style="1317"/>
    <col min="14599" max="14599" width="8" style="1317" customWidth="1"/>
    <col min="14600" max="14848" width="11.42578125" style="1317"/>
    <col min="14849" max="14849" width="14.5703125" style="1317" customWidth="1"/>
    <col min="14850" max="14854" width="11.42578125" style="1317"/>
    <col min="14855" max="14855" width="8" style="1317" customWidth="1"/>
    <col min="14856" max="15104" width="11.42578125" style="1317"/>
    <col min="15105" max="15105" width="14.5703125" style="1317" customWidth="1"/>
    <col min="15106" max="15110" width="11.42578125" style="1317"/>
    <col min="15111" max="15111" width="8" style="1317" customWidth="1"/>
    <col min="15112" max="15360" width="11.42578125" style="1317"/>
    <col min="15361" max="15361" width="14.5703125" style="1317" customWidth="1"/>
    <col min="15362" max="15366" width="11.42578125" style="1317"/>
    <col min="15367" max="15367" width="8" style="1317" customWidth="1"/>
    <col min="15368" max="15616" width="11.42578125" style="1317"/>
    <col min="15617" max="15617" width="14.5703125" style="1317" customWidth="1"/>
    <col min="15618" max="15622" width="11.42578125" style="1317"/>
    <col min="15623" max="15623" width="8" style="1317" customWidth="1"/>
    <col min="15624" max="15872" width="11.42578125" style="1317"/>
    <col min="15873" max="15873" width="14.5703125" style="1317" customWidth="1"/>
    <col min="15874" max="15878" width="11.42578125" style="1317"/>
    <col min="15879" max="15879" width="8" style="1317" customWidth="1"/>
    <col min="15880" max="16128" width="11.42578125" style="1317"/>
    <col min="16129" max="16129" width="14.5703125" style="1317" customWidth="1"/>
    <col min="16130" max="16134" width="11.42578125" style="1317"/>
    <col min="16135" max="16135" width="8" style="1317" customWidth="1"/>
    <col min="16136" max="16384" width="11.42578125" style="1317"/>
  </cols>
  <sheetData>
    <row r="1" spans="1:39" ht="39.950000000000003" customHeight="1">
      <c r="A1" s="1314"/>
      <c r="B1" s="1314"/>
      <c r="C1" s="1314"/>
      <c r="D1" s="1314"/>
      <c r="E1" s="1314"/>
      <c r="F1" s="1314"/>
      <c r="G1" s="1314"/>
      <c r="H1" s="1314"/>
      <c r="I1" s="1314"/>
      <c r="J1" s="1314"/>
      <c r="K1" s="1314"/>
      <c r="L1" s="1315"/>
      <c r="M1" s="1315"/>
      <c r="N1" s="1315"/>
      <c r="O1" s="1315"/>
      <c r="P1" s="1315"/>
      <c r="Q1" s="1316"/>
      <c r="R1" s="1316"/>
      <c r="S1" s="1316"/>
      <c r="T1" s="1316"/>
      <c r="U1" s="1316"/>
      <c r="V1" s="1316"/>
      <c r="W1" s="1316"/>
      <c r="X1" s="1316"/>
      <c r="Y1" s="1316"/>
      <c r="Z1" s="1316"/>
      <c r="AA1" s="1316"/>
      <c r="AB1" s="1316"/>
      <c r="AC1" s="1316"/>
      <c r="AD1" s="1150"/>
      <c r="AE1" s="1150"/>
      <c r="AF1" s="1150"/>
      <c r="AG1" s="1150"/>
      <c r="AH1" s="1150"/>
      <c r="AI1" s="1150"/>
      <c r="AJ1" s="1150"/>
      <c r="AK1" s="1150"/>
      <c r="AL1" s="1150"/>
      <c r="AM1" s="1150"/>
    </row>
    <row r="2" spans="1:39" ht="39.950000000000003" customHeight="1">
      <c r="A2" s="1314"/>
      <c r="B2" s="1409" t="s">
        <v>2247</v>
      </c>
      <c r="C2" s="1314"/>
      <c r="D2" s="1314"/>
      <c r="E2" s="1314"/>
      <c r="F2" s="1314"/>
      <c r="G2" s="1314"/>
      <c r="H2" s="1314"/>
      <c r="I2" s="1314"/>
      <c r="J2" s="1314"/>
      <c r="K2" s="1314"/>
      <c r="L2" s="1315"/>
      <c r="M2" s="1315"/>
      <c r="N2" s="1315"/>
      <c r="O2" s="1315"/>
      <c r="P2" s="1315"/>
      <c r="Q2" s="1316"/>
      <c r="R2" s="1316"/>
      <c r="S2" s="1316"/>
      <c r="T2" s="1316"/>
      <c r="U2" s="1316"/>
      <c r="V2" s="1316"/>
      <c r="W2" s="1408"/>
      <c r="X2" s="1407"/>
      <c r="Y2" s="1407"/>
      <c r="Z2" s="1407"/>
      <c r="AA2" s="1408" t="s">
        <v>2574</v>
      </c>
      <c r="AB2" s="1316"/>
      <c r="AC2" s="1316"/>
      <c r="AD2" s="1150"/>
      <c r="AE2" s="1150"/>
      <c r="AF2" s="1150"/>
      <c r="AG2" s="1150"/>
      <c r="AH2" s="1150"/>
      <c r="AI2" s="1150"/>
      <c r="AJ2" s="1150"/>
      <c r="AK2" s="1150"/>
      <c r="AL2" s="1150"/>
      <c r="AM2" s="1150"/>
    </row>
    <row r="3" spans="1:39" ht="39.950000000000003" customHeight="1">
      <c r="A3" s="1314"/>
      <c r="B3" s="1318" t="s">
        <v>2248</v>
      </c>
      <c r="C3" s="1314"/>
      <c r="D3" s="1314"/>
      <c r="E3" s="1314"/>
      <c r="F3" s="1314"/>
      <c r="G3" s="1314"/>
      <c r="H3" s="1314"/>
      <c r="I3" s="1314"/>
      <c r="J3" s="1314"/>
      <c r="K3" s="1314"/>
      <c r="L3" s="1315"/>
      <c r="M3" s="1315"/>
      <c r="N3" s="1315"/>
      <c r="O3" s="1315"/>
      <c r="P3" s="1315"/>
      <c r="Q3" s="1316"/>
      <c r="R3" s="1316"/>
      <c r="S3" s="1316"/>
      <c r="T3" s="1316"/>
      <c r="U3" s="1316"/>
      <c r="V3" s="1316"/>
      <c r="W3" s="1407"/>
      <c r="X3" s="1407"/>
      <c r="Y3" s="1407"/>
      <c r="Z3" s="1407"/>
      <c r="AA3" s="1408"/>
      <c r="AB3" s="1316"/>
      <c r="AC3" s="1316"/>
      <c r="AD3" s="1150"/>
      <c r="AE3" s="1150"/>
      <c r="AF3" s="1150"/>
      <c r="AG3" s="1150"/>
      <c r="AH3" s="1150"/>
      <c r="AI3" s="1150"/>
      <c r="AJ3" s="1150"/>
      <c r="AK3" s="1150"/>
      <c r="AL3" s="1150"/>
      <c r="AM3" s="1150"/>
    </row>
    <row r="4" spans="1:39" ht="39.950000000000003" customHeight="1">
      <c r="A4" s="1314"/>
      <c r="B4" s="1410"/>
      <c r="C4" s="1314"/>
      <c r="D4" s="1314"/>
      <c r="E4" s="1314"/>
      <c r="F4" s="1314"/>
      <c r="G4" s="1314"/>
      <c r="H4" s="1314"/>
      <c r="I4" s="1314"/>
      <c r="J4" s="1314"/>
      <c r="K4" s="1314"/>
      <c r="L4" s="1315"/>
      <c r="M4" s="1315"/>
      <c r="N4" s="1315"/>
      <c r="O4" s="1315"/>
      <c r="P4" s="1315"/>
      <c r="Q4" s="1316"/>
      <c r="R4" s="1316"/>
      <c r="S4" s="1316"/>
      <c r="T4" s="1316"/>
      <c r="U4" s="1316"/>
      <c r="V4" s="1316"/>
      <c r="W4" s="1407"/>
      <c r="X4" s="1407"/>
      <c r="Y4" s="1407"/>
      <c r="Z4" s="1407"/>
      <c r="AA4" s="1408"/>
      <c r="AB4" s="1316"/>
      <c r="AC4" s="1316"/>
      <c r="AD4" s="1150"/>
      <c r="AE4" s="1150"/>
      <c r="AF4" s="1150"/>
      <c r="AG4" s="1150"/>
      <c r="AH4" s="1150"/>
      <c r="AI4" s="1150"/>
      <c r="AJ4" s="1150"/>
      <c r="AK4" s="1150"/>
      <c r="AL4" s="1150"/>
      <c r="AM4" s="1150"/>
    </row>
    <row r="5" spans="1:39" ht="39.950000000000003" customHeight="1">
      <c r="A5" s="1314"/>
      <c r="B5" s="1410" t="s">
        <v>2873</v>
      </c>
      <c r="C5" s="1314"/>
      <c r="D5" s="1314"/>
      <c r="E5" s="1314"/>
      <c r="F5" s="1314"/>
      <c r="G5" s="1314"/>
      <c r="H5" s="1314"/>
      <c r="I5" s="1315"/>
      <c r="J5" s="1314"/>
      <c r="K5" s="1314"/>
      <c r="L5" s="1315"/>
      <c r="M5" s="1315"/>
      <c r="N5" s="1315"/>
      <c r="O5" s="1315"/>
      <c r="P5" s="1315"/>
      <c r="Q5" s="1316"/>
      <c r="R5" s="1316"/>
      <c r="S5" s="1316"/>
      <c r="T5" s="1316"/>
      <c r="U5" s="1316"/>
      <c r="V5" s="1316"/>
      <c r="W5" s="1316"/>
      <c r="X5" s="1316"/>
      <c r="Y5" s="1316"/>
      <c r="Z5" s="1377"/>
      <c r="AA5" s="1408" t="s">
        <v>2874</v>
      </c>
      <c r="AB5" s="1316"/>
      <c r="AC5" s="1316"/>
      <c r="AD5" s="1150"/>
      <c r="AE5" s="1150"/>
      <c r="AF5" s="1150"/>
      <c r="AG5" s="1150"/>
      <c r="AH5" s="1150"/>
      <c r="AI5" s="1150"/>
      <c r="AJ5" s="1150"/>
      <c r="AK5" s="1150"/>
      <c r="AL5" s="1150"/>
      <c r="AM5" s="1150"/>
    </row>
    <row r="6" spans="1:39" ht="39.950000000000003" customHeight="1">
      <c r="A6" s="1314"/>
      <c r="B6" s="1410"/>
      <c r="C6" s="1314"/>
      <c r="D6" s="1314"/>
      <c r="E6" s="1314"/>
      <c r="F6" s="1314"/>
      <c r="G6" s="1314"/>
      <c r="H6" s="1314"/>
      <c r="I6" s="1315"/>
      <c r="J6" s="1314"/>
      <c r="K6" s="1314"/>
      <c r="L6" s="1315"/>
      <c r="M6" s="1315"/>
      <c r="N6" s="1315"/>
      <c r="O6" s="1315"/>
      <c r="P6" s="1315"/>
      <c r="Q6" s="1316"/>
      <c r="R6" s="1316"/>
      <c r="S6" s="1316"/>
      <c r="T6" s="1316"/>
      <c r="U6" s="1316"/>
      <c r="V6" s="1316"/>
      <c r="W6" s="1316"/>
      <c r="X6" s="1316"/>
      <c r="Y6" s="1316"/>
      <c r="Z6" s="1377"/>
      <c r="AA6" s="1377"/>
      <c r="AB6" s="1316"/>
      <c r="AC6" s="1316"/>
      <c r="AD6" s="1150"/>
      <c r="AE6" s="1150"/>
      <c r="AF6" s="1150"/>
      <c r="AG6" s="1150"/>
      <c r="AH6" s="1150"/>
      <c r="AI6" s="1150"/>
      <c r="AJ6" s="1150"/>
      <c r="AK6" s="1150"/>
      <c r="AL6" s="1150"/>
      <c r="AM6" s="1150"/>
    </row>
    <row r="7" spans="1:39" ht="39.950000000000003" customHeight="1">
      <c r="A7" s="1314"/>
      <c r="B7" s="1318" t="s">
        <v>2203</v>
      </c>
      <c r="C7" s="1314"/>
      <c r="D7" s="1314"/>
      <c r="E7" s="1314"/>
      <c r="F7" s="1314"/>
      <c r="G7" s="1314"/>
      <c r="H7" s="1314"/>
      <c r="I7" s="1315"/>
      <c r="J7" s="1314"/>
      <c r="K7" s="1314"/>
      <c r="L7" s="1315"/>
      <c r="M7" s="1315"/>
      <c r="N7" s="1315"/>
      <c r="O7" s="1315"/>
      <c r="P7" s="1315"/>
      <c r="Q7" s="1316"/>
      <c r="R7" s="1316"/>
      <c r="S7" s="1316"/>
      <c r="T7" s="1316"/>
      <c r="U7" s="1316"/>
      <c r="V7" s="1316"/>
      <c r="W7" s="1316"/>
      <c r="X7" s="1316"/>
      <c r="Y7" s="1316"/>
      <c r="Z7" s="1377"/>
      <c r="AA7" s="2121" t="s">
        <v>2875</v>
      </c>
      <c r="AB7" s="1316"/>
      <c r="AC7" s="1316"/>
      <c r="AD7" s="1150"/>
      <c r="AE7" s="1150"/>
      <c r="AF7" s="1150"/>
      <c r="AG7" s="1150"/>
      <c r="AH7" s="1150"/>
      <c r="AI7" s="1150"/>
      <c r="AJ7" s="1150"/>
      <c r="AK7" s="1150"/>
      <c r="AL7" s="1150"/>
      <c r="AM7" s="1150"/>
    </row>
    <row r="8" spans="1:39" ht="39.950000000000003" customHeight="1">
      <c r="A8" s="1314"/>
      <c r="B8" s="1318"/>
      <c r="C8" s="1314"/>
      <c r="D8" s="1314"/>
      <c r="E8" s="1314"/>
      <c r="F8" s="1314"/>
      <c r="G8" s="1314"/>
      <c r="H8" s="1314"/>
      <c r="I8" s="1315"/>
      <c r="J8" s="1314"/>
      <c r="K8" s="1314"/>
      <c r="L8" s="1315"/>
      <c r="M8" s="1315"/>
      <c r="N8" s="1315"/>
      <c r="O8" s="1315"/>
      <c r="P8" s="1315"/>
      <c r="Q8" s="1316"/>
      <c r="R8" s="1316"/>
      <c r="S8" s="1316"/>
      <c r="T8" s="1316"/>
      <c r="U8" s="1316"/>
      <c r="V8" s="1316"/>
      <c r="W8" s="1316"/>
      <c r="X8" s="1316"/>
      <c r="Y8" s="1316"/>
      <c r="Z8" s="1377"/>
      <c r="AA8" s="1377"/>
      <c r="AB8" s="1316"/>
      <c r="AC8" s="1316"/>
      <c r="AD8" s="1150"/>
      <c r="AE8" s="1150"/>
      <c r="AF8" s="1150"/>
      <c r="AG8" s="1150"/>
      <c r="AH8" s="1150"/>
      <c r="AI8" s="1150"/>
      <c r="AJ8" s="1150"/>
      <c r="AK8" s="1150"/>
      <c r="AL8" s="1150"/>
      <c r="AM8" s="1150"/>
    </row>
    <row r="9" spans="1:39" ht="39.950000000000003" customHeight="1">
      <c r="A9" s="1314"/>
      <c r="B9" s="1319" t="s">
        <v>2210</v>
      </c>
      <c r="C9" s="1314"/>
      <c r="D9" s="1314"/>
      <c r="E9" s="1314"/>
      <c r="F9" s="1314"/>
      <c r="G9" s="1314"/>
      <c r="H9" s="1314"/>
      <c r="I9" s="1315"/>
      <c r="J9" s="1314"/>
      <c r="K9" s="1314"/>
      <c r="L9" s="1315"/>
      <c r="M9" s="1315"/>
      <c r="N9" s="1315"/>
      <c r="O9" s="1315"/>
      <c r="P9" s="1315"/>
      <c r="Q9" s="1316"/>
      <c r="R9" s="1316"/>
      <c r="S9" s="1316"/>
      <c r="T9" s="1316"/>
      <c r="U9" s="1316"/>
      <c r="V9" s="1316"/>
      <c r="W9" s="1316"/>
      <c r="X9" s="1316"/>
      <c r="Y9" s="1316"/>
      <c r="Z9" s="1316"/>
      <c r="AA9" s="1316"/>
      <c r="AB9" s="1316"/>
      <c r="AC9" s="1316"/>
      <c r="AD9" s="1150"/>
      <c r="AE9" s="1150"/>
      <c r="AF9" s="1150"/>
      <c r="AG9" s="1150"/>
      <c r="AH9" s="1150"/>
      <c r="AI9" s="1150"/>
      <c r="AJ9" s="1150"/>
      <c r="AK9" s="1150"/>
      <c r="AL9" s="1150"/>
      <c r="AM9" s="1150"/>
    </row>
    <row r="10" spans="1:39" ht="39.950000000000003" customHeight="1">
      <c r="A10" s="1314"/>
      <c r="B10" s="1319"/>
      <c r="C10" s="1320"/>
      <c r="D10" s="1314"/>
      <c r="E10" s="1314"/>
      <c r="F10" s="1314"/>
      <c r="G10" s="1314"/>
      <c r="H10" s="1314"/>
      <c r="I10" s="1315"/>
      <c r="J10" s="1314"/>
      <c r="K10" s="1314"/>
      <c r="L10" s="1315"/>
      <c r="M10" s="1315"/>
      <c r="N10" s="1315"/>
      <c r="O10" s="1315"/>
      <c r="P10" s="1315"/>
      <c r="Q10" s="1316"/>
      <c r="R10" s="1316"/>
      <c r="S10" s="1316"/>
      <c r="T10" s="1316"/>
      <c r="U10" s="1316"/>
      <c r="V10" s="1316"/>
      <c r="W10" s="1316"/>
      <c r="X10" s="1316"/>
      <c r="Y10" s="1316"/>
      <c r="Z10" s="1316"/>
      <c r="AA10" s="1316"/>
      <c r="AB10" s="1316"/>
      <c r="AC10" s="1316"/>
      <c r="AD10" s="1150"/>
      <c r="AE10" s="1150"/>
      <c r="AF10" s="1150"/>
      <c r="AG10" s="1150"/>
      <c r="AH10" s="1150"/>
      <c r="AI10" s="1150"/>
      <c r="AJ10" s="1150"/>
      <c r="AK10" s="1150"/>
      <c r="AL10" s="1150"/>
      <c r="AM10" s="1150"/>
    </row>
    <row r="11" spans="1:39" ht="39.950000000000003" customHeight="1">
      <c r="A11" s="1314"/>
      <c r="B11" s="1319" t="s">
        <v>2572</v>
      </c>
      <c r="C11" s="1320"/>
      <c r="D11" s="1314"/>
      <c r="E11" s="1314"/>
      <c r="F11" s="1314"/>
      <c r="G11" s="1314"/>
      <c r="H11" s="1314"/>
      <c r="I11" s="1315"/>
      <c r="J11" s="1314"/>
      <c r="K11" s="1314"/>
      <c r="L11" s="1315"/>
      <c r="M11" s="1315"/>
      <c r="N11" s="1315"/>
      <c r="O11" s="1315"/>
      <c r="P11" s="1315"/>
      <c r="Q11" s="1316"/>
      <c r="R11" s="1316"/>
      <c r="S11" s="1316"/>
      <c r="T11" s="1316"/>
      <c r="U11" s="1316"/>
      <c r="V11" s="1316"/>
      <c r="W11" s="1316"/>
      <c r="X11" s="1316"/>
      <c r="Y11" s="1316"/>
      <c r="Z11" s="1316"/>
      <c r="AA11" s="1316"/>
      <c r="AB11" s="1316"/>
      <c r="AC11" s="1316"/>
      <c r="AD11" s="1150"/>
      <c r="AE11" s="1150"/>
      <c r="AF11" s="1150"/>
      <c r="AG11" s="1150"/>
      <c r="AH11" s="1150"/>
      <c r="AI11" s="1150"/>
      <c r="AJ11" s="1150"/>
      <c r="AK11" s="1150"/>
      <c r="AL11" s="1150"/>
      <c r="AM11" s="1150"/>
    </row>
    <row r="12" spans="1:39" ht="39.950000000000003" customHeight="1">
      <c r="A12" s="1314"/>
      <c r="B12" s="1319" t="s">
        <v>2207</v>
      </c>
      <c r="C12" s="1320"/>
      <c r="D12" s="1314"/>
      <c r="E12" s="1314"/>
      <c r="F12" s="1314"/>
      <c r="G12" s="1314"/>
      <c r="H12" s="1314"/>
      <c r="I12" s="1315"/>
      <c r="J12" s="1314"/>
      <c r="K12" s="1314"/>
      <c r="L12" s="1315"/>
      <c r="M12" s="1315"/>
      <c r="N12" s="1315"/>
      <c r="O12" s="1315"/>
      <c r="P12" s="1315"/>
      <c r="Q12" s="1316"/>
      <c r="R12" s="1316"/>
      <c r="S12" s="1316"/>
      <c r="T12" s="1316"/>
      <c r="U12" s="1316"/>
      <c r="V12" s="1316"/>
      <c r="W12" s="1316"/>
      <c r="X12" s="1316"/>
      <c r="Y12" s="1316"/>
      <c r="Z12" s="1316"/>
      <c r="AA12" s="1316"/>
      <c r="AB12" s="1316"/>
      <c r="AC12" s="1316"/>
      <c r="AD12" s="1150"/>
      <c r="AE12" s="1150"/>
      <c r="AF12" s="1150"/>
      <c r="AG12" s="1150"/>
      <c r="AH12" s="1150"/>
      <c r="AI12" s="1150"/>
      <c r="AJ12" s="1150"/>
      <c r="AK12" s="1150"/>
      <c r="AL12" s="1150"/>
      <c r="AM12" s="1150"/>
    </row>
    <row r="13" spans="1:39" ht="39.950000000000003" customHeight="1">
      <c r="A13" s="1314"/>
      <c r="B13" s="2132" t="s">
        <v>1926</v>
      </c>
      <c r="C13" s="2131" t="s">
        <v>2559</v>
      </c>
      <c r="D13" s="2131"/>
      <c r="E13" s="2131"/>
      <c r="F13" s="2131"/>
      <c r="G13" s="2131"/>
      <c r="H13" s="2131"/>
      <c r="I13" s="2131"/>
      <c r="J13" s="2131"/>
      <c r="K13" s="2131"/>
      <c r="L13" s="2131"/>
      <c r="M13" s="2131"/>
      <c r="N13" s="2131"/>
      <c r="O13" s="2131"/>
      <c r="P13" s="2131"/>
      <c r="Q13" s="2131"/>
      <c r="R13" s="2131"/>
      <c r="S13" s="2131"/>
      <c r="T13" s="2131"/>
      <c r="U13" s="2131"/>
      <c r="V13" s="2131"/>
      <c r="W13" s="2131"/>
      <c r="X13" s="2131"/>
      <c r="Y13" s="2131"/>
      <c r="Z13" s="2131"/>
      <c r="AA13" s="2131"/>
      <c r="AB13" s="2131"/>
      <c r="AC13" s="2131"/>
      <c r="AD13" s="1150"/>
      <c r="AE13" s="1150"/>
      <c r="AF13" s="1150"/>
      <c r="AG13" s="1150"/>
      <c r="AH13" s="1150"/>
      <c r="AI13" s="1150"/>
      <c r="AJ13" s="1150"/>
      <c r="AK13" s="1150"/>
      <c r="AL13" s="1150"/>
      <c r="AM13" s="1150"/>
    </row>
    <row r="14" spans="1:39" ht="39.950000000000003" customHeight="1">
      <c r="A14" s="1314"/>
      <c r="B14" s="2132"/>
      <c r="C14" s="2131"/>
      <c r="D14" s="2131"/>
      <c r="E14" s="2131"/>
      <c r="F14" s="2131"/>
      <c r="G14" s="2131"/>
      <c r="H14" s="2131"/>
      <c r="I14" s="2131"/>
      <c r="J14" s="2131"/>
      <c r="K14" s="2131"/>
      <c r="L14" s="2131"/>
      <c r="M14" s="2131"/>
      <c r="N14" s="2131"/>
      <c r="O14" s="2131"/>
      <c r="P14" s="2131"/>
      <c r="Q14" s="2131"/>
      <c r="R14" s="2131"/>
      <c r="S14" s="2131"/>
      <c r="T14" s="2131"/>
      <c r="U14" s="2131"/>
      <c r="V14" s="2131"/>
      <c r="W14" s="2131"/>
      <c r="X14" s="2131"/>
      <c r="Y14" s="2131"/>
      <c r="Z14" s="2131"/>
      <c r="AA14" s="2131"/>
      <c r="AB14" s="2131"/>
      <c r="AC14" s="2131"/>
      <c r="AD14" s="1150"/>
      <c r="AE14" s="1150"/>
      <c r="AF14" s="1150"/>
      <c r="AG14" s="1150"/>
      <c r="AH14" s="1150"/>
      <c r="AI14" s="1150"/>
      <c r="AJ14" s="1150"/>
      <c r="AK14" s="1150"/>
      <c r="AL14" s="1150"/>
      <c r="AM14" s="1150"/>
    </row>
    <row r="15" spans="1:39" ht="39.950000000000003" customHeight="1">
      <c r="A15" s="1314"/>
      <c r="B15" s="1553" t="s">
        <v>1927</v>
      </c>
      <c r="C15" s="1319" t="s">
        <v>2558</v>
      </c>
      <c r="D15" s="1314"/>
      <c r="E15" s="1314"/>
      <c r="F15" s="1314"/>
      <c r="G15" s="1314"/>
      <c r="H15" s="1314"/>
      <c r="I15" s="1315"/>
      <c r="J15" s="1314"/>
      <c r="K15" s="1314"/>
      <c r="L15" s="1315"/>
      <c r="M15" s="1315"/>
      <c r="N15" s="1315"/>
      <c r="O15" s="1315"/>
      <c r="P15" s="1315"/>
      <c r="Q15" s="1316"/>
      <c r="R15" s="1316"/>
      <c r="S15" s="1316"/>
      <c r="T15" s="1316"/>
      <c r="U15" s="1316"/>
      <c r="V15" s="1316"/>
      <c r="W15" s="1316"/>
      <c r="X15" s="1316"/>
      <c r="Y15" s="1316"/>
      <c r="Z15" s="1316"/>
      <c r="AA15" s="1316"/>
      <c r="AB15" s="1316"/>
      <c r="AC15" s="1316"/>
      <c r="AD15" s="1150"/>
      <c r="AE15" s="1150"/>
      <c r="AF15" s="1150"/>
      <c r="AG15" s="1150"/>
      <c r="AH15" s="1150"/>
      <c r="AI15" s="1150"/>
      <c r="AJ15" s="1150"/>
      <c r="AK15" s="1150"/>
      <c r="AL15" s="1150"/>
      <c r="AM15" s="1150"/>
    </row>
    <row r="16" spans="1:39" ht="39.950000000000003" customHeight="1">
      <c r="A16" s="1314"/>
      <c r="B16" s="1553" t="s">
        <v>1928</v>
      </c>
      <c r="C16" s="1319" t="s">
        <v>2564</v>
      </c>
      <c r="D16" s="1314"/>
      <c r="E16" s="1314"/>
      <c r="F16" s="1314"/>
      <c r="G16" s="1314"/>
      <c r="H16" s="1314"/>
      <c r="I16" s="1315"/>
      <c r="J16" s="1314"/>
      <c r="K16" s="1314"/>
      <c r="L16" s="1315"/>
      <c r="M16" s="1315"/>
      <c r="N16" s="1315"/>
      <c r="O16" s="1315"/>
      <c r="P16" s="1315"/>
      <c r="Q16" s="1316"/>
      <c r="R16" s="1316"/>
      <c r="S16" s="1316"/>
      <c r="T16" s="1316"/>
      <c r="U16" s="1316"/>
      <c r="V16" s="1316"/>
      <c r="W16" s="1316"/>
      <c r="X16" s="1316"/>
      <c r="Y16" s="1316"/>
      <c r="Z16" s="1316"/>
      <c r="AA16" s="1316"/>
      <c r="AB16" s="1316"/>
      <c r="AC16" s="1316"/>
      <c r="AD16" s="1150"/>
      <c r="AE16" s="1150"/>
      <c r="AF16" s="1150"/>
      <c r="AG16" s="1150"/>
      <c r="AH16" s="1150"/>
      <c r="AI16" s="1150"/>
      <c r="AJ16" s="1150"/>
      <c r="AK16" s="1150"/>
      <c r="AL16" s="1150"/>
      <c r="AM16" s="1150"/>
    </row>
    <row r="17" spans="1:39" ht="39.950000000000003" customHeight="1">
      <c r="A17" s="1314"/>
      <c r="B17" s="1553" t="s">
        <v>1929</v>
      </c>
      <c r="C17" s="1319" t="s">
        <v>2560</v>
      </c>
      <c r="D17" s="1314"/>
      <c r="E17" s="1314"/>
      <c r="F17" s="1314"/>
      <c r="G17" s="1314"/>
      <c r="H17" s="1314"/>
      <c r="I17" s="1315"/>
      <c r="J17" s="1314"/>
      <c r="K17" s="1314"/>
      <c r="L17" s="1315"/>
      <c r="M17" s="1315"/>
      <c r="N17" s="1315"/>
      <c r="O17" s="1315"/>
      <c r="P17" s="1315"/>
      <c r="Q17" s="1316"/>
      <c r="R17" s="1316"/>
      <c r="S17" s="1316"/>
      <c r="T17" s="1316"/>
      <c r="U17" s="1316"/>
      <c r="V17" s="1316"/>
      <c r="W17" s="1316"/>
      <c r="X17" s="1316"/>
      <c r="Y17" s="1316"/>
      <c r="Z17" s="1316"/>
      <c r="AA17" s="1316"/>
      <c r="AB17" s="1316"/>
      <c r="AC17" s="1316"/>
      <c r="AD17" s="1150"/>
      <c r="AE17" s="1150"/>
      <c r="AF17" s="1150"/>
      <c r="AG17" s="1150"/>
      <c r="AH17" s="1150"/>
      <c r="AI17" s="1150"/>
      <c r="AJ17" s="1150"/>
      <c r="AK17" s="1150"/>
      <c r="AL17" s="1150"/>
      <c r="AM17" s="1150"/>
    </row>
    <row r="18" spans="1:39" ht="39.950000000000003" customHeight="1">
      <c r="A18" s="1314"/>
      <c r="B18" s="2132" t="s">
        <v>1930</v>
      </c>
      <c r="C18" s="2131" t="s">
        <v>2561</v>
      </c>
      <c r="D18" s="2131"/>
      <c r="E18" s="2131"/>
      <c r="F18" s="2131"/>
      <c r="G18" s="2131"/>
      <c r="H18" s="2131"/>
      <c r="I18" s="2131"/>
      <c r="J18" s="2131"/>
      <c r="K18" s="2131"/>
      <c r="L18" s="2131"/>
      <c r="M18" s="2131"/>
      <c r="N18" s="2131"/>
      <c r="O18" s="2131"/>
      <c r="P18" s="2131"/>
      <c r="Q18" s="2131"/>
      <c r="R18" s="2131"/>
      <c r="S18" s="2131"/>
      <c r="T18" s="2131"/>
      <c r="U18" s="2131"/>
      <c r="V18" s="2131"/>
      <c r="W18" s="2131"/>
      <c r="X18" s="2131"/>
      <c r="Y18" s="2131"/>
      <c r="Z18" s="2131"/>
      <c r="AA18" s="2131"/>
      <c r="AB18" s="2131"/>
      <c r="AC18" s="2131"/>
      <c r="AD18" s="1150"/>
      <c r="AE18" s="1150"/>
      <c r="AF18" s="1150"/>
      <c r="AG18" s="1150"/>
      <c r="AH18" s="1150"/>
      <c r="AI18" s="1150"/>
      <c r="AJ18" s="1150"/>
      <c r="AK18" s="1150"/>
      <c r="AL18" s="1150"/>
      <c r="AM18" s="1150"/>
    </row>
    <row r="19" spans="1:39" ht="39.950000000000003" customHeight="1">
      <c r="A19" s="1314"/>
      <c r="B19" s="2132"/>
      <c r="C19" s="2131"/>
      <c r="D19" s="2131"/>
      <c r="E19" s="2131"/>
      <c r="F19" s="2131"/>
      <c r="G19" s="2131"/>
      <c r="H19" s="2131"/>
      <c r="I19" s="2131"/>
      <c r="J19" s="2131"/>
      <c r="K19" s="2131"/>
      <c r="L19" s="2131"/>
      <c r="M19" s="2131"/>
      <c r="N19" s="2131"/>
      <c r="O19" s="2131"/>
      <c r="P19" s="2131"/>
      <c r="Q19" s="2131" t="s">
        <v>271</v>
      </c>
      <c r="R19" s="2131"/>
      <c r="S19" s="2131"/>
      <c r="T19" s="2131"/>
      <c r="U19" s="2131"/>
      <c r="V19" s="2131"/>
      <c r="W19" s="2131"/>
      <c r="X19" s="2131"/>
      <c r="Y19" s="2131"/>
      <c r="Z19" s="2131"/>
      <c r="AA19" s="2131"/>
      <c r="AB19" s="2131"/>
      <c r="AC19" s="2131"/>
      <c r="AD19" s="1150"/>
      <c r="AE19" s="1150"/>
      <c r="AF19" s="1150"/>
      <c r="AG19" s="1150"/>
      <c r="AH19" s="1150"/>
      <c r="AI19" s="1150"/>
      <c r="AJ19" s="1150"/>
      <c r="AK19" s="1150"/>
      <c r="AL19" s="1150"/>
      <c r="AM19" s="1150"/>
    </row>
    <row r="20" spans="1:39" ht="39.950000000000003" customHeight="1">
      <c r="A20" s="1314"/>
      <c r="B20" s="1553" t="s">
        <v>1931</v>
      </c>
      <c r="C20" s="1319" t="s">
        <v>2562</v>
      </c>
      <c r="D20" s="1314"/>
      <c r="E20" s="1314"/>
      <c r="F20" s="1314"/>
      <c r="G20" s="1314"/>
      <c r="H20" s="1314"/>
      <c r="I20" s="1315"/>
      <c r="J20" s="1314"/>
      <c r="K20" s="1314"/>
      <c r="L20" s="1315"/>
      <c r="M20" s="1315"/>
      <c r="N20" s="1315"/>
      <c r="O20" s="1315"/>
      <c r="P20" s="1315"/>
      <c r="Q20" s="1316"/>
      <c r="R20" s="1316"/>
      <c r="S20" s="1316"/>
      <c r="T20" s="1316"/>
      <c r="U20" s="1316"/>
      <c r="V20" s="1316"/>
      <c r="W20" s="1316"/>
      <c r="X20" s="1316"/>
      <c r="Y20" s="1316"/>
      <c r="Z20" s="1316"/>
      <c r="AA20" s="1316"/>
      <c r="AB20" s="1316"/>
      <c r="AC20" s="1316"/>
      <c r="AD20" s="1150"/>
      <c r="AE20" s="1150"/>
      <c r="AF20" s="1150"/>
      <c r="AG20" s="1150"/>
      <c r="AH20" s="1150"/>
      <c r="AI20" s="1150"/>
      <c r="AJ20" s="1150"/>
      <c r="AK20" s="1150"/>
      <c r="AL20" s="1150"/>
      <c r="AM20" s="1150"/>
    </row>
    <row r="21" spans="1:39" ht="39.950000000000003" customHeight="1">
      <c r="A21" s="1314"/>
      <c r="B21" s="1557" t="s">
        <v>1932</v>
      </c>
      <c r="C21" s="1319" t="s">
        <v>2779</v>
      </c>
      <c r="D21" s="1314"/>
      <c r="E21" s="1314"/>
      <c r="F21" s="1314"/>
      <c r="G21" s="1314"/>
      <c r="H21" s="1314"/>
      <c r="I21" s="1315"/>
      <c r="J21" s="1314"/>
      <c r="K21" s="1314"/>
      <c r="L21" s="1315"/>
      <c r="M21" s="1315"/>
      <c r="N21" s="1315"/>
      <c r="O21" s="1315"/>
      <c r="P21" s="1315"/>
      <c r="Q21" s="1316"/>
      <c r="R21" s="1316"/>
      <c r="S21" s="1316"/>
      <c r="T21" s="1316"/>
      <c r="U21" s="1316"/>
      <c r="V21" s="1316"/>
      <c r="W21" s="1316"/>
      <c r="X21" s="1316"/>
      <c r="Y21" s="1316"/>
      <c r="Z21" s="1316"/>
      <c r="AA21" s="1316"/>
      <c r="AB21" s="1316"/>
      <c r="AC21" s="1316"/>
      <c r="AD21" s="1150"/>
      <c r="AE21" s="1150"/>
      <c r="AF21" s="1150"/>
      <c r="AG21" s="1150"/>
      <c r="AH21" s="1150"/>
      <c r="AI21" s="1150"/>
      <c r="AJ21" s="1150"/>
      <c r="AK21" s="1150"/>
      <c r="AL21" s="1150"/>
      <c r="AM21" s="1150"/>
    </row>
    <row r="22" spans="1:39" ht="39.950000000000003" customHeight="1">
      <c r="A22" s="1314"/>
      <c r="B22" s="1553" t="s">
        <v>2565</v>
      </c>
      <c r="C22" s="1319" t="s">
        <v>2778</v>
      </c>
      <c r="D22" s="1314"/>
      <c r="E22" s="1314"/>
      <c r="F22" s="1314"/>
      <c r="G22" s="1314"/>
      <c r="H22" s="1314"/>
      <c r="I22" s="1315"/>
      <c r="J22" s="1314"/>
      <c r="K22" s="1314"/>
      <c r="L22" s="1315"/>
      <c r="M22" s="1315"/>
      <c r="N22" s="1315"/>
      <c r="O22" s="1315"/>
      <c r="P22" s="1315"/>
      <c r="Q22" s="1316"/>
      <c r="R22" s="1316"/>
      <c r="S22" s="1316"/>
      <c r="T22" s="1316"/>
      <c r="U22" s="1316"/>
      <c r="V22" s="1316"/>
      <c r="W22" s="1316"/>
      <c r="X22" s="1316"/>
      <c r="Y22" s="1316"/>
      <c r="Z22" s="1316"/>
      <c r="AA22" s="1316"/>
      <c r="AB22" s="1316"/>
      <c r="AC22" s="1316"/>
      <c r="AD22" s="1150"/>
      <c r="AE22" s="1150"/>
      <c r="AF22" s="1150"/>
      <c r="AG22" s="1150"/>
      <c r="AH22" s="1150"/>
      <c r="AI22" s="1150"/>
      <c r="AJ22" s="1150"/>
      <c r="AK22" s="1150"/>
      <c r="AL22" s="1150"/>
      <c r="AM22" s="1150"/>
    </row>
    <row r="23" spans="1:39" ht="39.950000000000003" customHeight="1">
      <c r="A23" s="1314"/>
      <c r="B23" s="1553" t="s">
        <v>2566</v>
      </c>
      <c r="C23" s="1319" t="s">
        <v>2780</v>
      </c>
      <c r="D23" s="1314"/>
      <c r="E23" s="1314"/>
      <c r="F23" s="1314"/>
      <c r="G23" s="1314"/>
      <c r="H23" s="1314"/>
      <c r="I23" s="1315"/>
      <c r="J23" s="1314"/>
      <c r="K23" s="1314"/>
      <c r="L23" s="1315"/>
      <c r="M23" s="1315"/>
      <c r="N23" s="1315"/>
      <c r="O23" s="1315"/>
      <c r="P23" s="1315"/>
      <c r="Q23" s="1316"/>
      <c r="R23" s="1316"/>
      <c r="S23" s="1316"/>
      <c r="T23" s="1316"/>
      <c r="U23" s="1316"/>
      <c r="V23" s="1316"/>
      <c r="W23" s="1316"/>
      <c r="X23" s="1316"/>
      <c r="Y23" s="1316"/>
      <c r="Z23" s="1316"/>
      <c r="AA23" s="1316"/>
      <c r="AB23" s="1316"/>
      <c r="AC23" s="1316"/>
      <c r="AD23" s="1150"/>
      <c r="AE23" s="1150"/>
      <c r="AF23" s="1150"/>
      <c r="AG23" s="1150"/>
      <c r="AH23" s="1150"/>
      <c r="AI23" s="1150"/>
      <c r="AJ23" s="1150"/>
      <c r="AK23" s="1150"/>
      <c r="AL23" s="1150"/>
      <c r="AM23" s="1150"/>
    </row>
    <row r="24" spans="1:39" ht="39.950000000000003" customHeight="1">
      <c r="A24" s="1314"/>
      <c r="B24" s="1553" t="s">
        <v>2567</v>
      </c>
      <c r="C24" s="1319" t="s">
        <v>2851</v>
      </c>
      <c r="D24" s="1314"/>
      <c r="E24" s="1314"/>
      <c r="F24" s="1314"/>
      <c r="G24" s="1314"/>
      <c r="H24" s="1314"/>
      <c r="I24" s="1315"/>
      <c r="J24" s="1314"/>
      <c r="K24" s="1314"/>
      <c r="L24" s="1315"/>
      <c r="M24" s="1315"/>
      <c r="N24" s="1315"/>
      <c r="O24" s="1315"/>
      <c r="P24" s="1315"/>
      <c r="Q24" s="1316"/>
      <c r="R24" s="1316"/>
      <c r="S24" s="1316"/>
      <c r="T24" s="1316"/>
      <c r="U24" s="1316"/>
      <c r="V24" s="1316"/>
      <c r="W24" s="1316"/>
      <c r="X24" s="1316"/>
      <c r="Y24" s="1316"/>
      <c r="Z24" s="1316"/>
      <c r="AA24" s="1316"/>
      <c r="AB24" s="1316"/>
      <c r="AC24" s="1316"/>
      <c r="AD24" s="1150"/>
      <c r="AE24" s="1150"/>
      <c r="AF24" s="1150"/>
      <c r="AG24" s="1150"/>
      <c r="AH24" s="1150"/>
      <c r="AI24" s="1150"/>
      <c r="AJ24" s="1150"/>
      <c r="AK24" s="1150"/>
      <c r="AL24" s="1150"/>
      <c r="AM24" s="1150"/>
    </row>
    <row r="25" spans="1:39" ht="39.950000000000003" customHeight="1">
      <c r="A25" s="1314"/>
      <c r="B25" s="1553" t="s">
        <v>2568</v>
      </c>
      <c r="C25" s="1319" t="s">
        <v>2852</v>
      </c>
      <c r="D25" s="1314"/>
      <c r="E25" s="1314"/>
      <c r="F25" s="1314"/>
      <c r="G25" s="1314"/>
      <c r="H25" s="1314"/>
      <c r="I25" s="1315"/>
      <c r="J25" s="1314"/>
      <c r="K25" s="1314"/>
      <c r="L25" s="1315"/>
      <c r="M25" s="1315"/>
      <c r="N25" s="1315"/>
      <c r="O25" s="1315"/>
      <c r="P25" s="1315"/>
      <c r="Q25" s="1316"/>
      <c r="R25" s="1316"/>
      <c r="S25" s="1316"/>
      <c r="T25" s="1316"/>
      <c r="U25" s="1316"/>
      <c r="V25" s="1316"/>
      <c r="W25" s="1316"/>
      <c r="X25" s="1316"/>
      <c r="Y25" s="1316"/>
      <c r="Z25" s="1316"/>
      <c r="AA25" s="1316"/>
      <c r="AB25" s="1316"/>
      <c r="AC25" s="1316"/>
      <c r="AD25" s="1150"/>
      <c r="AE25" s="1150"/>
      <c r="AF25" s="1150"/>
      <c r="AG25" s="1150"/>
      <c r="AH25" s="1150"/>
      <c r="AI25" s="1150"/>
      <c r="AJ25" s="1150"/>
      <c r="AK25" s="1150"/>
      <c r="AL25" s="1150"/>
      <c r="AM25" s="1150"/>
    </row>
    <row r="26" spans="1:39" ht="39.950000000000003" customHeight="1">
      <c r="A26" s="1314"/>
      <c r="B26" s="1553" t="s">
        <v>2569</v>
      </c>
      <c r="C26" s="1319" t="s">
        <v>2782</v>
      </c>
      <c r="D26" s="1314"/>
      <c r="E26" s="1314"/>
      <c r="F26" s="1314"/>
      <c r="G26" s="1314"/>
      <c r="H26" s="1314"/>
      <c r="I26" s="1315"/>
      <c r="J26" s="1314"/>
      <c r="K26" s="1314"/>
      <c r="L26" s="1315"/>
      <c r="M26" s="1315"/>
      <c r="N26" s="1315"/>
      <c r="O26" s="1315"/>
      <c r="P26" s="1315"/>
      <c r="Q26" s="1316"/>
      <c r="R26" s="1316"/>
      <c r="S26" s="1316"/>
      <c r="T26" s="1316"/>
      <c r="U26" s="1316"/>
      <c r="V26" s="1316"/>
      <c r="W26" s="1316"/>
      <c r="X26" s="1316"/>
      <c r="Y26" s="1316"/>
      <c r="Z26" s="1316"/>
      <c r="AA26" s="1316"/>
      <c r="AB26" s="1316"/>
      <c r="AC26" s="1316"/>
      <c r="AD26" s="1150"/>
      <c r="AE26" s="1150"/>
      <c r="AF26" s="1150"/>
      <c r="AG26" s="1150"/>
      <c r="AH26" s="1150"/>
      <c r="AI26" s="1150"/>
      <c r="AJ26" s="1150"/>
      <c r="AK26" s="1150"/>
      <c r="AL26" s="1150"/>
      <c r="AM26" s="1150"/>
    </row>
    <row r="27" spans="1:39" ht="39.950000000000003" customHeight="1">
      <c r="A27" s="1314"/>
      <c r="B27" s="1553" t="s">
        <v>2570</v>
      </c>
      <c r="C27" s="1319" t="s">
        <v>2781</v>
      </c>
      <c r="D27" s="1314"/>
      <c r="E27" s="1314"/>
      <c r="F27" s="1314"/>
      <c r="G27" s="1314"/>
      <c r="H27" s="1314"/>
      <c r="I27" s="1315"/>
      <c r="J27" s="1314"/>
      <c r="K27" s="1314"/>
      <c r="L27" s="1315"/>
      <c r="M27" s="1315"/>
      <c r="N27" s="1315"/>
      <c r="O27" s="1315"/>
      <c r="P27" s="1315"/>
      <c r="Q27" s="1316"/>
      <c r="R27" s="1316"/>
      <c r="S27" s="1316"/>
      <c r="T27" s="1316"/>
      <c r="U27" s="1316"/>
      <c r="V27" s="1316"/>
      <c r="W27" s="1316"/>
      <c r="X27" s="1316"/>
      <c r="Y27" s="1316"/>
      <c r="Z27" s="1316"/>
      <c r="AA27" s="1316"/>
      <c r="AB27" s="1316"/>
      <c r="AC27" s="1316"/>
      <c r="AD27" s="1150"/>
      <c r="AE27" s="1150"/>
      <c r="AF27" s="1150"/>
      <c r="AG27" s="1150"/>
      <c r="AH27" s="1150"/>
      <c r="AI27" s="1150"/>
      <c r="AJ27" s="1150"/>
      <c r="AK27" s="1150"/>
      <c r="AL27" s="1150"/>
      <c r="AM27" s="1150"/>
    </row>
    <row r="28" spans="1:39" ht="39.950000000000003" customHeight="1">
      <c r="A28" s="1314"/>
      <c r="B28" s="1553" t="s">
        <v>2571</v>
      </c>
      <c r="C28" s="1319" t="s">
        <v>2573</v>
      </c>
      <c r="D28" s="1314"/>
      <c r="E28" s="1314"/>
      <c r="F28" s="1314"/>
      <c r="G28" s="1314"/>
      <c r="H28" s="1314"/>
      <c r="I28" s="1315"/>
      <c r="J28" s="1314"/>
      <c r="K28" s="1314"/>
      <c r="L28" s="1315"/>
      <c r="M28" s="1315"/>
      <c r="N28" s="1315"/>
      <c r="O28" s="1315"/>
      <c r="P28" s="1315"/>
      <c r="Q28" s="1316"/>
      <c r="R28" s="1316"/>
      <c r="S28" s="1316"/>
      <c r="T28" s="1316"/>
      <c r="U28" s="1316"/>
      <c r="V28" s="1316"/>
      <c r="W28" s="1316"/>
      <c r="X28" s="1316"/>
      <c r="Y28" s="1316"/>
      <c r="Z28" s="1316"/>
      <c r="AA28" s="1316"/>
      <c r="AB28" s="1316"/>
      <c r="AC28" s="1316"/>
      <c r="AD28" s="1150"/>
      <c r="AE28" s="1150"/>
      <c r="AF28" s="1150"/>
      <c r="AG28" s="1150"/>
      <c r="AH28" s="1150"/>
      <c r="AI28" s="1150"/>
      <c r="AJ28" s="1150"/>
      <c r="AK28" s="1150"/>
      <c r="AL28" s="1150"/>
      <c r="AM28" s="1150"/>
    </row>
    <row r="29" spans="1:39" ht="39.950000000000003" customHeight="1">
      <c r="A29" s="1314"/>
      <c r="B29" s="1557" t="s">
        <v>2853</v>
      </c>
      <c r="C29" s="1319" t="s">
        <v>2563</v>
      </c>
      <c r="D29" s="1314"/>
      <c r="E29" s="1314"/>
      <c r="F29" s="1314"/>
      <c r="G29" s="1314"/>
      <c r="H29" s="1314"/>
      <c r="I29" s="1315"/>
      <c r="J29" s="1314"/>
      <c r="K29" s="1314"/>
      <c r="L29" s="1315"/>
      <c r="M29" s="1315"/>
      <c r="N29" s="1315"/>
      <c r="O29" s="1315"/>
      <c r="P29" s="1315"/>
      <c r="Q29" s="1316"/>
      <c r="R29" s="1316"/>
      <c r="S29" s="1316"/>
      <c r="T29" s="1316"/>
      <c r="U29" s="1316"/>
      <c r="V29" s="1316"/>
      <c r="W29" s="1316"/>
      <c r="X29" s="1316"/>
      <c r="Y29" s="1316"/>
      <c r="Z29" s="1316"/>
      <c r="AA29" s="1316"/>
      <c r="AB29" s="1316"/>
      <c r="AC29" s="1316"/>
      <c r="AD29" s="1150"/>
      <c r="AE29" s="1150"/>
      <c r="AF29" s="1150"/>
      <c r="AG29" s="1150"/>
      <c r="AH29" s="1150"/>
      <c r="AI29" s="1150"/>
      <c r="AJ29" s="1150"/>
      <c r="AK29" s="1150"/>
      <c r="AL29" s="1150"/>
      <c r="AM29" s="1150"/>
    </row>
    <row r="30" spans="1:39" ht="39.950000000000003" customHeight="1">
      <c r="A30" s="1314"/>
      <c r="B30" s="1319"/>
      <c r="C30" s="1552"/>
      <c r="D30" s="1552"/>
      <c r="E30" s="1552"/>
      <c r="F30" s="1552"/>
      <c r="G30" s="1552"/>
      <c r="H30" s="1552"/>
      <c r="I30" s="1552"/>
      <c r="J30" s="1552"/>
      <c r="K30" s="1552"/>
      <c r="L30" s="1552"/>
      <c r="M30" s="1552"/>
      <c r="N30" s="1552"/>
      <c r="O30" s="1552"/>
      <c r="P30" s="1552"/>
      <c r="Q30" s="1552"/>
      <c r="R30" s="1552"/>
      <c r="S30" s="1552"/>
      <c r="T30" s="1552"/>
      <c r="U30" s="1552"/>
      <c r="V30" s="1552"/>
      <c r="W30" s="1552"/>
      <c r="X30" s="1552"/>
      <c r="Y30" s="1552"/>
      <c r="Z30" s="1552"/>
      <c r="AA30" s="1552"/>
      <c r="AB30" s="1552"/>
      <c r="AC30" s="1552"/>
      <c r="AD30" s="1150"/>
      <c r="AE30" s="1150"/>
      <c r="AF30" s="1150"/>
      <c r="AG30" s="1150"/>
      <c r="AH30" s="1150"/>
      <c r="AI30" s="1150"/>
      <c r="AJ30" s="1150"/>
      <c r="AK30" s="1150"/>
      <c r="AL30" s="1150"/>
      <c r="AM30" s="1150"/>
    </row>
    <row r="31" spans="1:39" ht="39.950000000000003" customHeight="1">
      <c r="A31" s="1314"/>
      <c r="B31" s="1319" t="s">
        <v>2209</v>
      </c>
      <c r="C31" s="1320"/>
      <c r="D31" s="1314"/>
      <c r="E31" s="1314"/>
      <c r="F31" s="1314"/>
      <c r="G31" s="1314"/>
      <c r="H31" s="1314"/>
      <c r="I31" s="1315"/>
      <c r="J31" s="1314"/>
      <c r="K31" s="1314"/>
      <c r="L31" s="1315"/>
      <c r="M31" s="1315"/>
      <c r="N31" s="1315"/>
      <c r="O31" s="1315"/>
      <c r="P31" s="1315"/>
      <c r="Q31" s="1316"/>
      <c r="R31" s="1316"/>
      <c r="S31" s="1316"/>
      <c r="T31" s="1316"/>
      <c r="U31" s="1316"/>
      <c r="V31" s="1316"/>
      <c r="W31" s="1316"/>
      <c r="X31" s="1316"/>
      <c r="Y31" s="1316"/>
      <c r="Z31" s="1316"/>
      <c r="AA31" s="1316"/>
      <c r="AB31" s="1316"/>
      <c r="AC31" s="1316"/>
      <c r="AD31" s="1150"/>
      <c r="AE31" s="1150"/>
      <c r="AF31" s="1150"/>
      <c r="AG31" s="1150"/>
      <c r="AH31" s="1150"/>
      <c r="AI31" s="1150"/>
      <c r="AJ31" s="1150"/>
      <c r="AK31" s="1150"/>
      <c r="AL31" s="1150"/>
      <c r="AM31" s="1150"/>
    </row>
    <row r="32" spans="1:39" ht="39.950000000000003" customHeight="1">
      <c r="A32" s="1314"/>
      <c r="B32" s="1319"/>
      <c r="C32" s="1320"/>
      <c r="D32" s="1314"/>
      <c r="E32" s="1314"/>
      <c r="F32" s="1314"/>
      <c r="G32" s="1314"/>
      <c r="H32" s="1314"/>
      <c r="I32" s="1315"/>
      <c r="J32" s="1314"/>
      <c r="K32" s="1314"/>
      <c r="L32" s="1315"/>
      <c r="M32" s="1315"/>
      <c r="N32" s="1315"/>
      <c r="O32" s="1315"/>
      <c r="P32" s="1315"/>
      <c r="Q32" s="1316"/>
      <c r="R32" s="1316"/>
      <c r="S32" s="1316"/>
      <c r="T32" s="1316"/>
      <c r="U32" s="1316"/>
      <c r="V32" s="1316"/>
      <c r="W32" s="1316"/>
      <c r="X32" s="1316"/>
      <c r="Y32" s="1316"/>
      <c r="Z32" s="1316"/>
      <c r="AA32" s="1316"/>
      <c r="AB32" s="1316"/>
      <c r="AC32" s="1316"/>
      <c r="AD32" s="1150"/>
      <c r="AE32" s="1150"/>
      <c r="AF32" s="1150"/>
      <c r="AG32" s="1150"/>
      <c r="AH32" s="1150"/>
      <c r="AI32" s="1150"/>
      <c r="AJ32" s="1150"/>
      <c r="AK32" s="1150"/>
      <c r="AL32" s="1150"/>
      <c r="AM32" s="1150"/>
    </row>
    <row r="33" spans="1:39" ht="39.950000000000003" customHeight="1">
      <c r="A33" s="1314"/>
      <c r="B33" s="1319" t="s">
        <v>2208</v>
      </c>
      <c r="C33" s="1320"/>
      <c r="D33" s="1314"/>
      <c r="E33" s="1314"/>
      <c r="F33" s="1314"/>
      <c r="G33" s="1314"/>
      <c r="H33" s="1314"/>
      <c r="I33" s="1315"/>
      <c r="J33" s="1314"/>
      <c r="K33" s="1314"/>
      <c r="L33" s="1315"/>
      <c r="M33" s="1315"/>
      <c r="N33" s="1315"/>
      <c r="O33" s="1315"/>
      <c r="P33" s="1315"/>
      <c r="Q33" s="1316"/>
      <c r="R33" s="1316"/>
      <c r="S33" s="1316"/>
      <c r="T33" s="1316"/>
      <c r="U33" s="1316"/>
      <c r="V33" s="1316"/>
      <c r="W33" s="1316"/>
      <c r="X33" s="1316"/>
      <c r="Y33" s="1316"/>
      <c r="Z33" s="1316"/>
      <c r="AA33" s="1316"/>
      <c r="AB33" s="1316"/>
      <c r="AC33" s="1316"/>
      <c r="AD33" s="1150"/>
      <c r="AE33" s="1150"/>
      <c r="AF33" s="1150"/>
      <c r="AG33" s="1150"/>
      <c r="AH33" s="1150"/>
      <c r="AI33" s="1150"/>
      <c r="AJ33" s="1150"/>
      <c r="AK33" s="1150"/>
      <c r="AL33" s="1150"/>
      <c r="AM33" s="1150"/>
    </row>
    <row r="34" spans="1:39" ht="39.950000000000003" customHeight="1">
      <c r="A34" s="1314"/>
      <c r="B34" s="1319"/>
      <c r="C34" s="1320"/>
      <c r="D34" s="1314"/>
      <c r="E34" s="1314"/>
      <c r="F34" s="1314"/>
      <c r="G34" s="1314"/>
      <c r="H34" s="1314"/>
      <c r="I34" s="1315"/>
      <c r="J34" s="1314"/>
      <c r="K34" s="1314"/>
      <c r="L34" s="1315"/>
      <c r="M34" s="1315"/>
      <c r="N34" s="1315"/>
      <c r="O34" s="1315"/>
      <c r="P34" s="1315"/>
      <c r="Q34" s="1316"/>
      <c r="R34" s="1316"/>
      <c r="S34" s="1316"/>
      <c r="T34" s="1316"/>
      <c r="U34" s="1316"/>
      <c r="V34" s="1316"/>
      <c r="W34" s="1316"/>
      <c r="X34" s="1316"/>
      <c r="Y34" s="1316"/>
      <c r="Z34" s="1316"/>
      <c r="AA34" s="1316"/>
      <c r="AB34" s="1316"/>
      <c r="AC34" s="1316"/>
      <c r="AD34" s="1150"/>
      <c r="AE34" s="1150"/>
      <c r="AF34" s="1150"/>
      <c r="AG34" s="1150"/>
      <c r="AH34" s="1150"/>
      <c r="AI34" s="1150"/>
      <c r="AJ34" s="1150"/>
      <c r="AK34" s="1150"/>
      <c r="AL34" s="1150"/>
      <c r="AM34" s="1150"/>
    </row>
    <row r="35" spans="1:39" ht="39.950000000000003" customHeight="1">
      <c r="A35" s="1314"/>
      <c r="B35" s="1319" t="s">
        <v>2204</v>
      </c>
      <c r="C35" s="1319"/>
      <c r="D35" s="1319"/>
      <c r="E35" s="1314"/>
      <c r="F35" s="1314"/>
      <c r="G35" s="1314"/>
      <c r="H35" s="1314"/>
      <c r="I35" s="1315"/>
      <c r="J35" s="1314"/>
      <c r="K35" s="1314"/>
      <c r="L35" s="1315"/>
      <c r="M35" s="1315"/>
      <c r="N35" s="1315"/>
      <c r="O35" s="1315"/>
      <c r="P35" s="1315"/>
      <c r="Q35" s="1316"/>
      <c r="R35" s="1316"/>
      <c r="S35" s="1316"/>
      <c r="T35" s="1316"/>
      <c r="U35" s="1316"/>
      <c r="V35" s="1316"/>
      <c r="W35" s="1316"/>
      <c r="X35" s="1316"/>
      <c r="Y35" s="1316"/>
      <c r="Z35" s="1316"/>
      <c r="AA35" s="1316"/>
      <c r="AB35" s="1316"/>
      <c r="AC35" s="1316"/>
      <c r="AD35" s="1150"/>
      <c r="AE35" s="1150"/>
      <c r="AF35" s="1150"/>
      <c r="AG35" s="1150"/>
      <c r="AH35" s="1150"/>
      <c r="AI35" s="1150"/>
      <c r="AJ35" s="1150"/>
      <c r="AK35" s="1150"/>
      <c r="AL35" s="1150"/>
      <c r="AM35" s="1150"/>
    </row>
    <row r="36" spans="1:39" ht="40.5" customHeight="1">
      <c r="A36" s="1314"/>
      <c r="B36" s="1319"/>
      <c r="C36" s="1319"/>
      <c r="D36" s="1319"/>
      <c r="E36" s="1314"/>
      <c r="F36" s="1314"/>
      <c r="G36" s="1314"/>
      <c r="H36" s="1314"/>
      <c r="I36" s="1315"/>
      <c r="J36" s="1314"/>
      <c r="K36" s="1314"/>
      <c r="L36" s="1315"/>
      <c r="M36" s="1315"/>
      <c r="N36" s="1315"/>
      <c r="O36" s="1315"/>
      <c r="P36" s="1315"/>
      <c r="Q36" s="1316"/>
      <c r="R36" s="1316"/>
      <c r="S36" s="1316"/>
      <c r="T36" s="1316"/>
      <c r="U36" s="1316"/>
      <c r="V36" s="1316"/>
      <c r="W36" s="1316"/>
      <c r="X36" s="1316"/>
      <c r="Y36" s="1316"/>
      <c r="Z36" s="1316"/>
      <c r="AA36" s="1316"/>
      <c r="AB36" s="1316"/>
      <c r="AC36" s="1316"/>
      <c r="AD36" s="1150"/>
      <c r="AE36" s="1150"/>
      <c r="AF36" s="1150"/>
      <c r="AG36" s="1150"/>
      <c r="AH36" s="1150"/>
      <c r="AI36" s="1150"/>
      <c r="AJ36" s="1150"/>
      <c r="AK36" s="1150"/>
      <c r="AL36" s="1150"/>
      <c r="AM36" s="1150"/>
    </row>
    <row r="37" spans="1:39" ht="35.25" customHeight="1">
      <c r="A37" s="1314"/>
      <c r="B37" s="1321" t="s">
        <v>2205</v>
      </c>
      <c r="C37" s="1322"/>
      <c r="D37" s="1314"/>
      <c r="E37" s="1314"/>
      <c r="F37" s="1314"/>
      <c r="G37" s="1314"/>
      <c r="H37" s="1314"/>
      <c r="I37" s="1314"/>
      <c r="J37" s="1314"/>
      <c r="K37" s="1314"/>
      <c r="L37" s="1314"/>
      <c r="M37" s="1314"/>
      <c r="N37" s="1314"/>
      <c r="O37" s="1314"/>
      <c r="P37" s="1314"/>
      <c r="Q37" s="1314"/>
      <c r="R37" s="1314"/>
      <c r="S37" s="1316"/>
      <c r="T37" s="1316"/>
      <c r="U37" s="1316"/>
      <c r="V37" s="1316"/>
      <c r="W37" s="1316"/>
      <c r="X37" s="1316"/>
      <c r="Y37" s="1316"/>
      <c r="Z37" s="1316"/>
      <c r="AA37" s="1316"/>
      <c r="AB37" s="1316"/>
      <c r="AC37" s="1316"/>
      <c r="AD37" s="1150"/>
      <c r="AE37" s="1150"/>
      <c r="AF37" s="1150"/>
      <c r="AG37" s="1150"/>
      <c r="AH37" s="1150"/>
      <c r="AI37" s="1150"/>
      <c r="AJ37" s="1150"/>
      <c r="AK37" s="1150"/>
      <c r="AL37" s="1150"/>
      <c r="AM37" s="1150"/>
    </row>
    <row r="38" spans="1:39" ht="35.25" customHeight="1">
      <c r="A38" s="1314"/>
      <c r="B38" s="1323" t="s">
        <v>2206</v>
      </c>
      <c r="C38" s="1322"/>
      <c r="D38" s="1314"/>
      <c r="E38" s="1314"/>
      <c r="F38" s="1314"/>
      <c r="G38" s="1314"/>
      <c r="H38" s="1314"/>
      <c r="I38" s="1314"/>
      <c r="J38" s="1314"/>
      <c r="K38" s="1314"/>
      <c r="L38" s="1314"/>
      <c r="M38" s="1314"/>
      <c r="N38" s="1314"/>
      <c r="O38" s="1314"/>
      <c r="P38" s="1314"/>
      <c r="Q38" s="1314"/>
      <c r="R38" s="1314"/>
      <c r="S38" s="1316"/>
      <c r="T38" s="1316"/>
      <c r="U38" s="1316"/>
      <c r="V38" s="1316"/>
      <c r="W38" s="1316"/>
      <c r="X38" s="1316"/>
      <c r="Y38" s="1316"/>
      <c r="Z38" s="1316"/>
      <c r="AA38" s="1316"/>
      <c r="AB38" s="1316"/>
      <c r="AC38" s="1316"/>
      <c r="AD38" s="1150"/>
      <c r="AE38" s="1150"/>
      <c r="AF38" s="1150"/>
      <c r="AG38" s="1150"/>
      <c r="AH38" s="1150"/>
      <c r="AI38" s="1150"/>
      <c r="AJ38" s="1150"/>
      <c r="AK38" s="1150"/>
      <c r="AL38" s="1150"/>
      <c r="AM38" s="1150"/>
    </row>
    <row r="39" spans="1:39" ht="35.25" customHeight="1">
      <c r="A39" s="1314"/>
      <c r="B39" s="1323"/>
      <c r="C39" s="1322"/>
      <c r="D39" s="1314"/>
      <c r="E39" s="1314"/>
      <c r="F39" s="1314"/>
      <c r="G39" s="1314"/>
      <c r="H39" s="1314"/>
      <c r="I39" s="1314"/>
      <c r="J39" s="1314"/>
      <c r="K39" s="1314"/>
      <c r="L39" s="1314"/>
      <c r="M39" s="1314"/>
      <c r="N39" s="1314"/>
      <c r="O39" s="1314"/>
      <c r="P39" s="1314"/>
      <c r="Q39" s="1314"/>
      <c r="R39" s="1314"/>
      <c r="S39" s="1316"/>
      <c r="T39" s="1316"/>
      <c r="U39" s="1316"/>
      <c r="V39" s="1316"/>
      <c r="W39" s="1316"/>
      <c r="X39" s="1316"/>
      <c r="Y39" s="1316"/>
      <c r="Z39" s="1316"/>
      <c r="AA39" s="1316"/>
      <c r="AB39" s="1316"/>
      <c r="AC39" s="1316"/>
      <c r="AD39" s="1150"/>
      <c r="AE39" s="1150"/>
      <c r="AF39" s="1150"/>
      <c r="AG39" s="1150"/>
      <c r="AH39" s="1150"/>
      <c r="AI39" s="1150"/>
      <c r="AJ39" s="1150"/>
      <c r="AK39" s="1150"/>
      <c r="AL39" s="1150"/>
      <c r="AM39" s="1150"/>
    </row>
    <row r="40" spans="1:39" s="1326" customFormat="1" ht="39" customHeight="1">
      <c r="A40" s="1314"/>
      <c r="B40" s="1314"/>
      <c r="C40" s="1314"/>
      <c r="D40" s="1314"/>
      <c r="E40" s="1314"/>
      <c r="F40" s="1314"/>
      <c r="G40" s="1314"/>
      <c r="H40" s="1314"/>
      <c r="I40" s="1314"/>
      <c r="J40" s="1314"/>
      <c r="K40" s="1314"/>
      <c r="L40" s="1314"/>
      <c r="M40" s="1314"/>
      <c r="N40" s="1314"/>
      <c r="O40" s="1314"/>
      <c r="P40" s="1314"/>
      <c r="Q40" s="1314"/>
      <c r="R40" s="1314"/>
      <c r="S40" s="1324"/>
      <c r="T40" s="1324"/>
      <c r="U40" s="1324"/>
      <c r="V40" s="1324"/>
      <c r="W40" s="1324"/>
      <c r="X40" s="1324"/>
      <c r="Y40" s="1324"/>
      <c r="Z40" s="1324"/>
      <c r="AA40" s="1324"/>
      <c r="AB40" s="1324"/>
      <c r="AC40" s="1324"/>
      <c r="AD40" s="1325"/>
      <c r="AE40" s="1325"/>
      <c r="AF40" s="1325"/>
      <c r="AG40" s="1325"/>
      <c r="AH40" s="1325"/>
      <c r="AI40" s="1325"/>
      <c r="AJ40" s="1325"/>
      <c r="AK40" s="1325"/>
      <c r="AL40" s="1325"/>
      <c r="AM40" s="1325"/>
    </row>
    <row r="41" spans="1:39" s="1326" customFormat="1" ht="39" customHeight="1">
      <c r="A41" s="1327"/>
      <c r="B41" s="1327"/>
      <c r="C41" s="1327"/>
      <c r="D41" s="1327"/>
      <c r="E41" s="1327"/>
      <c r="F41" s="1327"/>
      <c r="G41" s="1327"/>
      <c r="H41" s="1327"/>
      <c r="I41" s="1327"/>
      <c r="J41" s="1327"/>
      <c r="K41" s="1327"/>
      <c r="L41" s="1327"/>
      <c r="M41" s="1327"/>
      <c r="N41" s="1327"/>
      <c r="O41" s="1327"/>
      <c r="P41" s="1327"/>
      <c r="Q41" s="1327"/>
      <c r="R41" s="1327"/>
      <c r="S41" s="1325"/>
      <c r="T41" s="1325"/>
      <c r="U41" s="1325"/>
      <c r="V41" s="1325"/>
      <c r="W41" s="1325"/>
      <c r="X41" s="1325"/>
      <c r="Y41" s="1325"/>
      <c r="Z41" s="1325"/>
      <c r="AA41" s="1325"/>
      <c r="AB41" s="1325"/>
      <c r="AC41" s="1325"/>
      <c r="AD41" s="1325"/>
      <c r="AE41" s="1325"/>
      <c r="AF41" s="1325"/>
      <c r="AG41" s="1325"/>
      <c r="AH41" s="1325"/>
      <c r="AI41" s="1325"/>
      <c r="AJ41" s="1325"/>
      <c r="AK41" s="1325"/>
      <c r="AL41" s="1325"/>
      <c r="AM41" s="1325"/>
    </row>
    <row r="42" spans="1:39" s="1326" customFormat="1" ht="24.75" customHeight="1">
      <c r="A42" s="1327"/>
      <c r="B42" s="1327"/>
      <c r="C42" s="1327"/>
      <c r="D42" s="1327"/>
      <c r="E42" s="1327"/>
      <c r="F42" s="1327"/>
      <c r="G42" s="1327"/>
      <c r="H42" s="1327"/>
      <c r="I42" s="1327"/>
      <c r="J42" s="1327"/>
      <c r="K42" s="1327"/>
      <c r="L42" s="1327"/>
      <c r="M42" s="1327"/>
      <c r="N42" s="1327"/>
      <c r="O42" s="1327"/>
      <c r="P42" s="1327"/>
      <c r="Q42" s="1327"/>
      <c r="R42" s="1327"/>
      <c r="S42" s="1325"/>
      <c r="T42" s="1325"/>
      <c r="U42" s="1325"/>
      <c r="V42" s="1325"/>
      <c r="W42" s="1325"/>
      <c r="X42" s="1325"/>
      <c r="Y42" s="1325"/>
      <c r="Z42" s="1325"/>
      <c r="AA42" s="1325"/>
      <c r="AB42" s="1325"/>
      <c r="AC42" s="1325"/>
      <c r="AD42" s="1325"/>
      <c r="AE42" s="1325"/>
      <c r="AF42" s="1325"/>
      <c r="AG42" s="1325"/>
      <c r="AH42" s="1325"/>
      <c r="AI42" s="1325"/>
      <c r="AJ42" s="1325"/>
      <c r="AK42" s="1325"/>
      <c r="AL42" s="1325"/>
      <c r="AM42" s="1325"/>
    </row>
    <row r="43" spans="1:39" s="1326" customFormat="1" ht="20.100000000000001" customHeight="1">
      <c r="A43" s="1328"/>
      <c r="B43" s="1328"/>
      <c r="C43" s="1328"/>
      <c r="D43" s="1328"/>
      <c r="E43" s="1328"/>
      <c r="F43" s="1328"/>
      <c r="G43" s="1328"/>
      <c r="H43" s="1328"/>
      <c r="I43" s="1328"/>
      <c r="J43" s="1328"/>
      <c r="K43" s="1328"/>
      <c r="L43" s="1328"/>
      <c r="M43" s="1328"/>
      <c r="N43" s="1328"/>
      <c r="O43" s="1328"/>
      <c r="P43" s="1328"/>
      <c r="Q43" s="1328"/>
      <c r="R43" s="1328"/>
    </row>
    <row r="44" spans="1:39" s="1326" customFormat="1" ht="20.100000000000001" customHeight="1">
      <c r="A44" s="1328"/>
      <c r="B44" s="1328"/>
      <c r="C44" s="1328"/>
      <c r="D44" s="1328"/>
      <c r="E44" s="1328"/>
      <c r="F44" s="1328"/>
      <c r="G44" s="1328"/>
      <c r="H44" s="1328"/>
      <c r="I44" s="1328"/>
      <c r="J44" s="1328"/>
      <c r="K44" s="1328"/>
      <c r="L44" s="1329"/>
      <c r="M44" s="1329"/>
      <c r="N44" s="1329"/>
      <c r="O44" s="1329"/>
      <c r="P44" s="1329"/>
    </row>
    <row r="45" spans="1:39" s="1326" customFormat="1" ht="20.100000000000001" customHeight="1">
      <c r="A45" s="1328"/>
      <c r="D45" s="1328"/>
      <c r="E45" s="1328"/>
      <c r="F45" s="1328"/>
      <c r="G45" s="1328"/>
      <c r="H45" s="1328"/>
      <c r="I45" s="1328"/>
      <c r="J45" s="1328"/>
      <c r="K45" s="1328"/>
      <c r="L45" s="1329"/>
      <c r="M45" s="1329"/>
      <c r="N45" s="1329"/>
      <c r="O45" s="1329"/>
      <c r="P45" s="1329"/>
    </row>
    <row r="46" spans="1:39" s="1326" customFormat="1" ht="20.100000000000001" customHeight="1">
      <c r="A46" s="1328"/>
      <c r="D46" s="1328"/>
      <c r="E46" s="1328"/>
      <c r="F46" s="1328"/>
      <c r="G46" s="1328"/>
      <c r="H46" s="1328"/>
      <c r="I46" s="1328"/>
      <c r="J46" s="1328"/>
      <c r="K46" s="1328"/>
      <c r="L46" s="1329"/>
      <c r="M46" s="1329"/>
      <c r="N46" s="1329"/>
      <c r="O46" s="1329"/>
      <c r="P46" s="1329"/>
    </row>
    <row r="47" spans="1:39" s="1326" customFormat="1" ht="20.100000000000001" customHeight="1">
      <c r="A47" s="1328"/>
      <c r="D47" s="1328"/>
      <c r="E47" s="1328"/>
      <c r="F47" s="1328"/>
      <c r="G47" s="1328"/>
      <c r="H47" s="1328"/>
      <c r="I47" s="1328"/>
      <c r="J47" s="1328"/>
      <c r="K47" s="1328"/>
      <c r="L47" s="1329"/>
      <c r="M47" s="1329"/>
      <c r="N47" s="1329"/>
      <c r="O47" s="1329"/>
      <c r="P47" s="1329"/>
    </row>
    <row r="48" spans="1:39" s="1326" customFormat="1" ht="20.25">
      <c r="A48" s="1328"/>
      <c r="D48" s="1330"/>
      <c r="E48" s="1330"/>
      <c r="F48" s="1330"/>
      <c r="G48" s="1328"/>
      <c r="H48" s="1328"/>
      <c r="I48" s="1328"/>
      <c r="J48" s="1328"/>
      <c r="K48" s="1328"/>
      <c r="L48" s="1329"/>
      <c r="M48" s="1329"/>
      <c r="N48" s="1329"/>
      <c r="O48" s="1329"/>
      <c r="P48" s="1329"/>
    </row>
    <row r="49" spans="1:16" s="1326" customFormat="1" ht="20.25">
      <c r="A49" s="1328"/>
      <c r="D49" s="1331"/>
      <c r="E49" s="1331"/>
      <c r="F49" s="1331"/>
      <c r="G49" s="1331"/>
      <c r="H49" s="1331"/>
      <c r="I49" s="1328"/>
      <c r="J49" s="1328"/>
      <c r="K49" s="1328"/>
      <c r="L49" s="1329"/>
      <c r="M49" s="1329"/>
      <c r="N49" s="1329"/>
      <c r="O49" s="1329"/>
      <c r="P49" s="1329"/>
    </row>
    <row r="50" spans="1:16" s="1326" customFormat="1" ht="20.25">
      <c r="A50" s="1328"/>
      <c r="D50" s="1331"/>
      <c r="E50" s="1331"/>
      <c r="F50" s="1331"/>
      <c r="G50" s="1331"/>
      <c r="H50" s="1331"/>
      <c r="I50" s="1328"/>
      <c r="J50" s="1328"/>
      <c r="K50" s="1328"/>
      <c r="L50" s="1329"/>
      <c r="M50" s="1329"/>
      <c r="N50" s="1329"/>
      <c r="O50" s="1329"/>
      <c r="P50" s="1329"/>
    </row>
    <row r="51" spans="1:16" s="1326" customFormat="1" ht="20.25">
      <c r="A51" s="1328"/>
      <c r="D51" s="1331"/>
      <c r="E51" s="1331"/>
      <c r="F51" s="1331"/>
      <c r="G51" s="1331"/>
      <c r="H51" s="1331"/>
      <c r="I51" s="1328"/>
      <c r="J51" s="1328"/>
      <c r="K51" s="1328"/>
      <c r="L51" s="1329"/>
      <c r="M51" s="1329"/>
      <c r="N51" s="1329"/>
      <c r="O51" s="1329"/>
      <c r="P51" s="1329"/>
    </row>
    <row r="52" spans="1:16" s="1326" customFormat="1" ht="20.25">
      <c r="A52" s="1328"/>
      <c r="D52" s="1331"/>
      <c r="E52" s="1331"/>
      <c r="F52" s="1331"/>
      <c r="G52" s="1331"/>
      <c r="H52" s="1331"/>
      <c r="I52" s="1328"/>
      <c r="J52" s="1328"/>
      <c r="K52" s="1328"/>
      <c r="L52" s="1329"/>
      <c r="M52" s="1329"/>
      <c r="N52" s="1329"/>
      <c r="O52" s="1329"/>
      <c r="P52" s="1329"/>
    </row>
    <row r="53" spans="1:16" s="1326" customFormat="1" ht="20.25">
      <c r="A53" s="1328"/>
      <c r="D53" s="1331"/>
      <c r="E53" s="1331"/>
      <c r="F53" s="1331"/>
      <c r="G53" s="1331"/>
      <c r="H53" s="1331"/>
      <c r="I53" s="1328"/>
      <c r="J53" s="1328"/>
      <c r="K53" s="1328"/>
      <c r="L53" s="1329"/>
      <c r="M53" s="1329"/>
      <c r="N53" s="1329"/>
      <c r="O53" s="1329"/>
      <c r="P53" s="1329"/>
    </row>
    <row r="54" spans="1:16" s="1326" customFormat="1" ht="20.25">
      <c r="A54" s="1328"/>
      <c r="D54" s="1331"/>
      <c r="E54" s="1331"/>
      <c r="F54" s="1331"/>
      <c r="G54" s="1331"/>
      <c r="H54" s="1331"/>
      <c r="I54" s="1328"/>
      <c r="J54" s="1328"/>
      <c r="K54" s="1328"/>
      <c r="L54" s="1329"/>
      <c r="M54" s="1329"/>
      <c r="N54" s="1329"/>
      <c r="O54" s="1329"/>
      <c r="P54" s="1329"/>
    </row>
    <row r="55" spans="1:16" s="1326" customFormat="1" ht="20.25">
      <c r="A55" s="1328"/>
      <c r="D55" s="1331"/>
      <c r="E55" s="1331"/>
      <c r="F55" s="1331"/>
      <c r="G55" s="1331"/>
      <c r="H55" s="1331"/>
      <c r="I55" s="1328"/>
      <c r="J55" s="1328"/>
      <c r="K55" s="1328"/>
      <c r="L55" s="1329"/>
      <c r="M55" s="1329"/>
      <c r="N55" s="1329"/>
      <c r="O55" s="1329"/>
      <c r="P55" s="1329"/>
    </row>
    <row r="56" spans="1:16" s="1326" customFormat="1" ht="20.25">
      <c r="A56" s="1328"/>
      <c r="D56" s="1331"/>
      <c r="E56" s="1331"/>
      <c r="F56" s="1331"/>
      <c r="G56" s="1331"/>
      <c r="H56" s="1331"/>
      <c r="I56" s="1328"/>
      <c r="J56" s="1328"/>
      <c r="K56" s="1328"/>
      <c r="L56" s="1329"/>
      <c r="M56" s="1329"/>
      <c r="N56" s="1329"/>
      <c r="O56" s="1329"/>
      <c r="P56" s="1329"/>
    </row>
    <row r="57" spans="1:16" s="1326" customFormat="1">
      <c r="A57" s="1328"/>
      <c r="B57" s="1328"/>
      <c r="C57" s="1328"/>
      <c r="D57" s="1328"/>
      <c r="E57" s="1328"/>
      <c r="F57" s="1328"/>
      <c r="G57" s="1328"/>
      <c r="H57" s="1328"/>
      <c r="I57" s="1328"/>
      <c r="J57" s="1328"/>
      <c r="K57" s="1328"/>
      <c r="L57" s="1329"/>
      <c r="M57" s="1329"/>
      <c r="N57" s="1329"/>
      <c r="O57" s="1329"/>
      <c r="P57" s="1329"/>
    </row>
    <row r="58" spans="1:16" s="1326" customFormat="1">
      <c r="A58" s="1328"/>
      <c r="B58" s="1328"/>
      <c r="C58" s="1328"/>
      <c r="D58" s="1328"/>
      <c r="E58" s="1328"/>
      <c r="F58" s="1328"/>
      <c r="G58" s="1328"/>
      <c r="H58" s="1328"/>
      <c r="I58" s="1328"/>
      <c r="J58" s="1328"/>
      <c r="K58" s="1328"/>
      <c r="L58" s="1329"/>
      <c r="M58" s="1329"/>
      <c r="N58" s="1329"/>
      <c r="O58" s="1329"/>
      <c r="P58" s="1329"/>
    </row>
    <row r="59" spans="1:16" s="1326" customFormat="1">
      <c r="A59" s="1328"/>
      <c r="B59" s="1328"/>
      <c r="C59" s="1328"/>
      <c r="D59" s="1328"/>
      <c r="E59" s="1328"/>
      <c r="F59" s="1328"/>
      <c r="G59" s="1328"/>
      <c r="H59" s="1328"/>
      <c r="I59" s="1328"/>
      <c r="J59" s="1328"/>
      <c r="K59" s="1328"/>
      <c r="L59" s="1329"/>
      <c r="M59" s="1329"/>
      <c r="N59" s="1329"/>
      <c r="O59" s="1329"/>
      <c r="P59" s="1329"/>
    </row>
    <row r="60" spans="1:16" s="1326" customFormat="1" ht="20.25" customHeight="1">
      <c r="A60" s="1328"/>
      <c r="B60" s="1328"/>
      <c r="C60" s="1328"/>
      <c r="D60" s="1328"/>
      <c r="E60" s="1328"/>
      <c r="F60" s="1328"/>
      <c r="G60" s="1328"/>
      <c r="H60" s="1328"/>
      <c r="I60" s="1328"/>
      <c r="J60" s="1328"/>
      <c r="K60" s="1328"/>
      <c r="L60" s="1329"/>
      <c r="M60" s="1329"/>
      <c r="N60" s="1329"/>
      <c r="O60" s="1329"/>
      <c r="P60" s="1329"/>
    </row>
    <row r="61" spans="1:16" s="1326" customFormat="1">
      <c r="A61" s="1328"/>
      <c r="B61" s="1328"/>
      <c r="C61" s="1328"/>
      <c r="D61" s="1328"/>
      <c r="E61" s="1328"/>
      <c r="F61" s="1328"/>
      <c r="G61" s="1328"/>
      <c r="H61" s="1328"/>
      <c r="I61" s="1328"/>
      <c r="J61" s="1328"/>
      <c r="K61" s="1328"/>
      <c r="L61" s="1329"/>
      <c r="M61" s="1329"/>
      <c r="N61" s="1329"/>
      <c r="O61" s="1329"/>
      <c r="P61" s="1329"/>
    </row>
    <row r="62" spans="1:16" s="1326" customFormat="1" ht="28.5" customHeight="1">
      <c r="A62" s="1328"/>
      <c r="B62" s="1328"/>
      <c r="C62" s="1328"/>
      <c r="D62" s="1328"/>
      <c r="E62" s="1328"/>
      <c r="F62" s="1328"/>
      <c r="G62" s="1328"/>
      <c r="H62" s="1328"/>
      <c r="I62" s="1328"/>
      <c r="J62" s="1328"/>
      <c r="K62" s="1328"/>
      <c r="L62" s="1329"/>
      <c r="M62" s="1329"/>
      <c r="N62" s="1329"/>
      <c r="O62" s="1329"/>
      <c r="P62" s="1329"/>
    </row>
    <row r="63" spans="1:16" s="1326" customFormat="1">
      <c r="A63" s="1328"/>
      <c r="B63" s="1328"/>
      <c r="C63" s="1328"/>
      <c r="D63" s="1328"/>
      <c r="E63" s="1328"/>
      <c r="F63" s="1328"/>
      <c r="G63" s="1328"/>
      <c r="H63" s="1328"/>
      <c r="I63" s="1328"/>
      <c r="J63" s="1328"/>
      <c r="K63" s="1328"/>
      <c r="L63" s="1329"/>
      <c r="M63" s="1329"/>
      <c r="N63" s="1329"/>
      <c r="O63" s="1329"/>
      <c r="P63" s="1329"/>
    </row>
  </sheetData>
  <mergeCells count="4">
    <mergeCell ref="C18:AC19"/>
    <mergeCell ref="B13:B14"/>
    <mergeCell ref="C13:AC14"/>
    <mergeCell ref="B18:B19"/>
  </mergeCells>
  <printOptions horizontalCentered="1"/>
  <pageMargins left="0.23622047244094491" right="0.23622047244094491" top="0.74803149606299213" bottom="0.74803149606299213" header="0.31496062992125984" footer="0.31496062992125984"/>
  <pageSetup paperSize="9" scale="41"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03"/>
  <sheetViews>
    <sheetView showZeros="0" topLeftCell="A57" workbookViewId="0">
      <selection activeCell="E119" sqref="E119:L119"/>
    </sheetView>
  </sheetViews>
  <sheetFormatPr baseColWidth="10" defaultColWidth="10.28515625" defaultRowHeight="12.75"/>
  <cols>
    <col min="1" max="1" width="2.85546875" style="1561" customWidth="1"/>
    <col min="2" max="2" width="18.140625" style="1561" customWidth="1"/>
    <col min="3" max="3" width="8.7109375" style="1561" customWidth="1"/>
    <col min="4" max="4" width="9.28515625" style="1561" customWidth="1"/>
    <col min="5" max="5" width="9.140625" style="1562" customWidth="1"/>
    <col min="6" max="8" width="9.28515625" style="1561" customWidth="1"/>
    <col min="9" max="9" width="8.85546875" style="1561" customWidth="1"/>
    <col min="10" max="10" width="9.28515625" style="1561" customWidth="1"/>
    <col min="11" max="11" width="9.5703125" style="1561" customWidth="1"/>
    <col min="12" max="12" width="10.85546875" style="1561" customWidth="1"/>
    <col min="13" max="13" width="10.28515625" style="1561" customWidth="1"/>
    <col min="14" max="14" width="10" style="1561" customWidth="1"/>
    <col min="15" max="15" width="10.28515625" style="1561" customWidth="1"/>
    <col min="16" max="16" width="10.85546875" style="1561" customWidth="1"/>
    <col min="17" max="17" width="9" style="1561" customWidth="1"/>
    <col min="18" max="18" width="2.7109375" style="1685" customWidth="1"/>
    <col min="19" max="256" width="10.28515625" style="1561"/>
    <col min="257" max="257" width="2.85546875" style="1561" customWidth="1"/>
    <col min="258" max="258" width="18.140625" style="1561" customWidth="1"/>
    <col min="259" max="259" width="8.7109375" style="1561" customWidth="1"/>
    <col min="260" max="260" width="9.28515625" style="1561" customWidth="1"/>
    <col min="261" max="261" width="9.140625" style="1561" customWidth="1"/>
    <col min="262" max="264" width="9.28515625" style="1561" customWidth="1"/>
    <col min="265" max="265" width="8.85546875" style="1561" customWidth="1"/>
    <col min="266" max="266" width="9.28515625" style="1561" customWidth="1"/>
    <col min="267" max="267" width="9.5703125" style="1561" customWidth="1"/>
    <col min="268" max="268" width="10.85546875" style="1561" customWidth="1"/>
    <col min="269" max="269" width="10.28515625" style="1561" customWidth="1"/>
    <col min="270" max="270" width="10" style="1561" customWidth="1"/>
    <col min="271" max="271" width="10.28515625" style="1561" customWidth="1"/>
    <col min="272" max="272" width="10.85546875" style="1561" customWidth="1"/>
    <col min="273" max="273" width="9" style="1561" customWidth="1"/>
    <col min="274" max="274" width="2.7109375" style="1561" customWidth="1"/>
    <col min="275" max="512" width="10.28515625" style="1561"/>
    <col min="513" max="513" width="2.85546875" style="1561" customWidth="1"/>
    <col min="514" max="514" width="18.140625" style="1561" customWidth="1"/>
    <col min="515" max="515" width="8.7109375" style="1561" customWidth="1"/>
    <col min="516" max="516" width="9.28515625" style="1561" customWidth="1"/>
    <col min="517" max="517" width="9.140625" style="1561" customWidth="1"/>
    <col min="518" max="520" width="9.28515625" style="1561" customWidth="1"/>
    <col min="521" max="521" width="8.85546875" style="1561" customWidth="1"/>
    <col min="522" max="522" width="9.28515625" style="1561" customWidth="1"/>
    <col min="523" max="523" width="9.5703125" style="1561" customWidth="1"/>
    <col min="524" max="524" width="10.85546875" style="1561" customWidth="1"/>
    <col min="525" max="525" width="10.28515625" style="1561" customWidth="1"/>
    <col min="526" max="526" width="10" style="1561" customWidth="1"/>
    <col min="527" max="527" width="10.28515625" style="1561" customWidth="1"/>
    <col min="528" max="528" width="10.85546875" style="1561" customWidth="1"/>
    <col min="529" max="529" width="9" style="1561" customWidth="1"/>
    <col min="530" max="530" width="2.7109375" style="1561" customWidth="1"/>
    <col min="531" max="768" width="10.28515625" style="1561"/>
    <col min="769" max="769" width="2.85546875" style="1561" customWidth="1"/>
    <col min="770" max="770" width="18.140625" style="1561" customWidth="1"/>
    <col min="771" max="771" width="8.7109375" style="1561" customWidth="1"/>
    <col min="772" max="772" width="9.28515625" style="1561" customWidth="1"/>
    <col min="773" max="773" width="9.140625" style="1561" customWidth="1"/>
    <col min="774" max="776" width="9.28515625" style="1561" customWidth="1"/>
    <col min="777" max="777" width="8.85546875" style="1561" customWidth="1"/>
    <col min="778" max="778" width="9.28515625" style="1561" customWidth="1"/>
    <col min="779" max="779" width="9.5703125" style="1561" customWidth="1"/>
    <col min="780" max="780" width="10.85546875" style="1561" customWidth="1"/>
    <col min="781" max="781" width="10.28515625" style="1561" customWidth="1"/>
    <col min="782" max="782" width="10" style="1561" customWidth="1"/>
    <col min="783" max="783" width="10.28515625" style="1561" customWidth="1"/>
    <col min="784" max="784" width="10.85546875" style="1561" customWidth="1"/>
    <col min="785" max="785" width="9" style="1561" customWidth="1"/>
    <col min="786" max="786" width="2.7109375" style="1561" customWidth="1"/>
    <col min="787" max="1024" width="10.28515625" style="1561"/>
    <col min="1025" max="1025" width="2.85546875" style="1561" customWidth="1"/>
    <col min="1026" max="1026" width="18.140625" style="1561" customWidth="1"/>
    <col min="1027" max="1027" width="8.7109375" style="1561" customWidth="1"/>
    <col min="1028" max="1028" width="9.28515625" style="1561" customWidth="1"/>
    <col min="1029" max="1029" width="9.140625" style="1561" customWidth="1"/>
    <col min="1030" max="1032" width="9.28515625" style="1561" customWidth="1"/>
    <col min="1033" max="1033" width="8.85546875" style="1561" customWidth="1"/>
    <col min="1034" max="1034" width="9.28515625" style="1561" customWidth="1"/>
    <col min="1035" max="1035" width="9.5703125" style="1561" customWidth="1"/>
    <col min="1036" max="1036" width="10.85546875" style="1561" customWidth="1"/>
    <col min="1037" max="1037" width="10.28515625" style="1561" customWidth="1"/>
    <col min="1038" max="1038" width="10" style="1561" customWidth="1"/>
    <col min="1039" max="1039" width="10.28515625" style="1561" customWidth="1"/>
    <col min="1040" max="1040" width="10.85546875" style="1561" customWidth="1"/>
    <col min="1041" max="1041" width="9" style="1561" customWidth="1"/>
    <col min="1042" max="1042" width="2.7109375" style="1561" customWidth="1"/>
    <col min="1043" max="1280" width="10.28515625" style="1561"/>
    <col min="1281" max="1281" width="2.85546875" style="1561" customWidth="1"/>
    <col min="1282" max="1282" width="18.140625" style="1561" customWidth="1"/>
    <col min="1283" max="1283" width="8.7109375" style="1561" customWidth="1"/>
    <col min="1284" max="1284" width="9.28515625" style="1561" customWidth="1"/>
    <col min="1285" max="1285" width="9.140625" style="1561" customWidth="1"/>
    <col min="1286" max="1288" width="9.28515625" style="1561" customWidth="1"/>
    <col min="1289" max="1289" width="8.85546875" style="1561" customWidth="1"/>
    <col min="1290" max="1290" width="9.28515625" style="1561" customWidth="1"/>
    <col min="1291" max="1291" width="9.5703125" style="1561" customWidth="1"/>
    <col min="1292" max="1292" width="10.85546875" style="1561" customWidth="1"/>
    <col min="1293" max="1293" width="10.28515625" style="1561" customWidth="1"/>
    <col min="1294" max="1294" width="10" style="1561" customWidth="1"/>
    <col min="1295" max="1295" width="10.28515625" style="1561" customWidth="1"/>
    <col min="1296" max="1296" width="10.85546875" style="1561" customWidth="1"/>
    <col min="1297" max="1297" width="9" style="1561" customWidth="1"/>
    <col min="1298" max="1298" width="2.7109375" style="1561" customWidth="1"/>
    <col min="1299" max="1536" width="10.28515625" style="1561"/>
    <col min="1537" max="1537" width="2.85546875" style="1561" customWidth="1"/>
    <col min="1538" max="1538" width="18.140625" style="1561" customWidth="1"/>
    <col min="1539" max="1539" width="8.7109375" style="1561" customWidth="1"/>
    <col min="1540" max="1540" width="9.28515625" style="1561" customWidth="1"/>
    <col min="1541" max="1541" width="9.140625" style="1561" customWidth="1"/>
    <col min="1542" max="1544" width="9.28515625" style="1561" customWidth="1"/>
    <col min="1545" max="1545" width="8.85546875" style="1561" customWidth="1"/>
    <col min="1546" max="1546" width="9.28515625" style="1561" customWidth="1"/>
    <col min="1547" max="1547" width="9.5703125" style="1561" customWidth="1"/>
    <col min="1548" max="1548" width="10.85546875" style="1561" customWidth="1"/>
    <col min="1549" max="1549" width="10.28515625" style="1561" customWidth="1"/>
    <col min="1550" max="1550" width="10" style="1561" customWidth="1"/>
    <col min="1551" max="1551" width="10.28515625" style="1561" customWidth="1"/>
    <col min="1552" max="1552" width="10.85546875" style="1561" customWidth="1"/>
    <col min="1553" max="1553" width="9" style="1561" customWidth="1"/>
    <col min="1554" max="1554" width="2.7109375" style="1561" customWidth="1"/>
    <col min="1555" max="1792" width="10.28515625" style="1561"/>
    <col min="1793" max="1793" width="2.85546875" style="1561" customWidth="1"/>
    <col min="1794" max="1794" width="18.140625" style="1561" customWidth="1"/>
    <col min="1795" max="1795" width="8.7109375" style="1561" customWidth="1"/>
    <col min="1796" max="1796" width="9.28515625" style="1561" customWidth="1"/>
    <col min="1797" max="1797" width="9.140625" style="1561" customWidth="1"/>
    <col min="1798" max="1800" width="9.28515625" style="1561" customWidth="1"/>
    <col min="1801" max="1801" width="8.85546875" style="1561" customWidth="1"/>
    <col min="1802" max="1802" width="9.28515625" style="1561" customWidth="1"/>
    <col min="1803" max="1803" width="9.5703125" style="1561" customWidth="1"/>
    <col min="1804" max="1804" width="10.85546875" style="1561" customWidth="1"/>
    <col min="1805" max="1805" width="10.28515625" style="1561" customWidth="1"/>
    <col min="1806" max="1806" width="10" style="1561" customWidth="1"/>
    <col min="1807" max="1807" width="10.28515625" style="1561" customWidth="1"/>
    <col min="1808" max="1808" width="10.85546875" style="1561" customWidth="1"/>
    <col min="1809" max="1809" width="9" style="1561" customWidth="1"/>
    <col min="1810" max="1810" width="2.7109375" style="1561" customWidth="1"/>
    <col min="1811" max="2048" width="10.28515625" style="1561"/>
    <col min="2049" max="2049" width="2.85546875" style="1561" customWidth="1"/>
    <col min="2050" max="2050" width="18.140625" style="1561" customWidth="1"/>
    <col min="2051" max="2051" width="8.7109375" style="1561" customWidth="1"/>
    <col min="2052" max="2052" width="9.28515625" style="1561" customWidth="1"/>
    <col min="2053" max="2053" width="9.140625" style="1561" customWidth="1"/>
    <col min="2054" max="2056" width="9.28515625" style="1561" customWidth="1"/>
    <col min="2057" max="2057" width="8.85546875" style="1561" customWidth="1"/>
    <col min="2058" max="2058" width="9.28515625" style="1561" customWidth="1"/>
    <col min="2059" max="2059" width="9.5703125" style="1561" customWidth="1"/>
    <col min="2060" max="2060" width="10.85546875" style="1561" customWidth="1"/>
    <col min="2061" max="2061" width="10.28515625" style="1561" customWidth="1"/>
    <col min="2062" max="2062" width="10" style="1561" customWidth="1"/>
    <col min="2063" max="2063" width="10.28515625" style="1561" customWidth="1"/>
    <col min="2064" max="2064" width="10.85546875" style="1561" customWidth="1"/>
    <col min="2065" max="2065" width="9" style="1561" customWidth="1"/>
    <col min="2066" max="2066" width="2.7109375" style="1561" customWidth="1"/>
    <col min="2067" max="2304" width="10.28515625" style="1561"/>
    <col min="2305" max="2305" width="2.85546875" style="1561" customWidth="1"/>
    <col min="2306" max="2306" width="18.140625" style="1561" customWidth="1"/>
    <col min="2307" max="2307" width="8.7109375" style="1561" customWidth="1"/>
    <col min="2308" max="2308" width="9.28515625" style="1561" customWidth="1"/>
    <col min="2309" max="2309" width="9.140625" style="1561" customWidth="1"/>
    <col min="2310" max="2312" width="9.28515625" style="1561" customWidth="1"/>
    <col min="2313" max="2313" width="8.85546875" style="1561" customWidth="1"/>
    <col min="2314" max="2314" width="9.28515625" style="1561" customWidth="1"/>
    <col min="2315" max="2315" width="9.5703125" style="1561" customWidth="1"/>
    <col min="2316" max="2316" width="10.85546875" style="1561" customWidth="1"/>
    <col min="2317" max="2317" width="10.28515625" style="1561" customWidth="1"/>
    <col min="2318" max="2318" width="10" style="1561" customWidth="1"/>
    <col min="2319" max="2319" width="10.28515625" style="1561" customWidth="1"/>
    <col min="2320" max="2320" width="10.85546875" style="1561" customWidth="1"/>
    <col min="2321" max="2321" width="9" style="1561" customWidth="1"/>
    <col min="2322" max="2322" width="2.7109375" style="1561" customWidth="1"/>
    <col min="2323" max="2560" width="10.28515625" style="1561"/>
    <col min="2561" max="2561" width="2.85546875" style="1561" customWidth="1"/>
    <col min="2562" max="2562" width="18.140625" style="1561" customWidth="1"/>
    <col min="2563" max="2563" width="8.7109375" style="1561" customWidth="1"/>
    <col min="2564" max="2564" width="9.28515625" style="1561" customWidth="1"/>
    <col min="2565" max="2565" width="9.140625" style="1561" customWidth="1"/>
    <col min="2566" max="2568" width="9.28515625" style="1561" customWidth="1"/>
    <col min="2569" max="2569" width="8.85546875" style="1561" customWidth="1"/>
    <col min="2570" max="2570" width="9.28515625" style="1561" customWidth="1"/>
    <col min="2571" max="2571" width="9.5703125" style="1561" customWidth="1"/>
    <col min="2572" max="2572" width="10.85546875" style="1561" customWidth="1"/>
    <col min="2573" max="2573" width="10.28515625" style="1561" customWidth="1"/>
    <col min="2574" max="2574" width="10" style="1561" customWidth="1"/>
    <col min="2575" max="2575" width="10.28515625" style="1561" customWidth="1"/>
    <col min="2576" max="2576" width="10.85546875" style="1561" customWidth="1"/>
    <col min="2577" max="2577" width="9" style="1561" customWidth="1"/>
    <col min="2578" max="2578" width="2.7109375" style="1561" customWidth="1"/>
    <col min="2579" max="2816" width="10.28515625" style="1561"/>
    <col min="2817" max="2817" width="2.85546875" style="1561" customWidth="1"/>
    <col min="2818" max="2818" width="18.140625" style="1561" customWidth="1"/>
    <col min="2819" max="2819" width="8.7109375" style="1561" customWidth="1"/>
    <col min="2820" max="2820" width="9.28515625" style="1561" customWidth="1"/>
    <col min="2821" max="2821" width="9.140625" style="1561" customWidth="1"/>
    <col min="2822" max="2824" width="9.28515625" style="1561" customWidth="1"/>
    <col min="2825" max="2825" width="8.85546875" style="1561" customWidth="1"/>
    <col min="2826" max="2826" width="9.28515625" style="1561" customWidth="1"/>
    <col min="2827" max="2827" width="9.5703125" style="1561" customWidth="1"/>
    <col min="2828" max="2828" width="10.85546875" style="1561" customWidth="1"/>
    <col min="2829" max="2829" width="10.28515625" style="1561" customWidth="1"/>
    <col min="2830" max="2830" width="10" style="1561" customWidth="1"/>
    <col min="2831" max="2831" width="10.28515625" style="1561" customWidth="1"/>
    <col min="2832" max="2832" width="10.85546875" style="1561" customWidth="1"/>
    <col min="2833" max="2833" width="9" style="1561" customWidth="1"/>
    <col min="2834" max="2834" width="2.7109375" style="1561" customWidth="1"/>
    <col min="2835" max="3072" width="10.28515625" style="1561"/>
    <col min="3073" max="3073" width="2.85546875" style="1561" customWidth="1"/>
    <col min="3074" max="3074" width="18.140625" style="1561" customWidth="1"/>
    <col min="3075" max="3075" width="8.7109375" style="1561" customWidth="1"/>
    <col min="3076" max="3076" width="9.28515625" style="1561" customWidth="1"/>
    <col min="3077" max="3077" width="9.140625" style="1561" customWidth="1"/>
    <col min="3078" max="3080" width="9.28515625" style="1561" customWidth="1"/>
    <col min="3081" max="3081" width="8.85546875" style="1561" customWidth="1"/>
    <col min="3082" max="3082" width="9.28515625" style="1561" customWidth="1"/>
    <col min="3083" max="3083" width="9.5703125" style="1561" customWidth="1"/>
    <col min="3084" max="3084" width="10.85546875" style="1561" customWidth="1"/>
    <col min="3085" max="3085" width="10.28515625" style="1561" customWidth="1"/>
    <col min="3086" max="3086" width="10" style="1561" customWidth="1"/>
    <col min="3087" max="3087" width="10.28515625" style="1561" customWidth="1"/>
    <col min="3088" max="3088" width="10.85546875" style="1561" customWidth="1"/>
    <col min="3089" max="3089" width="9" style="1561" customWidth="1"/>
    <col min="3090" max="3090" width="2.7109375" style="1561" customWidth="1"/>
    <col min="3091" max="3328" width="10.28515625" style="1561"/>
    <col min="3329" max="3329" width="2.85546875" style="1561" customWidth="1"/>
    <col min="3330" max="3330" width="18.140625" style="1561" customWidth="1"/>
    <col min="3331" max="3331" width="8.7109375" style="1561" customWidth="1"/>
    <col min="3332" max="3332" width="9.28515625" style="1561" customWidth="1"/>
    <col min="3333" max="3333" width="9.140625" style="1561" customWidth="1"/>
    <col min="3334" max="3336" width="9.28515625" style="1561" customWidth="1"/>
    <col min="3337" max="3337" width="8.85546875" style="1561" customWidth="1"/>
    <col min="3338" max="3338" width="9.28515625" style="1561" customWidth="1"/>
    <col min="3339" max="3339" width="9.5703125" style="1561" customWidth="1"/>
    <col min="3340" max="3340" width="10.85546875" style="1561" customWidth="1"/>
    <col min="3341" max="3341" width="10.28515625" style="1561" customWidth="1"/>
    <col min="3342" max="3342" width="10" style="1561" customWidth="1"/>
    <col min="3343" max="3343" width="10.28515625" style="1561" customWidth="1"/>
    <col min="3344" max="3344" width="10.85546875" style="1561" customWidth="1"/>
    <col min="3345" max="3345" width="9" style="1561" customWidth="1"/>
    <col min="3346" max="3346" width="2.7109375" style="1561" customWidth="1"/>
    <col min="3347" max="3584" width="10.28515625" style="1561"/>
    <col min="3585" max="3585" width="2.85546875" style="1561" customWidth="1"/>
    <col min="3586" max="3586" width="18.140625" style="1561" customWidth="1"/>
    <col min="3587" max="3587" width="8.7109375" style="1561" customWidth="1"/>
    <col min="3588" max="3588" width="9.28515625" style="1561" customWidth="1"/>
    <col min="3589" max="3589" width="9.140625" style="1561" customWidth="1"/>
    <col min="3590" max="3592" width="9.28515625" style="1561" customWidth="1"/>
    <col min="3593" max="3593" width="8.85546875" style="1561" customWidth="1"/>
    <col min="3594" max="3594" width="9.28515625" style="1561" customWidth="1"/>
    <col min="3595" max="3595" width="9.5703125" style="1561" customWidth="1"/>
    <col min="3596" max="3596" width="10.85546875" style="1561" customWidth="1"/>
    <col min="3597" max="3597" width="10.28515625" style="1561" customWidth="1"/>
    <col min="3598" max="3598" width="10" style="1561" customWidth="1"/>
    <col min="3599" max="3599" width="10.28515625" style="1561" customWidth="1"/>
    <col min="3600" max="3600" width="10.85546875" style="1561" customWidth="1"/>
    <col min="3601" max="3601" width="9" style="1561" customWidth="1"/>
    <col min="3602" max="3602" width="2.7109375" style="1561" customWidth="1"/>
    <col min="3603" max="3840" width="10.28515625" style="1561"/>
    <col min="3841" max="3841" width="2.85546875" style="1561" customWidth="1"/>
    <col min="3842" max="3842" width="18.140625" style="1561" customWidth="1"/>
    <col min="3843" max="3843" width="8.7109375" style="1561" customWidth="1"/>
    <col min="3844" max="3844" width="9.28515625" style="1561" customWidth="1"/>
    <col min="3845" max="3845" width="9.140625" style="1561" customWidth="1"/>
    <col min="3846" max="3848" width="9.28515625" style="1561" customWidth="1"/>
    <col min="3849" max="3849" width="8.85546875" style="1561" customWidth="1"/>
    <col min="3850" max="3850" width="9.28515625" style="1561" customWidth="1"/>
    <col min="3851" max="3851" width="9.5703125" style="1561" customWidth="1"/>
    <col min="3852" max="3852" width="10.85546875" style="1561" customWidth="1"/>
    <col min="3853" max="3853" width="10.28515625" style="1561" customWidth="1"/>
    <col min="3854" max="3854" width="10" style="1561" customWidth="1"/>
    <col min="3855" max="3855" width="10.28515625" style="1561" customWidth="1"/>
    <col min="3856" max="3856" width="10.85546875" style="1561" customWidth="1"/>
    <col min="3857" max="3857" width="9" style="1561" customWidth="1"/>
    <col min="3858" max="3858" width="2.7109375" style="1561" customWidth="1"/>
    <col min="3859" max="4096" width="10.28515625" style="1561"/>
    <col min="4097" max="4097" width="2.85546875" style="1561" customWidth="1"/>
    <col min="4098" max="4098" width="18.140625" style="1561" customWidth="1"/>
    <col min="4099" max="4099" width="8.7109375" style="1561" customWidth="1"/>
    <col min="4100" max="4100" width="9.28515625" style="1561" customWidth="1"/>
    <col min="4101" max="4101" width="9.140625" style="1561" customWidth="1"/>
    <col min="4102" max="4104" width="9.28515625" style="1561" customWidth="1"/>
    <col min="4105" max="4105" width="8.85546875" style="1561" customWidth="1"/>
    <col min="4106" max="4106" width="9.28515625" style="1561" customWidth="1"/>
    <col min="4107" max="4107" width="9.5703125" style="1561" customWidth="1"/>
    <col min="4108" max="4108" width="10.85546875" style="1561" customWidth="1"/>
    <col min="4109" max="4109" width="10.28515625" style="1561" customWidth="1"/>
    <col min="4110" max="4110" width="10" style="1561" customWidth="1"/>
    <col min="4111" max="4111" width="10.28515625" style="1561" customWidth="1"/>
    <col min="4112" max="4112" width="10.85546875" style="1561" customWidth="1"/>
    <col min="4113" max="4113" width="9" style="1561" customWidth="1"/>
    <col min="4114" max="4114" width="2.7109375" style="1561" customWidth="1"/>
    <col min="4115" max="4352" width="10.28515625" style="1561"/>
    <col min="4353" max="4353" width="2.85546875" style="1561" customWidth="1"/>
    <col min="4354" max="4354" width="18.140625" style="1561" customWidth="1"/>
    <col min="4355" max="4355" width="8.7109375" style="1561" customWidth="1"/>
    <col min="4356" max="4356" width="9.28515625" style="1561" customWidth="1"/>
    <col min="4357" max="4357" width="9.140625" style="1561" customWidth="1"/>
    <col min="4358" max="4360" width="9.28515625" style="1561" customWidth="1"/>
    <col min="4361" max="4361" width="8.85546875" style="1561" customWidth="1"/>
    <col min="4362" max="4362" width="9.28515625" style="1561" customWidth="1"/>
    <col min="4363" max="4363" width="9.5703125" style="1561" customWidth="1"/>
    <col min="4364" max="4364" width="10.85546875" style="1561" customWidth="1"/>
    <col min="4365" max="4365" width="10.28515625" style="1561" customWidth="1"/>
    <col min="4366" max="4366" width="10" style="1561" customWidth="1"/>
    <col min="4367" max="4367" width="10.28515625" style="1561" customWidth="1"/>
    <col min="4368" max="4368" width="10.85546875" style="1561" customWidth="1"/>
    <col min="4369" max="4369" width="9" style="1561" customWidth="1"/>
    <col min="4370" max="4370" width="2.7109375" style="1561" customWidth="1"/>
    <col min="4371" max="4608" width="10.28515625" style="1561"/>
    <col min="4609" max="4609" width="2.85546875" style="1561" customWidth="1"/>
    <col min="4610" max="4610" width="18.140625" style="1561" customWidth="1"/>
    <col min="4611" max="4611" width="8.7109375" style="1561" customWidth="1"/>
    <col min="4612" max="4612" width="9.28515625" style="1561" customWidth="1"/>
    <col min="4613" max="4613" width="9.140625" style="1561" customWidth="1"/>
    <col min="4614" max="4616" width="9.28515625" style="1561" customWidth="1"/>
    <col min="4617" max="4617" width="8.85546875" style="1561" customWidth="1"/>
    <col min="4618" max="4618" width="9.28515625" style="1561" customWidth="1"/>
    <col min="4619" max="4619" width="9.5703125" style="1561" customWidth="1"/>
    <col min="4620" max="4620" width="10.85546875" style="1561" customWidth="1"/>
    <col min="4621" max="4621" width="10.28515625" style="1561" customWidth="1"/>
    <col min="4622" max="4622" width="10" style="1561" customWidth="1"/>
    <col min="4623" max="4623" width="10.28515625" style="1561" customWidth="1"/>
    <col min="4624" max="4624" width="10.85546875" style="1561" customWidth="1"/>
    <col min="4625" max="4625" width="9" style="1561" customWidth="1"/>
    <col min="4626" max="4626" width="2.7109375" style="1561" customWidth="1"/>
    <col min="4627" max="4864" width="10.28515625" style="1561"/>
    <col min="4865" max="4865" width="2.85546875" style="1561" customWidth="1"/>
    <col min="4866" max="4866" width="18.140625" style="1561" customWidth="1"/>
    <col min="4867" max="4867" width="8.7109375" style="1561" customWidth="1"/>
    <col min="4868" max="4868" width="9.28515625" style="1561" customWidth="1"/>
    <col min="4869" max="4869" width="9.140625" style="1561" customWidth="1"/>
    <col min="4870" max="4872" width="9.28515625" style="1561" customWidth="1"/>
    <col min="4873" max="4873" width="8.85546875" style="1561" customWidth="1"/>
    <col min="4874" max="4874" width="9.28515625" style="1561" customWidth="1"/>
    <col min="4875" max="4875" width="9.5703125" style="1561" customWidth="1"/>
    <col min="4876" max="4876" width="10.85546875" style="1561" customWidth="1"/>
    <col min="4877" max="4877" width="10.28515625" style="1561" customWidth="1"/>
    <col min="4878" max="4878" width="10" style="1561" customWidth="1"/>
    <col min="4879" max="4879" width="10.28515625" style="1561" customWidth="1"/>
    <col min="4880" max="4880" width="10.85546875" style="1561" customWidth="1"/>
    <col min="4881" max="4881" width="9" style="1561" customWidth="1"/>
    <col min="4882" max="4882" width="2.7109375" style="1561" customWidth="1"/>
    <col min="4883" max="5120" width="10.28515625" style="1561"/>
    <col min="5121" max="5121" width="2.85546875" style="1561" customWidth="1"/>
    <col min="5122" max="5122" width="18.140625" style="1561" customWidth="1"/>
    <col min="5123" max="5123" width="8.7109375" style="1561" customWidth="1"/>
    <col min="5124" max="5124" width="9.28515625" style="1561" customWidth="1"/>
    <col min="5125" max="5125" width="9.140625" style="1561" customWidth="1"/>
    <col min="5126" max="5128" width="9.28515625" style="1561" customWidth="1"/>
    <col min="5129" max="5129" width="8.85546875" style="1561" customWidth="1"/>
    <col min="5130" max="5130" width="9.28515625" style="1561" customWidth="1"/>
    <col min="5131" max="5131" width="9.5703125" style="1561" customWidth="1"/>
    <col min="5132" max="5132" width="10.85546875" style="1561" customWidth="1"/>
    <col min="5133" max="5133" width="10.28515625" style="1561" customWidth="1"/>
    <col min="5134" max="5134" width="10" style="1561" customWidth="1"/>
    <col min="5135" max="5135" width="10.28515625" style="1561" customWidth="1"/>
    <col min="5136" max="5136" width="10.85546875" style="1561" customWidth="1"/>
    <col min="5137" max="5137" width="9" style="1561" customWidth="1"/>
    <col min="5138" max="5138" width="2.7109375" style="1561" customWidth="1"/>
    <col min="5139" max="5376" width="10.28515625" style="1561"/>
    <col min="5377" max="5377" width="2.85546875" style="1561" customWidth="1"/>
    <col min="5378" max="5378" width="18.140625" style="1561" customWidth="1"/>
    <col min="5379" max="5379" width="8.7109375" style="1561" customWidth="1"/>
    <col min="5380" max="5380" width="9.28515625" style="1561" customWidth="1"/>
    <col min="5381" max="5381" width="9.140625" style="1561" customWidth="1"/>
    <col min="5382" max="5384" width="9.28515625" style="1561" customWidth="1"/>
    <col min="5385" max="5385" width="8.85546875" style="1561" customWidth="1"/>
    <col min="5386" max="5386" width="9.28515625" style="1561" customWidth="1"/>
    <col min="5387" max="5387" width="9.5703125" style="1561" customWidth="1"/>
    <col min="5388" max="5388" width="10.85546875" style="1561" customWidth="1"/>
    <col min="5389" max="5389" width="10.28515625" style="1561" customWidth="1"/>
    <col min="5390" max="5390" width="10" style="1561" customWidth="1"/>
    <col min="5391" max="5391" width="10.28515625" style="1561" customWidth="1"/>
    <col min="5392" max="5392" width="10.85546875" style="1561" customWidth="1"/>
    <col min="5393" max="5393" width="9" style="1561" customWidth="1"/>
    <col min="5394" max="5394" width="2.7109375" style="1561" customWidth="1"/>
    <col min="5395" max="5632" width="10.28515625" style="1561"/>
    <col min="5633" max="5633" width="2.85546875" style="1561" customWidth="1"/>
    <col min="5634" max="5634" width="18.140625" style="1561" customWidth="1"/>
    <col min="5635" max="5635" width="8.7109375" style="1561" customWidth="1"/>
    <col min="5636" max="5636" width="9.28515625" style="1561" customWidth="1"/>
    <col min="5637" max="5637" width="9.140625" style="1561" customWidth="1"/>
    <col min="5638" max="5640" width="9.28515625" style="1561" customWidth="1"/>
    <col min="5641" max="5641" width="8.85546875" style="1561" customWidth="1"/>
    <col min="5642" max="5642" width="9.28515625" style="1561" customWidth="1"/>
    <col min="5643" max="5643" width="9.5703125" style="1561" customWidth="1"/>
    <col min="5644" max="5644" width="10.85546875" style="1561" customWidth="1"/>
    <col min="5645" max="5645" width="10.28515625" style="1561" customWidth="1"/>
    <col min="5646" max="5646" width="10" style="1561" customWidth="1"/>
    <col min="5647" max="5647" width="10.28515625" style="1561" customWidth="1"/>
    <col min="5648" max="5648" width="10.85546875" style="1561" customWidth="1"/>
    <col min="5649" max="5649" width="9" style="1561" customWidth="1"/>
    <col min="5650" max="5650" width="2.7109375" style="1561" customWidth="1"/>
    <col min="5651" max="5888" width="10.28515625" style="1561"/>
    <col min="5889" max="5889" width="2.85546875" style="1561" customWidth="1"/>
    <col min="5890" max="5890" width="18.140625" style="1561" customWidth="1"/>
    <col min="5891" max="5891" width="8.7109375" style="1561" customWidth="1"/>
    <col min="5892" max="5892" width="9.28515625" style="1561" customWidth="1"/>
    <col min="5893" max="5893" width="9.140625" style="1561" customWidth="1"/>
    <col min="5894" max="5896" width="9.28515625" style="1561" customWidth="1"/>
    <col min="5897" max="5897" width="8.85546875" style="1561" customWidth="1"/>
    <col min="5898" max="5898" width="9.28515625" style="1561" customWidth="1"/>
    <col min="5899" max="5899" width="9.5703125" style="1561" customWidth="1"/>
    <col min="5900" max="5900" width="10.85546875" style="1561" customWidth="1"/>
    <col min="5901" max="5901" width="10.28515625" style="1561" customWidth="1"/>
    <col min="5902" max="5902" width="10" style="1561" customWidth="1"/>
    <col min="5903" max="5903" width="10.28515625" style="1561" customWidth="1"/>
    <col min="5904" max="5904" width="10.85546875" style="1561" customWidth="1"/>
    <col min="5905" max="5905" width="9" style="1561" customWidth="1"/>
    <col min="5906" max="5906" width="2.7109375" style="1561" customWidth="1"/>
    <col min="5907" max="6144" width="10.28515625" style="1561"/>
    <col min="6145" max="6145" width="2.85546875" style="1561" customWidth="1"/>
    <col min="6146" max="6146" width="18.140625" style="1561" customWidth="1"/>
    <col min="6147" max="6147" width="8.7109375" style="1561" customWidth="1"/>
    <col min="6148" max="6148" width="9.28515625" style="1561" customWidth="1"/>
    <col min="6149" max="6149" width="9.140625" style="1561" customWidth="1"/>
    <col min="6150" max="6152" width="9.28515625" style="1561" customWidth="1"/>
    <col min="6153" max="6153" width="8.85546875" style="1561" customWidth="1"/>
    <col min="6154" max="6154" width="9.28515625" style="1561" customWidth="1"/>
    <col min="6155" max="6155" width="9.5703125" style="1561" customWidth="1"/>
    <col min="6156" max="6156" width="10.85546875" style="1561" customWidth="1"/>
    <col min="6157" max="6157" width="10.28515625" style="1561" customWidth="1"/>
    <col min="6158" max="6158" width="10" style="1561" customWidth="1"/>
    <col min="6159" max="6159" width="10.28515625" style="1561" customWidth="1"/>
    <col min="6160" max="6160" width="10.85546875" style="1561" customWidth="1"/>
    <col min="6161" max="6161" width="9" style="1561" customWidth="1"/>
    <col min="6162" max="6162" width="2.7109375" style="1561" customWidth="1"/>
    <col min="6163" max="6400" width="10.28515625" style="1561"/>
    <col min="6401" max="6401" width="2.85546875" style="1561" customWidth="1"/>
    <col min="6402" max="6402" width="18.140625" style="1561" customWidth="1"/>
    <col min="6403" max="6403" width="8.7109375" style="1561" customWidth="1"/>
    <col min="6404" max="6404" width="9.28515625" style="1561" customWidth="1"/>
    <col min="6405" max="6405" width="9.140625" style="1561" customWidth="1"/>
    <col min="6406" max="6408" width="9.28515625" style="1561" customWidth="1"/>
    <col min="6409" max="6409" width="8.85546875" style="1561" customWidth="1"/>
    <col min="6410" max="6410" width="9.28515625" style="1561" customWidth="1"/>
    <col min="6411" max="6411" width="9.5703125" style="1561" customWidth="1"/>
    <col min="6412" max="6412" width="10.85546875" style="1561" customWidth="1"/>
    <col min="6413" max="6413" width="10.28515625" style="1561" customWidth="1"/>
    <col min="6414" max="6414" width="10" style="1561" customWidth="1"/>
    <col min="6415" max="6415" width="10.28515625" style="1561" customWidth="1"/>
    <col min="6416" max="6416" width="10.85546875" style="1561" customWidth="1"/>
    <col min="6417" max="6417" width="9" style="1561" customWidth="1"/>
    <col min="6418" max="6418" width="2.7109375" style="1561" customWidth="1"/>
    <col min="6419" max="6656" width="10.28515625" style="1561"/>
    <col min="6657" max="6657" width="2.85546875" style="1561" customWidth="1"/>
    <col min="6658" max="6658" width="18.140625" style="1561" customWidth="1"/>
    <col min="6659" max="6659" width="8.7109375" style="1561" customWidth="1"/>
    <col min="6660" max="6660" width="9.28515625" style="1561" customWidth="1"/>
    <col min="6661" max="6661" width="9.140625" style="1561" customWidth="1"/>
    <col min="6662" max="6664" width="9.28515625" style="1561" customWidth="1"/>
    <col min="6665" max="6665" width="8.85546875" style="1561" customWidth="1"/>
    <col min="6666" max="6666" width="9.28515625" style="1561" customWidth="1"/>
    <col min="6667" max="6667" width="9.5703125" style="1561" customWidth="1"/>
    <col min="6668" max="6668" width="10.85546875" style="1561" customWidth="1"/>
    <col min="6669" max="6669" width="10.28515625" style="1561" customWidth="1"/>
    <col min="6670" max="6670" width="10" style="1561" customWidth="1"/>
    <col min="6671" max="6671" width="10.28515625" style="1561" customWidth="1"/>
    <col min="6672" max="6672" width="10.85546875" style="1561" customWidth="1"/>
    <col min="6673" max="6673" width="9" style="1561" customWidth="1"/>
    <col min="6674" max="6674" width="2.7109375" style="1561" customWidth="1"/>
    <col min="6675" max="6912" width="10.28515625" style="1561"/>
    <col min="6913" max="6913" width="2.85546875" style="1561" customWidth="1"/>
    <col min="6914" max="6914" width="18.140625" style="1561" customWidth="1"/>
    <col min="6915" max="6915" width="8.7109375" style="1561" customWidth="1"/>
    <col min="6916" max="6916" width="9.28515625" style="1561" customWidth="1"/>
    <col min="6917" max="6917" width="9.140625" style="1561" customWidth="1"/>
    <col min="6918" max="6920" width="9.28515625" style="1561" customWidth="1"/>
    <col min="6921" max="6921" width="8.85546875" style="1561" customWidth="1"/>
    <col min="6922" max="6922" width="9.28515625" style="1561" customWidth="1"/>
    <col min="6923" max="6923" width="9.5703125" style="1561" customWidth="1"/>
    <col min="6924" max="6924" width="10.85546875" style="1561" customWidth="1"/>
    <col min="6925" max="6925" width="10.28515625" style="1561" customWidth="1"/>
    <col min="6926" max="6926" width="10" style="1561" customWidth="1"/>
    <col min="6927" max="6927" width="10.28515625" style="1561" customWidth="1"/>
    <col min="6928" max="6928" width="10.85546875" style="1561" customWidth="1"/>
    <col min="6929" max="6929" width="9" style="1561" customWidth="1"/>
    <col min="6930" max="6930" width="2.7109375" style="1561" customWidth="1"/>
    <col min="6931" max="7168" width="10.28515625" style="1561"/>
    <col min="7169" max="7169" width="2.85546875" style="1561" customWidth="1"/>
    <col min="7170" max="7170" width="18.140625" style="1561" customWidth="1"/>
    <col min="7171" max="7171" width="8.7109375" style="1561" customWidth="1"/>
    <col min="7172" max="7172" width="9.28515625" style="1561" customWidth="1"/>
    <col min="7173" max="7173" width="9.140625" style="1561" customWidth="1"/>
    <col min="7174" max="7176" width="9.28515625" style="1561" customWidth="1"/>
    <col min="7177" max="7177" width="8.85546875" style="1561" customWidth="1"/>
    <col min="7178" max="7178" width="9.28515625" style="1561" customWidth="1"/>
    <col min="7179" max="7179" width="9.5703125" style="1561" customWidth="1"/>
    <col min="7180" max="7180" width="10.85546875" style="1561" customWidth="1"/>
    <col min="7181" max="7181" width="10.28515625" style="1561" customWidth="1"/>
    <col min="7182" max="7182" width="10" style="1561" customWidth="1"/>
    <col min="7183" max="7183" width="10.28515625" style="1561" customWidth="1"/>
    <col min="7184" max="7184" width="10.85546875" style="1561" customWidth="1"/>
    <col min="7185" max="7185" width="9" style="1561" customWidth="1"/>
    <col min="7186" max="7186" width="2.7109375" style="1561" customWidth="1"/>
    <col min="7187" max="7424" width="10.28515625" style="1561"/>
    <col min="7425" max="7425" width="2.85546875" style="1561" customWidth="1"/>
    <col min="7426" max="7426" width="18.140625" style="1561" customWidth="1"/>
    <col min="7427" max="7427" width="8.7109375" style="1561" customWidth="1"/>
    <col min="7428" max="7428" width="9.28515625" style="1561" customWidth="1"/>
    <col min="7429" max="7429" width="9.140625" style="1561" customWidth="1"/>
    <col min="7430" max="7432" width="9.28515625" style="1561" customWidth="1"/>
    <col min="7433" max="7433" width="8.85546875" style="1561" customWidth="1"/>
    <col min="7434" max="7434" width="9.28515625" style="1561" customWidth="1"/>
    <col min="7435" max="7435" width="9.5703125" style="1561" customWidth="1"/>
    <col min="7436" max="7436" width="10.85546875" style="1561" customWidth="1"/>
    <col min="7437" max="7437" width="10.28515625" style="1561" customWidth="1"/>
    <col min="7438" max="7438" width="10" style="1561" customWidth="1"/>
    <col min="7439" max="7439" width="10.28515625" style="1561" customWidth="1"/>
    <col min="7440" max="7440" width="10.85546875" style="1561" customWidth="1"/>
    <col min="7441" max="7441" width="9" style="1561" customWidth="1"/>
    <col min="7442" max="7442" width="2.7109375" style="1561" customWidth="1"/>
    <col min="7443" max="7680" width="10.28515625" style="1561"/>
    <col min="7681" max="7681" width="2.85546875" style="1561" customWidth="1"/>
    <col min="7682" max="7682" width="18.140625" style="1561" customWidth="1"/>
    <col min="7683" max="7683" width="8.7109375" style="1561" customWidth="1"/>
    <col min="7684" max="7684" width="9.28515625" style="1561" customWidth="1"/>
    <col min="7685" max="7685" width="9.140625" style="1561" customWidth="1"/>
    <col min="7686" max="7688" width="9.28515625" style="1561" customWidth="1"/>
    <col min="7689" max="7689" width="8.85546875" style="1561" customWidth="1"/>
    <col min="7690" max="7690" width="9.28515625" style="1561" customWidth="1"/>
    <col min="7691" max="7691" width="9.5703125" style="1561" customWidth="1"/>
    <col min="7692" max="7692" width="10.85546875" style="1561" customWidth="1"/>
    <col min="7693" max="7693" width="10.28515625" style="1561" customWidth="1"/>
    <col min="7694" max="7694" width="10" style="1561" customWidth="1"/>
    <col min="7695" max="7695" width="10.28515625" style="1561" customWidth="1"/>
    <col min="7696" max="7696" width="10.85546875" style="1561" customWidth="1"/>
    <col min="7697" max="7697" width="9" style="1561" customWidth="1"/>
    <col min="7698" max="7698" width="2.7109375" style="1561" customWidth="1"/>
    <col min="7699" max="7936" width="10.28515625" style="1561"/>
    <col min="7937" max="7937" width="2.85546875" style="1561" customWidth="1"/>
    <col min="7938" max="7938" width="18.140625" style="1561" customWidth="1"/>
    <col min="7939" max="7939" width="8.7109375" style="1561" customWidth="1"/>
    <col min="7940" max="7940" width="9.28515625" style="1561" customWidth="1"/>
    <col min="7941" max="7941" width="9.140625" style="1561" customWidth="1"/>
    <col min="7942" max="7944" width="9.28515625" style="1561" customWidth="1"/>
    <col min="7945" max="7945" width="8.85546875" style="1561" customWidth="1"/>
    <col min="7946" max="7946" width="9.28515625" style="1561" customWidth="1"/>
    <col min="7947" max="7947" width="9.5703125" style="1561" customWidth="1"/>
    <col min="7948" max="7948" width="10.85546875" style="1561" customWidth="1"/>
    <col min="7949" max="7949" width="10.28515625" style="1561" customWidth="1"/>
    <col min="7950" max="7950" width="10" style="1561" customWidth="1"/>
    <col min="7951" max="7951" width="10.28515625" style="1561" customWidth="1"/>
    <col min="7952" max="7952" width="10.85546875" style="1561" customWidth="1"/>
    <col min="7953" max="7953" width="9" style="1561" customWidth="1"/>
    <col min="7954" max="7954" width="2.7109375" style="1561" customWidth="1"/>
    <col min="7955" max="8192" width="10.28515625" style="1561"/>
    <col min="8193" max="8193" width="2.85546875" style="1561" customWidth="1"/>
    <col min="8194" max="8194" width="18.140625" style="1561" customWidth="1"/>
    <col min="8195" max="8195" width="8.7109375" style="1561" customWidth="1"/>
    <col min="8196" max="8196" width="9.28515625" style="1561" customWidth="1"/>
    <col min="8197" max="8197" width="9.140625" style="1561" customWidth="1"/>
    <col min="8198" max="8200" width="9.28515625" style="1561" customWidth="1"/>
    <col min="8201" max="8201" width="8.85546875" style="1561" customWidth="1"/>
    <col min="8202" max="8202" width="9.28515625" style="1561" customWidth="1"/>
    <col min="8203" max="8203" width="9.5703125" style="1561" customWidth="1"/>
    <col min="8204" max="8204" width="10.85546875" style="1561" customWidth="1"/>
    <col min="8205" max="8205" width="10.28515625" style="1561" customWidth="1"/>
    <col min="8206" max="8206" width="10" style="1561" customWidth="1"/>
    <col min="8207" max="8207" width="10.28515625" style="1561" customWidth="1"/>
    <col min="8208" max="8208" width="10.85546875" style="1561" customWidth="1"/>
    <col min="8209" max="8209" width="9" style="1561" customWidth="1"/>
    <col min="8210" max="8210" width="2.7109375" style="1561" customWidth="1"/>
    <col min="8211" max="8448" width="10.28515625" style="1561"/>
    <col min="8449" max="8449" width="2.85546875" style="1561" customWidth="1"/>
    <col min="8450" max="8450" width="18.140625" style="1561" customWidth="1"/>
    <col min="8451" max="8451" width="8.7109375" style="1561" customWidth="1"/>
    <col min="8452" max="8452" width="9.28515625" style="1561" customWidth="1"/>
    <col min="8453" max="8453" width="9.140625" style="1561" customWidth="1"/>
    <col min="8454" max="8456" width="9.28515625" style="1561" customWidth="1"/>
    <col min="8457" max="8457" width="8.85546875" style="1561" customWidth="1"/>
    <col min="8458" max="8458" width="9.28515625" style="1561" customWidth="1"/>
    <col min="8459" max="8459" width="9.5703125" style="1561" customWidth="1"/>
    <col min="8460" max="8460" width="10.85546875" style="1561" customWidth="1"/>
    <col min="8461" max="8461" width="10.28515625" style="1561" customWidth="1"/>
    <col min="8462" max="8462" width="10" style="1561" customWidth="1"/>
    <col min="8463" max="8463" width="10.28515625" style="1561" customWidth="1"/>
    <col min="8464" max="8464" width="10.85546875" style="1561" customWidth="1"/>
    <col min="8465" max="8465" width="9" style="1561" customWidth="1"/>
    <col min="8466" max="8466" width="2.7109375" style="1561" customWidth="1"/>
    <col min="8467" max="8704" width="10.28515625" style="1561"/>
    <col min="8705" max="8705" width="2.85546875" style="1561" customWidth="1"/>
    <col min="8706" max="8706" width="18.140625" style="1561" customWidth="1"/>
    <col min="8707" max="8707" width="8.7109375" style="1561" customWidth="1"/>
    <col min="8708" max="8708" width="9.28515625" style="1561" customWidth="1"/>
    <col min="8709" max="8709" width="9.140625" style="1561" customWidth="1"/>
    <col min="8710" max="8712" width="9.28515625" style="1561" customWidth="1"/>
    <col min="8713" max="8713" width="8.85546875" style="1561" customWidth="1"/>
    <col min="8714" max="8714" width="9.28515625" style="1561" customWidth="1"/>
    <col min="8715" max="8715" width="9.5703125" style="1561" customWidth="1"/>
    <col min="8716" max="8716" width="10.85546875" style="1561" customWidth="1"/>
    <col min="8717" max="8717" width="10.28515625" style="1561" customWidth="1"/>
    <col min="8718" max="8718" width="10" style="1561" customWidth="1"/>
    <col min="8719" max="8719" width="10.28515625" style="1561" customWidth="1"/>
    <col min="8720" max="8720" width="10.85546875" style="1561" customWidth="1"/>
    <col min="8721" max="8721" width="9" style="1561" customWidth="1"/>
    <col min="8722" max="8722" width="2.7109375" style="1561" customWidth="1"/>
    <col min="8723" max="8960" width="10.28515625" style="1561"/>
    <col min="8961" max="8961" width="2.85546875" style="1561" customWidth="1"/>
    <col min="8962" max="8962" width="18.140625" style="1561" customWidth="1"/>
    <col min="8963" max="8963" width="8.7109375" style="1561" customWidth="1"/>
    <col min="8964" max="8964" width="9.28515625" style="1561" customWidth="1"/>
    <col min="8965" max="8965" width="9.140625" style="1561" customWidth="1"/>
    <col min="8966" max="8968" width="9.28515625" style="1561" customWidth="1"/>
    <col min="8969" max="8969" width="8.85546875" style="1561" customWidth="1"/>
    <col min="8970" max="8970" width="9.28515625" style="1561" customWidth="1"/>
    <col min="8971" max="8971" width="9.5703125" style="1561" customWidth="1"/>
    <col min="8972" max="8972" width="10.85546875" style="1561" customWidth="1"/>
    <col min="8973" max="8973" width="10.28515625" style="1561" customWidth="1"/>
    <col min="8974" max="8974" width="10" style="1561" customWidth="1"/>
    <col min="8975" max="8975" width="10.28515625" style="1561" customWidth="1"/>
    <col min="8976" max="8976" width="10.85546875" style="1561" customWidth="1"/>
    <col min="8977" max="8977" width="9" style="1561" customWidth="1"/>
    <col min="8978" max="8978" width="2.7109375" style="1561" customWidth="1"/>
    <col min="8979" max="9216" width="10.28515625" style="1561"/>
    <col min="9217" max="9217" width="2.85546875" style="1561" customWidth="1"/>
    <col min="9218" max="9218" width="18.140625" style="1561" customWidth="1"/>
    <col min="9219" max="9219" width="8.7109375" style="1561" customWidth="1"/>
    <col min="9220" max="9220" width="9.28515625" style="1561" customWidth="1"/>
    <col min="9221" max="9221" width="9.140625" style="1561" customWidth="1"/>
    <col min="9222" max="9224" width="9.28515625" style="1561" customWidth="1"/>
    <col min="9225" max="9225" width="8.85546875" style="1561" customWidth="1"/>
    <col min="9226" max="9226" width="9.28515625" style="1561" customWidth="1"/>
    <col min="9227" max="9227" width="9.5703125" style="1561" customWidth="1"/>
    <col min="9228" max="9228" width="10.85546875" style="1561" customWidth="1"/>
    <col min="9229" max="9229" width="10.28515625" style="1561" customWidth="1"/>
    <col min="9230" max="9230" width="10" style="1561" customWidth="1"/>
    <col min="9231" max="9231" width="10.28515625" style="1561" customWidth="1"/>
    <col min="9232" max="9232" width="10.85546875" style="1561" customWidth="1"/>
    <col min="9233" max="9233" width="9" style="1561" customWidth="1"/>
    <col min="9234" max="9234" width="2.7109375" style="1561" customWidth="1"/>
    <col min="9235" max="9472" width="10.28515625" style="1561"/>
    <col min="9473" max="9473" width="2.85546875" style="1561" customWidth="1"/>
    <col min="9474" max="9474" width="18.140625" style="1561" customWidth="1"/>
    <col min="9475" max="9475" width="8.7109375" style="1561" customWidth="1"/>
    <col min="9476" max="9476" width="9.28515625" style="1561" customWidth="1"/>
    <col min="9477" max="9477" width="9.140625" style="1561" customWidth="1"/>
    <col min="9478" max="9480" width="9.28515625" style="1561" customWidth="1"/>
    <col min="9481" max="9481" width="8.85546875" style="1561" customWidth="1"/>
    <col min="9482" max="9482" width="9.28515625" style="1561" customWidth="1"/>
    <col min="9483" max="9483" width="9.5703125" style="1561" customWidth="1"/>
    <col min="9484" max="9484" width="10.85546875" style="1561" customWidth="1"/>
    <col min="9485" max="9485" width="10.28515625" style="1561" customWidth="1"/>
    <col min="9486" max="9486" width="10" style="1561" customWidth="1"/>
    <col min="9487" max="9487" width="10.28515625" style="1561" customWidth="1"/>
    <col min="9488" max="9488" width="10.85546875" style="1561" customWidth="1"/>
    <col min="9489" max="9489" width="9" style="1561" customWidth="1"/>
    <col min="9490" max="9490" width="2.7109375" style="1561" customWidth="1"/>
    <col min="9491" max="9728" width="10.28515625" style="1561"/>
    <col min="9729" max="9729" width="2.85546875" style="1561" customWidth="1"/>
    <col min="9730" max="9730" width="18.140625" style="1561" customWidth="1"/>
    <col min="9731" max="9731" width="8.7109375" style="1561" customWidth="1"/>
    <col min="9732" max="9732" width="9.28515625" style="1561" customWidth="1"/>
    <col min="9733" max="9733" width="9.140625" style="1561" customWidth="1"/>
    <col min="9734" max="9736" width="9.28515625" style="1561" customWidth="1"/>
    <col min="9737" max="9737" width="8.85546875" style="1561" customWidth="1"/>
    <col min="9738" max="9738" width="9.28515625" style="1561" customWidth="1"/>
    <col min="9739" max="9739" width="9.5703125" style="1561" customWidth="1"/>
    <col min="9740" max="9740" width="10.85546875" style="1561" customWidth="1"/>
    <col min="9741" max="9741" width="10.28515625" style="1561" customWidth="1"/>
    <col min="9742" max="9742" width="10" style="1561" customWidth="1"/>
    <col min="9743" max="9743" width="10.28515625" style="1561" customWidth="1"/>
    <col min="9744" max="9744" width="10.85546875" style="1561" customWidth="1"/>
    <col min="9745" max="9745" width="9" style="1561" customWidth="1"/>
    <col min="9746" max="9746" width="2.7109375" style="1561" customWidth="1"/>
    <col min="9747" max="9984" width="10.28515625" style="1561"/>
    <col min="9985" max="9985" width="2.85546875" style="1561" customWidth="1"/>
    <col min="9986" max="9986" width="18.140625" style="1561" customWidth="1"/>
    <col min="9987" max="9987" width="8.7109375" style="1561" customWidth="1"/>
    <col min="9988" max="9988" width="9.28515625" style="1561" customWidth="1"/>
    <col min="9989" max="9989" width="9.140625" style="1561" customWidth="1"/>
    <col min="9990" max="9992" width="9.28515625" style="1561" customWidth="1"/>
    <col min="9993" max="9993" width="8.85546875" style="1561" customWidth="1"/>
    <col min="9994" max="9994" width="9.28515625" style="1561" customWidth="1"/>
    <col min="9995" max="9995" width="9.5703125" style="1561" customWidth="1"/>
    <col min="9996" max="9996" width="10.85546875" style="1561" customWidth="1"/>
    <col min="9997" max="9997" width="10.28515625" style="1561" customWidth="1"/>
    <col min="9998" max="9998" width="10" style="1561" customWidth="1"/>
    <col min="9999" max="9999" width="10.28515625" style="1561" customWidth="1"/>
    <col min="10000" max="10000" width="10.85546875" style="1561" customWidth="1"/>
    <col min="10001" max="10001" width="9" style="1561" customWidth="1"/>
    <col min="10002" max="10002" width="2.7109375" style="1561" customWidth="1"/>
    <col min="10003" max="10240" width="10.28515625" style="1561"/>
    <col min="10241" max="10241" width="2.85546875" style="1561" customWidth="1"/>
    <col min="10242" max="10242" width="18.140625" style="1561" customWidth="1"/>
    <col min="10243" max="10243" width="8.7109375" style="1561" customWidth="1"/>
    <col min="10244" max="10244" width="9.28515625" style="1561" customWidth="1"/>
    <col min="10245" max="10245" width="9.140625" style="1561" customWidth="1"/>
    <col min="10246" max="10248" width="9.28515625" style="1561" customWidth="1"/>
    <col min="10249" max="10249" width="8.85546875" style="1561" customWidth="1"/>
    <col min="10250" max="10250" width="9.28515625" style="1561" customWidth="1"/>
    <col min="10251" max="10251" width="9.5703125" style="1561" customWidth="1"/>
    <col min="10252" max="10252" width="10.85546875" style="1561" customWidth="1"/>
    <col min="10253" max="10253" width="10.28515625" style="1561" customWidth="1"/>
    <col min="10254" max="10254" width="10" style="1561" customWidth="1"/>
    <col min="10255" max="10255" width="10.28515625" style="1561" customWidth="1"/>
    <col min="10256" max="10256" width="10.85546875" style="1561" customWidth="1"/>
    <col min="10257" max="10257" width="9" style="1561" customWidth="1"/>
    <col min="10258" max="10258" width="2.7109375" style="1561" customWidth="1"/>
    <col min="10259" max="10496" width="10.28515625" style="1561"/>
    <col min="10497" max="10497" width="2.85546875" style="1561" customWidth="1"/>
    <col min="10498" max="10498" width="18.140625" style="1561" customWidth="1"/>
    <col min="10499" max="10499" width="8.7109375" style="1561" customWidth="1"/>
    <col min="10500" max="10500" width="9.28515625" style="1561" customWidth="1"/>
    <col min="10501" max="10501" width="9.140625" style="1561" customWidth="1"/>
    <col min="10502" max="10504" width="9.28515625" style="1561" customWidth="1"/>
    <col min="10505" max="10505" width="8.85546875" style="1561" customWidth="1"/>
    <col min="10506" max="10506" width="9.28515625" style="1561" customWidth="1"/>
    <col min="10507" max="10507" width="9.5703125" style="1561" customWidth="1"/>
    <col min="10508" max="10508" width="10.85546875" style="1561" customWidth="1"/>
    <col min="10509" max="10509" width="10.28515625" style="1561" customWidth="1"/>
    <col min="10510" max="10510" width="10" style="1561" customWidth="1"/>
    <col min="10511" max="10511" width="10.28515625" style="1561" customWidth="1"/>
    <col min="10512" max="10512" width="10.85546875" style="1561" customWidth="1"/>
    <col min="10513" max="10513" width="9" style="1561" customWidth="1"/>
    <col min="10514" max="10514" width="2.7109375" style="1561" customWidth="1"/>
    <col min="10515" max="10752" width="10.28515625" style="1561"/>
    <col min="10753" max="10753" width="2.85546875" style="1561" customWidth="1"/>
    <col min="10754" max="10754" width="18.140625" style="1561" customWidth="1"/>
    <col min="10755" max="10755" width="8.7109375" style="1561" customWidth="1"/>
    <col min="10756" max="10756" width="9.28515625" style="1561" customWidth="1"/>
    <col min="10757" max="10757" width="9.140625" style="1561" customWidth="1"/>
    <col min="10758" max="10760" width="9.28515625" style="1561" customWidth="1"/>
    <col min="10761" max="10761" width="8.85546875" style="1561" customWidth="1"/>
    <col min="10762" max="10762" width="9.28515625" style="1561" customWidth="1"/>
    <col min="10763" max="10763" width="9.5703125" style="1561" customWidth="1"/>
    <col min="10764" max="10764" width="10.85546875" style="1561" customWidth="1"/>
    <col min="10765" max="10765" width="10.28515625" style="1561" customWidth="1"/>
    <col min="10766" max="10766" width="10" style="1561" customWidth="1"/>
    <col min="10767" max="10767" width="10.28515625" style="1561" customWidth="1"/>
    <col min="10768" max="10768" width="10.85546875" style="1561" customWidth="1"/>
    <col min="10769" max="10769" width="9" style="1561" customWidth="1"/>
    <col min="10770" max="10770" width="2.7109375" style="1561" customWidth="1"/>
    <col min="10771" max="11008" width="10.28515625" style="1561"/>
    <col min="11009" max="11009" width="2.85546875" style="1561" customWidth="1"/>
    <col min="11010" max="11010" width="18.140625" style="1561" customWidth="1"/>
    <col min="11011" max="11011" width="8.7109375" style="1561" customWidth="1"/>
    <col min="11012" max="11012" width="9.28515625" style="1561" customWidth="1"/>
    <col min="11013" max="11013" width="9.140625" style="1561" customWidth="1"/>
    <col min="11014" max="11016" width="9.28515625" style="1561" customWidth="1"/>
    <col min="11017" max="11017" width="8.85546875" style="1561" customWidth="1"/>
    <col min="11018" max="11018" width="9.28515625" style="1561" customWidth="1"/>
    <col min="11019" max="11019" width="9.5703125" style="1561" customWidth="1"/>
    <col min="11020" max="11020" width="10.85546875" style="1561" customWidth="1"/>
    <col min="11021" max="11021" width="10.28515625" style="1561" customWidth="1"/>
    <col min="11022" max="11022" width="10" style="1561" customWidth="1"/>
    <col min="11023" max="11023" width="10.28515625" style="1561" customWidth="1"/>
    <col min="11024" max="11024" width="10.85546875" style="1561" customWidth="1"/>
    <col min="11025" max="11025" width="9" style="1561" customWidth="1"/>
    <col min="11026" max="11026" width="2.7109375" style="1561" customWidth="1"/>
    <col min="11027" max="11264" width="10.28515625" style="1561"/>
    <col min="11265" max="11265" width="2.85546875" style="1561" customWidth="1"/>
    <col min="11266" max="11266" width="18.140625" style="1561" customWidth="1"/>
    <col min="11267" max="11267" width="8.7109375" style="1561" customWidth="1"/>
    <col min="11268" max="11268" width="9.28515625" style="1561" customWidth="1"/>
    <col min="11269" max="11269" width="9.140625" style="1561" customWidth="1"/>
    <col min="11270" max="11272" width="9.28515625" style="1561" customWidth="1"/>
    <col min="11273" max="11273" width="8.85546875" style="1561" customWidth="1"/>
    <col min="11274" max="11274" width="9.28515625" style="1561" customWidth="1"/>
    <col min="11275" max="11275" width="9.5703125" style="1561" customWidth="1"/>
    <col min="11276" max="11276" width="10.85546875" style="1561" customWidth="1"/>
    <col min="11277" max="11277" width="10.28515625" style="1561" customWidth="1"/>
    <col min="11278" max="11278" width="10" style="1561" customWidth="1"/>
    <col min="11279" max="11279" width="10.28515625" style="1561" customWidth="1"/>
    <col min="11280" max="11280" width="10.85546875" style="1561" customWidth="1"/>
    <col min="11281" max="11281" width="9" style="1561" customWidth="1"/>
    <col min="11282" max="11282" width="2.7109375" style="1561" customWidth="1"/>
    <col min="11283" max="11520" width="10.28515625" style="1561"/>
    <col min="11521" max="11521" width="2.85546875" style="1561" customWidth="1"/>
    <col min="11522" max="11522" width="18.140625" style="1561" customWidth="1"/>
    <col min="11523" max="11523" width="8.7109375" style="1561" customWidth="1"/>
    <col min="11524" max="11524" width="9.28515625" style="1561" customWidth="1"/>
    <col min="11525" max="11525" width="9.140625" style="1561" customWidth="1"/>
    <col min="11526" max="11528" width="9.28515625" style="1561" customWidth="1"/>
    <col min="11529" max="11529" width="8.85546875" style="1561" customWidth="1"/>
    <col min="11530" max="11530" width="9.28515625" style="1561" customWidth="1"/>
    <col min="11531" max="11531" width="9.5703125" style="1561" customWidth="1"/>
    <col min="11532" max="11532" width="10.85546875" style="1561" customWidth="1"/>
    <col min="11533" max="11533" width="10.28515625" style="1561" customWidth="1"/>
    <col min="11534" max="11534" width="10" style="1561" customWidth="1"/>
    <col min="11535" max="11535" width="10.28515625" style="1561" customWidth="1"/>
    <col min="11536" max="11536" width="10.85546875" style="1561" customWidth="1"/>
    <col min="11537" max="11537" width="9" style="1561" customWidth="1"/>
    <col min="11538" max="11538" width="2.7109375" style="1561" customWidth="1"/>
    <col min="11539" max="11776" width="10.28515625" style="1561"/>
    <col min="11777" max="11777" width="2.85546875" style="1561" customWidth="1"/>
    <col min="11778" max="11778" width="18.140625" style="1561" customWidth="1"/>
    <col min="11779" max="11779" width="8.7109375" style="1561" customWidth="1"/>
    <col min="11780" max="11780" width="9.28515625" style="1561" customWidth="1"/>
    <col min="11781" max="11781" width="9.140625" style="1561" customWidth="1"/>
    <col min="11782" max="11784" width="9.28515625" style="1561" customWidth="1"/>
    <col min="11785" max="11785" width="8.85546875" style="1561" customWidth="1"/>
    <col min="11786" max="11786" width="9.28515625" style="1561" customWidth="1"/>
    <col min="11787" max="11787" width="9.5703125" style="1561" customWidth="1"/>
    <col min="11788" max="11788" width="10.85546875" style="1561" customWidth="1"/>
    <col min="11789" max="11789" width="10.28515625" style="1561" customWidth="1"/>
    <col min="11790" max="11790" width="10" style="1561" customWidth="1"/>
    <col min="11791" max="11791" width="10.28515625" style="1561" customWidth="1"/>
    <col min="11792" max="11792" width="10.85546875" style="1561" customWidth="1"/>
    <col min="11793" max="11793" width="9" style="1561" customWidth="1"/>
    <col min="11794" max="11794" width="2.7109375" style="1561" customWidth="1"/>
    <col min="11795" max="12032" width="10.28515625" style="1561"/>
    <col min="12033" max="12033" width="2.85546875" style="1561" customWidth="1"/>
    <col min="12034" max="12034" width="18.140625" style="1561" customWidth="1"/>
    <col min="12035" max="12035" width="8.7109375" style="1561" customWidth="1"/>
    <col min="12036" max="12036" width="9.28515625" style="1561" customWidth="1"/>
    <col min="12037" max="12037" width="9.140625" style="1561" customWidth="1"/>
    <col min="12038" max="12040" width="9.28515625" style="1561" customWidth="1"/>
    <col min="12041" max="12041" width="8.85546875" style="1561" customWidth="1"/>
    <col min="12042" max="12042" width="9.28515625" style="1561" customWidth="1"/>
    <col min="12043" max="12043" width="9.5703125" style="1561" customWidth="1"/>
    <col min="12044" max="12044" width="10.85546875" style="1561" customWidth="1"/>
    <col min="12045" max="12045" width="10.28515625" style="1561" customWidth="1"/>
    <col min="12046" max="12046" width="10" style="1561" customWidth="1"/>
    <col min="12047" max="12047" width="10.28515625" style="1561" customWidth="1"/>
    <col min="12048" max="12048" width="10.85546875" style="1561" customWidth="1"/>
    <col min="12049" max="12049" width="9" style="1561" customWidth="1"/>
    <col min="12050" max="12050" width="2.7109375" style="1561" customWidth="1"/>
    <col min="12051" max="12288" width="10.28515625" style="1561"/>
    <col min="12289" max="12289" width="2.85546875" style="1561" customWidth="1"/>
    <col min="12290" max="12290" width="18.140625" style="1561" customWidth="1"/>
    <col min="12291" max="12291" width="8.7109375" style="1561" customWidth="1"/>
    <col min="12292" max="12292" width="9.28515625" style="1561" customWidth="1"/>
    <col min="12293" max="12293" width="9.140625" style="1561" customWidth="1"/>
    <col min="12294" max="12296" width="9.28515625" style="1561" customWidth="1"/>
    <col min="12297" max="12297" width="8.85546875" style="1561" customWidth="1"/>
    <col min="12298" max="12298" width="9.28515625" style="1561" customWidth="1"/>
    <col min="12299" max="12299" width="9.5703125" style="1561" customWidth="1"/>
    <col min="12300" max="12300" width="10.85546875" style="1561" customWidth="1"/>
    <col min="12301" max="12301" width="10.28515625" style="1561" customWidth="1"/>
    <col min="12302" max="12302" width="10" style="1561" customWidth="1"/>
    <col min="12303" max="12303" width="10.28515625" style="1561" customWidth="1"/>
    <col min="12304" max="12304" width="10.85546875" style="1561" customWidth="1"/>
    <col min="12305" max="12305" width="9" style="1561" customWidth="1"/>
    <col min="12306" max="12306" width="2.7109375" style="1561" customWidth="1"/>
    <col min="12307" max="12544" width="10.28515625" style="1561"/>
    <col min="12545" max="12545" width="2.85546875" style="1561" customWidth="1"/>
    <col min="12546" max="12546" width="18.140625" style="1561" customWidth="1"/>
    <col min="12547" max="12547" width="8.7109375" style="1561" customWidth="1"/>
    <col min="12548" max="12548" width="9.28515625" style="1561" customWidth="1"/>
    <col min="12549" max="12549" width="9.140625" style="1561" customWidth="1"/>
    <col min="12550" max="12552" width="9.28515625" style="1561" customWidth="1"/>
    <col min="12553" max="12553" width="8.85546875" style="1561" customWidth="1"/>
    <col min="12554" max="12554" width="9.28515625" style="1561" customWidth="1"/>
    <col min="12555" max="12555" width="9.5703125" style="1561" customWidth="1"/>
    <col min="12556" max="12556" width="10.85546875" style="1561" customWidth="1"/>
    <col min="12557" max="12557" width="10.28515625" style="1561" customWidth="1"/>
    <col min="12558" max="12558" width="10" style="1561" customWidth="1"/>
    <col min="12559" max="12559" width="10.28515625" style="1561" customWidth="1"/>
    <col min="12560" max="12560" width="10.85546875" style="1561" customWidth="1"/>
    <col min="12561" max="12561" width="9" style="1561" customWidth="1"/>
    <col min="12562" max="12562" width="2.7109375" style="1561" customWidth="1"/>
    <col min="12563" max="12800" width="10.28515625" style="1561"/>
    <col min="12801" max="12801" width="2.85546875" style="1561" customWidth="1"/>
    <col min="12802" max="12802" width="18.140625" style="1561" customWidth="1"/>
    <col min="12803" max="12803" width="8.7109375" style="1561" customWidth="1"/>
    <col min="12804" max="12804" width="9.28515625" style="1561" customWidth="1"/>
    <col min="12805" max="12805" width="9.140625" style="1561" customWidth="1"/>
    <col min="12806" max="12808" width="9.28515625" style="1561" customWidth="1"/>
    <col min="12809" max="12809" width="8.85546875" style="1561" customWidth="1"/>
    <col min="12810" max="12810" width="9.28515625" style="1561" customWidth="1"/>
    <col min="12811" max="12811" width="9.5703125" style="1561" customWidth="1"/>
    <col min="12812" max="12812" width="10.85546875" style="1561" customWidth="1"/>
    <col min="12813" max="12813" width="10.28515625" style="1561" customWidth="1"/>
    <col min="12814" max="12814" width="10" style="1561" customWidth="1"/>
    <col min="12815" max="12815" width="10.28515625" style="1561" customWidth="1"/>
    <col min="12816" max="12816" width="10.85546875" style="1561" customWidth="1"/>
    <col min="12817" max="12817" width="9" style="1561" customWidth="1"/>
    <col min="12818" max="12818" width="2.7109375" style="1561" customWidth="1"/>
    <col min="12819" max="13056" width="10.28515625" style="1561"/>
    <col min="13057" max="13057" width="2.85546875" style="1561" customWidth="1"/>
    <col min="13058" max="13058" width="18.140625" style="1561" customWidth="1"/>
    <col min="13059" max="13059" width="8.7109375" style="1561" customWidth="1"/>
    <col min="13060" max="13060" width="9.28515625" style="1561" customWidth="1"/>
    <col min="13061" max="13061" width="9.140625" style="1561" customWidth="1"/>
    <col min="13062" max="13064" width="9.28515625" style="1561" customWidth="1"/>
    <col min="13065" max="13065" width="8.85546875" style="1561" customWidth="1"/>
    <col min="13066" max="13066" width="9.28515625" style="1561" customWidth="1"/>
    <col min="13067" max="13067" width="9.5703125" style="1561" customWidth="1"/>
    <col min="13068" max="13068" width="10.85546875" style="1561" customWidth="1"/>
    <col min="13069" max="13069" width="10.28515625" style="1561" customWidth="1"/>
    <col min="13070" max="13070" width="10" style="1561" customWidth="1"/>
    <col min="13071" max="13071" width="10.28515625" style="1561" customWidth="1"/>
    <col min="13072" max="13072" width="10.85546875" style="1561" customWidth="1"/>
    <col min="13073" max="13073" width="9" style="1561" customWidth="1"/>
    <col min="13074" max="13074" width="2.7109375" style="1561" customWidth="1"/>
    <col min="13075" max="13312" width="10.28515625" style="1561"/>
    <col min="13313" max="13313" width="2.85546875" style="1561" customWidth="1"/>
    <col min="13314" max="13314" width="18.140625" style="1561" customWidth="1"/>
    <col min="13315" max="13315" width="8.7109375" style="1561" customWidth="1"/>
    <col min="13316" max="13316" width="9.28515625" style="1561" customWidth="1"/>
    <col min="13317" max="13317" width="9.140625" style="1561" customWidth="1"/>
    <col min="13318" max="13320" width="9.28515625" style="1561" customWidth="1"/>
    <col min="13321" max="13321" width="8.85546875" style="1561" customWidth="1"/>
    <col min="13322" max="13322" width="9.28515625" style="1561" customWidth="1"/>
    <col min="13323" max="13323" width="9.5703125" style="1561" customWidth="1"/>
    <col min="13324" max="13324" width="10.85546875" style="1561" customWidth="1"/>
    <col min="13325" max="13325" width="10.28515625" style="1561" customWidth="1"/>
    <col min="13326" max="13326" width="10" style="1561" customWidth="1"/>
    <col min="13327" max="13327" width="10.28515625" style="1561" customWidth="1"/>
    <col min="13328" max="13328" width="10.85546875" style="1561" customWidth="1"/>
    <col min="13329" max="13329" width="9" style="1561" customWidth="1"/>
    <col min="13330" max="13330" width="2.7109375" style="1561" customWidth="1"/>
    <col min="13331" max="13568" width="10.28515625" style="1561"/>
    <col min="13569" max="13569" width="2.85546875" style="1561" customWidth="1"/>
    <col min="13570" max="13570" width="18.140625" style="1561" customWidth="1"/>
    <col min="13571" max="13571" width="8.7109375" style="1561" customWidth="1"/>
    <col min="13572" max="13572" width="9.28515625" style="1561" customWidth="1"/>
    <col min="13573" max="13573" width="9.140625" style="1561" customWidth="1"/>
    <col min="13574" max="13576" width="9.28515625" style="1561" customWidth="1"/>
    <col min="13577" max="13577" width="8.85546875" style="1561" customWidth="1"/>
    <col min="13578" max="13578" width="9.28515625" style="1561" customWidth="1"/>
    <col min="13579" max="13579" width="9.5703125" style="1561" customWidth="1"/>
    <col min="13580" max="13580" width="10.85546875" style="1561" customWidth="1"/>
    <col min="13581" max="13581" width="10.28515625" style="1561" customWidth="1"/>
    <col min="13582" max="13582" width="10" style="1561" customWidth="1"/>
    <col min="13583" max="13583" width="10.28515625" style="1561" customWidth="1"/>
    <col min="13584" max="13584" width="10.85546875" style="1561" customWidth="1"/>
    <col min="13585" max="13585" width="9" style="1561" customWidth="1"/>
    <col min="13586" max="13586" width="2.7109375" style="1561" customWidth="1"/>
    <col min="13587" max="13824" width="10.28515625" style="1561"/>
    <col min="13825" max="13825" width="2.85546875" style="1561" customWidth="1"/>
    <col min="13826" max="13826" width="18.140625" style="1561" customWidth="1"/>
    <col min="13827" max="13827" width="8.7109375" style="1561" customWidth="1"/>
    <col min="13828" max="13828" width="9.28515625" style="1561" customWidth="1"/>
    <col min="13829" max="13829" width="9.140625" style="1561" customWidth="1"/>
    <col min="13830" max="13832" width="9.28515625" style="1561" customWidth="1"/>
    <col min="13833" max="13833" width="8.85546875" style="1561" customWidth="1"/>
    <col min="13834" max="13834" width="9.28515625" style="1561" customWidth="1"/>
    <col min="13835" max="13835" width="9.5703125" style="1561" customWidth="1"/>
    <col min="13836" max="13836" width="10.85546875" style="1561" customWidth="1"/>
    <col min="13837" max="13837" width="10.28515625" style="1561" customWidth="1"/>
    <col min="13838" max="13838" width="10" style="1561" customWidth="1"/>
    <col min="13839" max="13839" width="10.28515625" style="1561" customWidth="1"/>
    <col min="13840" max="13840" width="10.85546875" style="1561" customWidth="1"/>
    <col min="13841" max="13841" width="9" style="1561" customWidth="1"/>
    <col min="13842" max="13842" width="2.7109375" style="1561" customWidth="1"/>
    <col min="13843" max="14080" width="10.28515625" style="1561"/>
    <col min="14081" max="14081" width="2.85546875" style="1561" customWidth="1"/>
    <col min="14082" max="14082" width="18.140625" style="1561" customWidth="1"/>
    <col min="14083" max="14083" width="8.7109375" style="1561" customWidth="1"/>
    <col min="14084" max="14084" width="9.28515625" style="1561" customWidth="1"/>
    <col min="14085" max="14085" width="9.140625" style="1561" customWidth="1"/>
    <col min="14086" max="14088" width="9.28515625" style="1561" customWidth="1"/>
    <col min="14089" max="14089" width="8.85546875" style="1561" customWidth="1"/>
    <col min="14090" max="14090" width="9.28515625" style="1561" customWidth="1"/>
    <col min="14091" max="14091" width="9.5703125" style="1561" customWidth="1"/>
    <col min="14092" max="14092" width="10.85546875" style="1561" customWidth="1"/>
    <col min="14093" max="14093" width="10.28515625" style="1561" customWidth="1"/>
    <col min="14094" max="14094" width="10" style="1561" customWidth="1"/>
    <col min="14095" max="14095" width="10.28515625" style="1561" customWidth="1"/>
    <col min="14096" max="14096" width="10.85546875" style="1561" customWidth="1"/>
    <col min="14097" max="14097" width="9" style="1561" customWidth="1"/>
    <col min="14098" max="14098" width="2.7109375" style="1561" customWidth="1"/>
    <col min="14099" max="14336" width="10.28515625" style="1561"/>
    <col min="14337" max="14337" width="2.85546875" style="1561" customWidth="1"/>
    <col min="14338" max="14338" width="18.140625" style="1561" customWidth="1"/>
    <col min="14339" max="14339" width="8.7109375" style="1561" customWidth="1"/>
    <col min="14340" max="14340" width="9.28515625" style="1561" customWidth="1"/>
    <col min="14341" max="14341" width="9.140625" style="1561" customWidth="1"/>
    <col min="14342" max="14344" width="9.28515625" style="1561" customWidth="1"/>
    <col min="14345" max="14345" width="8.85546875" style="1561" customWidth="1"/>
    <col min="14346" max="14346" width="9.28515625" style="1561" customWidth="1"/>
    <col min="14347" max="14347" width="9.5703125" style="1561" customWidth="1"/>
    <col min="14348" max="14348" width="10.85546875" style="1561" customWidth="1"/>
    <col min="14349" max="14349" width="10.28515625" style="1561" customWidth="1"/>
    <col min="14350" max="14350" width="10" style="1561" customWidth="1"/>
    <col min="14351" max="14351" width="10.28515625" style="1561" customWidth="1"/>
    <col min="14352" max="14352" width="10.85546875" style="1561" customWidth="1"/>
    <col min="14353" max="14353" width="9" style="1561" customWidth="1"/>
    <col min="14354" max="14354" width="2.7109375" style="1561" customWidth="1"/>
    <col min="14355" max="14592" width="10.28515625" style="1561"/>
    <col min="14593" max="14593" width="2.85546875" style="1561" customWidth="1"/>
    <col min="14594" max="14594" width="18.140625" style="1561" customWidth="1"/>
    <col min="14595" max="14595" width="8.7109375" style="1561" customWidth="1"/>
    <col min="14596" max="14596" width="9.28515625" style="1561" customWidth="1"/>
    <col min="14597" max="14597" width="9.140625" style="1561" customWidth="1"/>
    <col min="14598" max="14600" width="9.28515625" style="1561" customWidth="1"/>
    <col min="14601" max="14601" width="8.85546875" style="1561" customWidth="1"/>
    <col min="14602" max="14602" width="9.28515625" style="1561" customWidth="1"/>
    <col min="14603" max="14603" width="9.5703125" style="1561" customWidth="1"/>
    <col min="14604" max="14604" width="10.85546875" style="1561" customWidth="1"/>
    <col min="14605" max="14605" width="10.28515625" style="1561" customWidth="1"/>
    <col min="14606" max="14606" width="10" style="1561" customWidth="1"/>
    <col min="14607" max="14607" width="10.28515625" style="1561" customWidth="1"/>
    <col min="14608" max="14608" width="10.85546875" style="1561" customWidth="1"/>
    <col min="14609" max="14609" width="9" style="1561" customWidth="1"/>
    <col min="14610" max="14610" width="2.7109375" style="1561" customWidth="1"/>
    <col min="14611" max="14848" width="10.28515625" style="1561"/>
    <col min="14849" max="14849" width="2.85546875" style="1561" customWidth="1"/>
    <col min="14850" max="14850" width="18.140625" style="1561" customWidth="1"/>
    <col min="14851" max="14851" width="8.7109375" style="1561" customWidth="1"/>
    <col min="14852" max="14852" width="9.28515625" style="1561" customWidth="1"/>
    <col min="14853" max="14853" width="9.140625" style="1561" customWidth="1"/>
    <col min="14854" max="14856" width="9.28515625" style="1561" customWidth="1"/>
    <col min="14857" max="14857" width="8.85546875" style="1561" customWidth="1"/>
    <col min="14858" max="14858" width="9.28515625" style="1561" customWidth="1"/>
    <col min="14859" max="14859" width="9.5703125" style="1561" customWidth="1"/>
    <col min="14860" max="14860" width="10.85546875" style="1561" customWidth="1"/>
    <col min="14861" max="14861" width="10.28515625" style="1561" customWidth="1"/>
    <col min="14862" max="14862" width="10" style="1561" customWidth="1"/>
    <col min="14863" max="14863" width="10.28515625" style="1561" customWidth="1"/>
    <col min="14864" max="14864" width="10.85546875" style="1561" customWidth="1"/>
    <col min="14865" max="14865" width="9" style="1561" customWidth="1"/>
    <col min="14866" max="14866" width="2.7109375" style="1561" customWidth="1"/>
    <col min="14867" max="15104" width="10.28515625" style="1561"/>
    <col min="15105" max="15105" width="2.85546875" style="1561" customWidth="1"/>
    <col min="15106" max="15106" width="18.140625" style="1561" customWidth="1"/>
    <col min="15107" max="15107" width="8.7109375" style="1561" customWidth="1"/>
    <col min="15108" max="15108" width="9.28515625" style="1561" customWidth="1"/>
    <col min="15109" max="15109" width="9.140625" style="1561" customWidth="1"/>
    <col min="15110" max="15112" width="9.28515625" style="1561" customWidth="1"/>
    <col min="15113" max="15113" width="8.85546875" style="1561" customWidth="1"/>
    <col min="15114" max="15114" width="9.28515625" style="1561" customWidth="1"/>
    <col min="15115" max="15115" width="9.5703125" style="1561" customWidth="1"/>
    <col min="15116" max="15116" width="10.85546875" style="1561" customWidth="1"/>
    <col min="15117" max="15117" width="10.28515625" style="1561" customWidth="1"/>
    <col min="15118" max="15118" width="10" style="1561" customWidth="1"/>
    <col min="15119" max="15119" width="10.28515625" style="1561" customWidth="1"/>
    <col min="15120" max="15120" width="10.85546875" style="1561" customWidth="1"/>
    <col min="15121" max="15121" width="9" style="1561" customWidth="1"/>
    <col min="15122" max="15122" width="2.7109375" style="1561" customWidth="1"/>
    <col min="15123" max="15360" width="10.28515625" style="1561"/>
    <col min="15361" max="15361" width="2.85546875" style="1561" customWidth="1"/>
    <col min="15362" max="15362" width="18.140625" style="1561" customWidth="1"/>
    <col min="15363" max="15363" width="8.7109375" style="1561" customWidth="1"/>
    <col min="15364" max="15364" width="9.28515625" style="1561" customWidth="1"/>
    <col min="15365" max="15365" width="9.140625" style="1561" customWidth="1"/>
    <col min="15366" max="15368" width="9.28515625" style="1561" customWidth="1"/>
    <col min="15369" max="15369" width="8.85546875" style="1561" customWidth="1"/>
    <col min="15370" max="15370" width="9.28515625" style="1561" customWidth="1"/>
    <col min="15371" max="15371" width="9.5703125" style="1561" customWidth="1"/>
    <col min="15372" max="15372" width="10.85546875" style="1561" customWidth="1"/>
    <col min="15373" max="15373" width="10.28515625" style="1561" customWidth="1"/>
    <col min="15374" max="15374" width="10" style="1561" customWidth="1"/>
    <col min="15375" max="15375" width="10.28515625" style="1561" customWidth="1"/>
    <col min="15376" max="15376" width="10.85546875" style="1561" customWidth="1"/>
    <col min="15377" max="15377" width="9" style="1561" customWidth="1"/>
    <col min="15378" max="15378" width="2.7109375" style="1561" customWidth="1"/>
    <col min="15379" max="15616" width="10.28515625" style="1561"/>
    <col min="15617" max="15617" width="2.85546875" style="1561" customWidth="1"/>
    <col min="15618" max="15618" width="18.140625" style="1561" customWidth="1"/>
    <col min="15619" max="15619" width="8.7109375" style="1561" customWidth="1"/>
    <col min="15620" max="15620" width="9.28515625" style="1561" customWidth="1"/>
    <col min="15621" max="15621" width="9.140625" style="1561" customWidth="1"/>
    <col min="15622" max="15624" width="9.28515625" style="1561" customWidth="1"/>
    <col min="15625" max="15625" width="8.85546875" style="1561" customWidth="1"/>
    <col min="15626" max="15626" width="9.28515625" style="1561" customWidth="1"/>
    <col min="15627" max="15627" width="9.5703125" style="1561" customWidth="1"/>
    <col min="15628" max="15628" width="10.85546875" style="1561" customWidth="1"/>
    <col min="15629" max="15629" width="10.28515625" style="1561" customWidth="1"/>
    <col min="15630" max="15630" width="10" style="1561" customWidth="1"/>
    <col min="15631" max="15631" width="10.28515625" style="1561" customWidth="1"/>
    <col min="15632" max="15632" width="10.85546875" style="1561" customWidth="1"/>
    <col min="15633" max="15633" width="9" style="1561" customWidth="1"/>
    <col min="15634" max="15634" width="2.7109375" style="1561" customWidth="1"/>
    <col min="15635" max="15872" width="10.28515625" style="1561"/>
    <col min="15873" max="15873" width="2.85546875" style="1561" customWidth="1"/>
    <col min="15874" max="15874" width="18.140625" style="1561" customWidth="1"/>
    <col min="15875" max="15875" width="8.7109375" style="1561" customWidth="1"/>
    <col min="15876" max="15876" width="9.28515625" style="1561" customWidth="1"/>
    <col min="15877" max="15877" width="9.140625" style="1561" customWidth="1"/>
    <col min="15878" max="15880" width="9.28515625" style="1561" customWidth="1"/>
    <col min="15881" max="15881" width="8.85546875" style="1561" customWidth="1"/>
    <col min="15882" max="15882" width="9.28515625" style="1561" customWidth="1"/>
    <col min="15883" max="15883" width="9.5703125" style="1561" customWidth="1"/>
    <col min="15884" max="15884" width="10.85546875" style="1561" customWidth="1"/>
    <col min="15885" max="15885" width="10.28515625" style="1561" customWidth="1"/>
    <col min="15886" max="15886" width="10" style="1561" customWidth="1"/>
    <col min="15887" max="15887" width="10.28515625" style="1561" customWidth="1"/>
    <col min="15888" max="15888" width="10.85546875" style="1561" customWidth="1"/>
    <col min="15889" max="15889" width="9" style="1561" customWidth="1"/>
    <col min="15890" max="15890" width="2.7109375" style="1561" customWidth="1"/>
    <col min="15891" max="16128" width="10.28515625" style="1561"/>
    <col min="16129" max="16129" width="2.85546875" style="1561" customWidth="1"/>
    <col min="16130" max="16130" width="18.140625" style="1561" customWidth="1"/>
    <col min="16131" max="16131" width="8.7109375" style="1561" customWidth="1"/>
    <col min="16132" max="16132" width="9.28515625" style="1561" customWidth="1"/>
    <col min="16133" max="16133" width="9.140625" style="1561" customWidth="1"/>
    <col min="16134" max="16136" width="9.28515625" style="1561" customWidth="1"/>
    <col min="16137" max="16137" width="8.85546875" style="1561" customWidth="1"/>
    <col min="16138" max="16138" width="9.28515625" style="1561" customWidth="1"/>
    <col min="16139" max="16139" width="9.5703125" style="1561" customWidth="1"/>
    <col min="16140" max="16140" width="10.85546875" style="1561" customWidth="1"/>
    <col min="16141" max="16141" width="10.28515625" style="1561" customWidth="1"/>
    <col min="16142" max="16142" width="10" style="1561" customWidth="1"/>
    <col min="16143" max="16143" width="10.28515625" style="1561" customWidth="1"/>
    <col min="16144" max="16144" width="10.85546875" style="1561" customWidth="1"/>
    <col min="16145" max="16145" width="9" style="1561" customWidth="1"/>
    <col min="16146" max="16146" width="2.7109375" style="1561" customWidth="1"/>
    <col min="16147" max="16384" width="10.28515625" style="1561"/>
  </cols>
  <sheetData>
    <row r="1" spans="1:18">
      <c r="A1" s="1733"/>
      <c r="B1" s="1733"/>
      <c r="C1" s="1733"/>
      <c r="D1" s="1733"/>
      <c r="E1" s="1792"/>
      <c r="F1" s="1733"/>
      <c r="G1" s="1733"/>
      <c r="H1" s="1733"/>
      <c r="I1" s="1733"/>
      <c r="J1" s="1733"/>
      <c r="K1" s="1733"/>
      <c r="L1" s="1733"/>
      <c r="M1" s="1733"/>
      <c r="N1" s="1733"/>
      <c r="O1" s="1733"/>
      <c r="P1" s="1733"/>
      <c r="Q1" s="1733"/>
    </row>
    <row r="2" spans="1:18">
      <c r="A2" s="1733"/>
      <c r="B2" s="1733"/>
      <c r="C2" s="1733"/>
      <c r="D2" s="1733"/>
      <c r="E2" s="1792"/>
      <c r="F2" s="1733"/>
      <c r="G2" s="1733"/>
      <c r="H2" s="1733"/>
      <c r="I2" s="1733"/>
      <c r="J2" s="1733"/>
      <c r="K2" s="1733"/>
      <c r="L2" s="1733"/>
      <c r="M2" s="1733"/>
      <c r="N2" s="1733"/>
      <c r="O2" s="1733"/>
      <c r="P2" s="1733"/>
      <c r="Q2" s="1733"/>
    </row>
    <row r="3" spans="1:18" ht="18.75">
      <c r="A3" s="1733"/>
      <c r="B3" s="1733"/>
      <c r="C3" s="1844"/>
      <c r="D3" s="2853" t="s">
        <v>2713</v>
      </c>
      <c r="E3" s="2853"/>
      <c r="F3" s="2853"/>
      <c r="G3" s="2853"/>
      <c r="H3" s="2853"/>
      <c r="I3" s="2853"/>
      <c r="J3" s="2853"/>
      <c r="K3" s="2853"/>
      <c r="L3" s="2853"/>
      <c r="M3" s="2853"/>
      <c r="N3" s="2853"/>
      <c r="O3" s="1733"/>
      <c r="P3" s="1733"/>
      <c r="Q3" s="1733"/>
    </row>
    <row r="4" spans="1:18" ht="18.75">
      <c r="A4" s="1733"/>
      <c r="B4" s="1733"/>
      <c r="C4" s="1733"/>
      <c r="D4" s="2853" t="s">
        <v>2712</v>
      </c>
      <c r="E4" s="2853"/>
      <c r="F4" s="2853"/>
      <c r="G4" s="2853"/>
      <c r="H4" s="2853"/>
      <c r="I4" s="2853"/>
      <c r="J4" s="2853"/>
      <c r="K4" s="2853"/>
      <c r="L4" s="2853"/>
      <c r="M4" s="2853"/>
      <c r="N4" s="2853"/>
      <c r="O4" s="1733"/>
      <c r="P4" s="1733"/>
      <c r="Q4" s="1733"/>
    </row>
    <row r="5" spans="1:18" ht="18.75">
      <c r="A5" s="1733"/>
      <c r="B5" s="1733"/>
      <c r="C5" s="1733"/>
      <c r="D5" s="2853" t="s">
        <v>2711</v>
      </c>
      <c r="E5" s="2853"/>
      <c r="F5" s="2853"/>
      <c r="G5" s="2853"/>
      <c r="H5" s="2853"/>
      <c r="I5" s="2853"/>
      <c r="J5" s="2853"/>
      <c r="K5" s="2853"/>
      <c r="L5" s="2853"/>
      <c r="M5" s="2853"/>
      <c r="N5" s="2853"/>
      <c r="O5" s="1733"/>
      <c r="P5" s="1733"/>
      <c r="Q5" s="1733"/>
    </row>
    <row r="6" spans="1:18" ht="18.75">
      <c r="A6" s="1733"/>
      <c r="B6" s="1733"/>
      <c r="C6" s="1733"/>
      <c r="D6" s="2853" t="s">
        <v>2710</v>
      </c>
      <c r="E6" s="2853"/>
      <c r="F6" s="2853"/>
      <c r="G6" s="2853"/>
      <c r="H6" s="2853"/>
      <c r="I6" s="2853"/>
      <c r="J6" s="2853"/>
      <c r="K6" s="2853"/>
      <c r="L6" s="2853"/>
      <c r="M6" s="2853"/>
      <c r="N6" s="2853"/>
      <c r="O6" s="1733"/>
      <c r="P6" s="1733"/>
      <c r="Q6" s="1733"/>
    </row>
    <row r="7" spans="1:18" ht="18.75">
      <c r="A7" s="1733"/>
      <c r="B7" s="1733"/>
      <c r="C7" s="1733"/>
      <c r="D7" s="2853" t="s">
        <v>2709</v>
      </c>
      <c r="E7" s="2853"/>
      <c r="F7" s="2853"/>
      <c r="G7" s="2853"/>
      <c r="H7" s="2853"/>
      <c r="I7" s="2853"/>
      <c r="J7" s="2853"/>
      <c r="K7" s="2853"/>
      <c r="L7" s="2853"/>
      <c r="M7" s="2853"/>
      <c r="N7" s="2853"/>
      <c r="O7" s="1733"/>
      <c r="P7" s="1733"/>
      <c r="Q7" s="1733"/>
    </row>
    <row r="8" spans="1:18" ht="18.75">
      <c r="A8" s="1733"/>
      <c r="B8" s="1733"/>
      <c r="C8" s="1733"/>
      <c r="D8" s="2853" t="s">
        <v>2708</v>
      </c>
      <c r="E8" s="2853"/>
      <c r="F8" s="2853"/>
      <c r="G8" s="2853"/>
      <c r="H8" s="2853"/>
      <c r="I8" s="2853"/>
      <c r="J8" s="2853"/>
      <c r="K8" s="2853"/>
      <c r="L8" s="2853"/>
      <c r="M8" s="2853"/>
      <c r="N8" s="2853"/>
      <c r="O8" s="1733"/>
      <c r="P8" s="1733"/>
      <c r="Q8" s="1733"/>
    </row>
    <row r="9" spans="1:18" ht="18.75">
      <c r="A9" s="1733"/>
      <c r="B9" s="1733"/>
      <c r="C9" s="1733"/>
      <c r="D9" s="1853"/>
      <c r="E9" s="1853"/>
      <c r="F9" s="1853"/>
      <c r="G9" s="1853"/>
      <c r="H9" s="1853"/>
      <c r="I9" s="1853"/>
      <c r="J9" s="1853"/>
      <c r="K9" s="1853"/>
      <c r="L9" s="1853"/>
      <c r="M9" s="1853"/>
      <c r="N9" s="1853"/>
      <c r="O9" s="1733"/>
      <c r="P9" s="1733"/>
      <c r="Q9" s="1733"/>
    </row>
    <row r="10" spans="1:18" ht="18.75">
      <c r="A10" s="1733"/>
      <c r="B10" s="1733"/>
      <c r="C10" s="1733"/>
      <c r="D10" s="1853"/>
      <c r="E10" s="1853"/>
      <c r="F10" s="1853"/>
      <c r="G10" s="1853"/>
      <c r="H10" s="1853"/>
      <c r="I10" s="1853"/>
      <c r="J10" s="1853"/>
      <c r="K10" s="1853"/>
      <c r="L10" s="1853"/>
      <c r="M10" s="1853"/>
      <c r="N10" s="1853"/>
      <c r="O10" s="1733"/>
      <c r="P10" s="1733"/>
      <c r="Q10" s="1733"/>
    </row>
    <row r="11" spans="1:18" ht="30.75">
      <c r="A11" s="1733"/>
      <c r="B11" s="2834" t="s">
        <v>354</v>
      </c>
      <c r="C11" s="2834"/>
      <c r="D11" s="2834"/>
      <c r="E11" s="2834"/>
      <c r="F11" s="2834"/>
      <c r="G11" s="2834"/>
      <c r="H11" s="2834"/>
      <c r="I11" s="2834"/>
      <c r="J11" s="2834"/>
      <c r="K11" s="2834"/>
      <c r="L11" s="2834"/>
      <c r="M11" s="2834"/>
      <c r="N11" s="2834"/>
      <c r="O11" s="2834"/>
      <c r="P11" s="2834"/>
      <c r="Q11" s="1733"/>
    </row>
    <row r="12" spans="1:18" ht="14.25" customHeight="1">
      <c r="A12" s="1733"/>
      <c r="B12" s="1679" t="s">
        <v>2707</v>
      </c>
      <c r="C12" s="1678"/>
      <c r="D12" s="1678"/>
      <c r="E12" s="1678"/>
      <c r="F12" s="1678"/>
      <c r="G12" s="1678"/>
      <c r="H12" s="1678"/>
      <c r="I12" s="1678"/>
      <c r="J12" s="1733"/>
      <c r="K12" s="1733"/>
      <c r="L12" s="1733"/>
      <c r="M12" s="1733"/>
      <c r="N12" s="1733"/>
      <c r="O12" s="1733"/>
      <c r="P12" s="1733"/>
      <c r="Q12" s="1733"/>
    </row>
    <row r="13" spans="1:18" ht="15" customHeight="1" thickBot="1">
      <c r="A13" s="1733"/>
      <c r="B13" s="1624"/>
      <c r="C13" s="1624"/>
      <c r="D13" s="1624"/>
      <c r="E13" s="1624"/>
      <c r="F13" s="1624"/>
      <c r="G13" s="1624"/>
      <c r="H13" s="1624"/>
      <c r="I13" s="1624"/>
      <c r="J13" s="1733"/>
      <c r="K13" s="1733"/>
      <c r="L13" s="1733"/>
      <c r="M13" s="1733"/>
      <c r="N13" s="1733"/>
      <c r="O13" s="1733"/>
      <c r="P13" s="1733"/>
      <c r="Q13" s="1733"/>
    </row>
    <row r="14" spans="1:18" s="1851" customFormat="1" ht="126.75" customHeight="1" thickTop="1" thickBot="1">
      <c r="B14" s="2830" t="s">
        <v>2685</v>
      </c>
      <c r="C14" s="2831"/>
      <c r="D14" s="2831"/>
      <c r="E14" s="2831"/>
      <c r="F14" s="2831"/>
      <c r="G14" s="2831"/>
      <c r="H14" s="2831"/>
      <c r="I14" s="2831"/>
      <c r="J14" s="2831"/>
      <c r="K14" s="2831"/>
      <c r="L14" s="2831"/>
      <c r="M14" s="2831"/>
      <c r="N14" s="2831"/>
      <c r="O14" s="2831"/>
      <c r="P14" s="2831"/>
      <c r="Q14" s="2832"/>
      <c r="R14" s="1852"/>
    </row>
    <row r="15" spans="1:18" ht="13.5" thickTop="1">
      <c r="A15" s="1733"/>
      <c r="B15" s="1733"/>
      <c r="C15" s="1733"/>
      <c r="D15" s="1733"/>
      <c r="E15" s="1792"/>
      <c r="F15" s="1733"/>
      <c r="G15" s="1733"/>
      <c r="H15" s="1733"/>
      <c r="I15" s="1733"/>
      <c r="J15" s="1733"/>
      <c r="K15" s="1733"/>
      <c r="L15" s="1733"/>
      <c r="M15" s="1733"/>
      <c r="N15" s="1733"/>
      <c r="O15" s="1733"/>
      <c r="P15" s="1733"/>
      <c r="Q15" s="1733"/>
    </row>
    <row r="16" spans="1:18" s="1563" customFormat="1" ht="15.75">
      <c r="A16" s="1687"/>
      <c r="B16" s="1687"/>
      <c r="C16" s="1687"/>
      <c r="D16" s="1687"/>
      <c r="E16" s="1688"/>
      <c r="F16" s="1687"/>
      <c r="G16" s="1687"/>
      <c r="H16" s="1687"/>
      <c r="I16" s="1687"/>
      <c r="J16" s="1687"/>
      <c r="K16" s="1687"/>
      <c r="L16" s="1687"/>
      <c r="M16" s="1687"/>
      <c r="N16" s="1687"/>
      <c r="O16" s="1687"/>
      <c r="P16" s="1687"/>
      <c r="Q16" s="1687"/>
      <c r="R16" s="1686"/>
    </row>
    <row r="17" spans="1:18" s="1734" customFormat="1" ht="15.75">
      <c r="A17" s="1593"/>
      <c r="B17" s="1593" t="s">
        <v>194</v>
      </c>
      <c r="C17" s="1593"/>
      <c r="D17" s="1593"/>
      <c r="E17" s="1830"/>
      <c r="F17" s="1675" t="s">
        <v>2706</v>
      </c>
      <c r="G17" s="1675"/>
      <c r="H17" s="1675"/>
      <c r="I17" s="1675"/>
      <c r="J17" s="1675"/>
      <c r="K17" s="1592"/>
      <c r="L17" s="1593"/>
      <c r="M17" s="1593"/>
      <c r="N17" s="1593"/>
      <c r="O17" s="1593"/>
      <c r="P17" s="1593"/>
      <c r="Q17" s="1593"/>
      <c r="R17" s="1827"/>
    </row>
    <row r="18" spans="1:18" s="1734" customFormat="1" ht="15.75">
      <c r="A18" s="1593"/>
      <c r="B18" s="1593"/>
      <c r="C18" s="1593"/>
      <c r="D18" s="1593"/>
      <c r="E18" s="1594"/>
      <c r="F18" s="1593"/>
      <c r="G18" s="1593"/>
      <c r="H18" s="1593"/>
      <c r="I18" s="1593"/>
      <c r="J18" s="1593"/>
      <c r="K18" s="1593"/>
      <c r="L18" s="1593"/>
      <c r="M18" s="1593"/>
      <c r="N18" s="1593"/>
      <c r="O18" s="1593"/>
      <c r="P18" s="1593"/>
      <c r="Q18" s="1593"/>
      <c r="R18" s="1827"/>
    </row>
    <row r="19" spans="1:18" s="1734" customFormat="1" ht="15.75">
      <c r="A19" s="1593"/>
      <c r="B19" s="1593"/>
      <c r="C19" s="1593"/>
      <c r="D19" s="1593"/>
      <c r="E19" s="1594"/>
      <c r="F19" s="1593"/>
      <c r="G19" s="1593"/>
      <c r="H19" s="1593"/>
      <c r="I19" s="1593"/>
      <c r="J19" s="1593"/>
      <c r="K19" s="1593"/>
      <c r="L19" s="1593"/>
      <c r="M19" s="1593"/>
      <c r="N19" s="1593"/>
      <c r="O19" s="1593"/>
      <c r="P19" s="1593"/>
      <c r="Q19" s="1593"/>
      <c r="R19" s="1827"/>
    </row>
    <row r="20" spans="1:18" s="1734" customFormat="1" ht="15.75">
      <c r="A20" s="1593"/>
      <c r="B20" s="1593" t="s">
        <v>196</v>
      </c>
      <c r="C20" s="1593"/>
      <c r="D20" s="1593"/>
      <c r="E20" s="1675" t="s">
        <v>197</v>
      </c>
      <c r="F20" s="1675"/>
      <c r="G20" s="1675"/>
      <c r="H20" s="1675"/>
      <c r="I20" s="1593"/>
      <c r="J20" s="1593"/>
      <c r="K20" s="1593"/>
      <c r="L20" s="1734" t="s">
        <v>198</v>
      </c>
      <c r="N20" s="1675" t="s">
        <v>2705</v>
      </c>
      <c r="O20" s="1594"/>
      <c r="P20" s="1593"/>
      <c r="Q20" s="1593"/>
      <c r="R20" s="1827"/>
    </row>
    <row r="21" spans="1:18" s="1734" customFormat="1" ht="15.75">
      <c r="A21" s="1593"/>
      <c r="B21" s="1593"/>
      <c r="C21" s="1593"/>
      <c r="D21" s="1593"/>
      <c r="E21" s="1594"/>
      <c r="F21" s="1593"/>
      <c r="G21" s="1593"/>
      <c r="H21" s="1593"/>
      <c r="I21" s="1593"/>
      <c r="J21" s="1593"/>
      <c r="K21" s="1593"/>
      <c r="L21" s="1593"/>
      <c r="M21" s="1593"/>
      <c r="N21" s="1593"/>
      <c r="O21" s="1593"/>
      <c r="P21" s="1593"/>
      <c r="Q21" s="1593"/>
      <c r="R21" s="1827"/>
    </row>
    <row r="22" spans="1:18" s="1734" customFormat="1" ht="15.75">
      <c r="A22" s="1593"/>
      <c r="B22" s="1593"/>
      <c r="C22" s="1593"/>
      <c r="D22" s="1593"/>
      <c r="E22" s="1594"/>
      <c r="F22" s="1593"/>
      <c r="G22" s="1593"/>
      <c r="H22" s="1593"/>
      <c r="I22" s="1593"/>
      <c r="J22" s="1593"/>
      <c r="K22" s="1593"/>
      <c r="L22" s="1593"/>
      <c r="M22" s="1593"/>
      <c r="N22" s="1593"/>
      <c r="O22" s="1593"/>
      <c r="P22" s="1593"/>
      <c r="Q22" s="1593"/>
      <c r="R22" s="1827"/>
    </row>
    <row r="23" spans="1:18" s="1734" customFormat="1" ht="15.75">
      <c r="A23" s="1593"/>
      <c r="B23" s="1593" t="s">
        <v>200</v>
      </c>
      <c r="C23" s="1593"/>
      <c r="D23" s="1593"/>
      <c r="E23" s="1594"/>
      <c r="F23" s="1593"/>
      <c r="G23" s="1593"/>
      <c r="H23" s="1593"/>
      <c r="I23" s="1593"/>
      <c r="J23" s="1593"/>
      <c r="K23" s="1593"/>
      <c r="L23" s="1593"/>
      <c r="M23" s="1593"/>
      <c r="N23" s="1593"/>
      <c r="O23" s="1593"/>
      <c r="P23" s="1593"/>
      <c r="Q23" s="1593"/>
      <c r="R23" s="1827"/>
    </row>
    <row r="24" spans="1:18" s="1734" customFormat="1" ht="30" customHeight="1">
      <c r="A24" s="1593"/>
      <c r="B24" s="2854" t="s">
        <v>2704</v>
      </c>
      <c r="C24" s="2854"/>
      <c r="D24" s="2854"/>
      <c r="E24" s="2854"/>
      <c r="F24" s="2854"/>
      <c r="G24" s="2854"/>
      <c r="H24" s="2854"/>
      <c r="I24" s="2854"/>
      <c r="J24" s="2854"/>
      <c r="K24" s="2854"/>
      <c r="L24" s="2854"/>
      <c r="M24" s="2854"/>
      <c r="N24" s="2854"/>
      <c r="O24" s="2854"/>
      <c r="P24" s="2854"/>
      <c r="Q24" s="2854"/>
      <c r="R24" s="1827"/>
    </row>
    <row r="25" spans="1:18" s="1734" customFormat="1" ht="15" customHeight="1">
      <c r="A25" s="1593"/>
      <c r="B25" s="2854" t="s">
        <v>202</v>
      </c>
      <c r="C25" s="2854"/>
      <c r="D25" s="2854"/>
      <c r="E25" s="2854"/>
      <c r="F25" s="2854"/>
      <c r="G25" s="2854"/>
      <c r="H25" s="2854"/>
      <c r="I25" s="2854"/>
      <c r="J25" s="2854"/>
      <c r="K25" s="2854"/>
      <c r="L25" s="2854"/>
      <c r="M25" s="2854"/>
      <c r="N25" s="2854"/>
      <c r="O25" s="2854"/>
      <c r="P25" s="2854"/>
      <c r="Q25" s="2854"/>
      <c r="R25" s="1827"/>
    </row>
    <row r="26" spans="1:18" s="1734" customFormat="1" ht="13.5" customHeight="1">
      <c r="A26" s="1593"/>
      <c r="B26" s="2854" t="s">
        <v>203</v>
      </c>
      <c r="C26" s="2854"/>
      <c r="D26" s="2854"/>
      <c r="E26" s="2854"/>
      <c r="F26" s="2854"/>
      <c r="G26" s="2854"/>
      <c r="H26" s="2854"/>
      <c r="I26" s="2854"/>
      <c r="J26" s="2854"/>
      <c r="K26" s="2854"/>
      <c r="L26" s="2854"/>
      <c r="M26" s="2854"/>
      <c r="N26" s="2854"/>
      <c r="O26" s="2854"/>
      <c r="P26" s="2854"/>
      <c r="Q26" s="2854"/>
      <c r="R26" s="1827"/>
    </row>
    <row r="27" spans="1:18" s="1734" customFormat="1" ht="15.75" customHeight="1">
      <c r="A27" s="1593"/>
      <c r="B27" s="2854"/>
      <c r="C27" s="2854"/>
      <c r="D27" s="2854"/>
      <c r="E27" s="2854"/>
      <c r="F27" s="2854"/>
      <c r="G27" s="2854"/>
      <c r="H27" s="2854"/>
      <c r="I27" s="2854"/>
      <c r="J27" s="2854"/>
      <c r="K27" s="2854"/>
      <c r="L27" s="2854"/>
      <c r="M27" s="2854"/>
      <c r="N27" s="2854"/>
      <c r="O27" s="2854"/>
      <c r="P27" s="2854"/>
      <c r="Q27" s="2854"/>
      <c r="R27" s="1827"/>
    </row>
    <row r="28" spans="1:18" s="1734" customFormat="1" ht="13.5" customHeight="1">
      <c r="A28" s="1593"/>
      <c r="B28" s="2854" t="s">
        <v>204</v>
      </c>
      <c r="C28" s="2854"/>
      <c r="D28" s="2854"/>
      <c r="E28" s="2854"/>
      <c r="F28" s="2854"/>
      <c r="G28" s="2854"/>
      <c r="H28" s="2854"/>
      <c r="I28" s="2854"/>
      <c r="J28" s="2854"/>
      <c r="K28" s="2854"/>
      <c r="L28" s="2854"/>
      <c r="M28" s="2854"/>
      <c r="N28" s="2854"/>
      <c r="O28" s="2854"/>
      <c r="P28" s="2854"/>
      <c r="Q28" s="2854"/>
      <c r="R28" s="1827"/>
    </row>
    <row r="29" spans="1:18" s="1734" customFormat="1" ht="13.5" customHeight="1">
      <c r="A29" s="1593"/>
      <c r="B29" s="2854"/>
      <c r="C29" s="2854"/>
      <c r="D29" s="2854"/>
      <c r="E29" s="2854"/>
      <c r="F29" s="2854"/>
      <c r="G29" s="2854"/>
      <c r="H29" s="2854"/>
      <c r="I29" s="2854"/>
      <c r="J29" s="2854"/>
      <c r="K29" s="2854"/>
      <c r="L29" s="2854"/>
      <c r="M29" s="2854"/>
      <c r="N29" s="2854"/>
      <c r="O29" s="2854"/>
      <c r="P29" s="2854"/>
      <c r="Q29" s="2854"/>
      <c r="R29" s="1827"/>
    </row>
    <row r="30" spans="1:18" s="1734" customFormat="1" ht="13.5" customHeight="1">
      <c r="A30" s="1593"/>
      <c r="B30" s="1593"/>
      <c r="C30" s="1593"/>
      <c r="D30" s="1593"/>
      <c r="E30" s="1593"/>
      <c r="F30" s="1593"/>
      <c r="G30" s="1593"/>
      <c r="H30" s="1593"/>
      <c r="I30" s="1593"/>
      <c r="J30" s="1593"/>
      <c r="K30" s="1593"/>
      <c r="L30" s="1593"/>
      <c r="M30" s="1593"/>
      <c r="N30" s="1593"/>
      <c r="O30" s="1593"/>
      <c r="P30" s="1593"/>
      <c r="Q30" s="1593"/>
      <c r="R30" s="1827"/>
    </row>
    <row r="31" spans="1:18" ht="17.25" customHeight="1">
      <c r="A31" s="1733"/>
      <c r="B31" s="1733"/>
      <c r="C31" s="1674">
        <v>94</v>
      </c>
      <c r="D31" s="1670" t="s">
        <v>2645</v>
      </c>
      <c r="E31" s="1669"/>
      <c r="F31" s="1673"/>
      <c r="G31" s="1672">
        <v>92</v>
      </c>
      <c r="H31" s="1670" t="s">
        <v>2644</v>
      </c>
      <c r="I31" s="1669"/>
      <c r="J31" s="1668"/>
      <c r="K31" s="1667"/>
      <c r="L31" s="1671">
        <v>2</v>
      </c>
      <c r="M31" s="1670" t="s">
        <v>2703</v>
      </c>
      <c r="N31" s="1669"/>
      <c r="O31" s="1668"/>
      <c r="P31" s="1667"/>
      <c r="Q31" s="1733"/>
    </row>
    <row r="32" spans="1:18" ht="15.75" customHeight="1">
      <c r="A32" s="1733"/>
      <c r="B32" s="1733"/>
      <c r="C32" s="1666"/>
      <c r="D32" s="1661" t="s">
        <v>2699</v>
      </c>
      <c r="E32" s="1660"/>
      <c r="F32" s="1663"/>
      <c r="G32" s="1850"/>
      <c r="H32" s="1661" t="s">
        <v>2702</v>
      </c>
      <c r="I32" s="1664"/>
      <c r="J32" s="1664"/>
      <c r="K32" s="1663"/>
      <c r="L32" s="1662"/>
      <c r="M32" s="1661" t="s">
        <v>2702</v>
      </c>
      <c r="N32" s="1660"/>
      <c r="O32" s="1659"/>
      <c r="P32" s="1658"/>
      <c r="Q32" s="1733"/>
    </row>
    <row r="33" spans="1:19" ht="24" customHeight="1">
      <c r="A33" s="1733"/>
      <c r="B33" s="1733"/>
      <c r="C33" s="1657" t="s">
        <v>2642</v>
      </c>
      <c r="D33" s="1849" t="s">
        <v>2701</v>
      </c>
      <c r="E33" s="1848" t="s">
        <v>2700</v>
      </c>
      <c r="F33" s="1848"/>
      <c r="G33" s="1848"/>
      <c r="H33" s="1848"/>
      <c r="I33" s="1848"/>
      <c r="J33" s="1848"/>
      <c r="K33" s="1848"/>
      <c r="L33" s="1848"/>
      <c r="M33" s="1848"/>
      <c r="N33" s="1848"/>
      <c r="O33" s="1848"/>
      <c r="P33" s="1848"/>
    </row>
    <row r="34" spans="1:19" s="1563" customFormat="1" ht="18" customHeight="1">
      <c r="A34" s="1687"/>
      <c r="B34" s="1752"/>
      <c r="C34" s="1752"/>
      <c r="D34" s="1752"/>
      <c r="E34" s="1692"/>
      <c r="F34" s="1692"/>
      <c r="G34" s="1572"/>
      <c r="H34" s="1572"/>
      <c r="I34" s="1572"/>
      <c r="J34" s="1572"/>
      <c r="K34" s="1572"/>
      <c r="L34" s="1572"/>
      <c r="M34" s="1572"/>
      <c r="N34" s="1572"/>
      <c r="O34" s="1572"/>
      <c r="P34" s="1572"/>
      <c r="Q34" s="1572"/>
      <c r="R34" s="1686"/>
      <c r="S34" s="1734"/>
    </row>
    <row r="35" spans="1:19" s="1563" customFormat="1" ht="15.75">
      <c r="A35" s="1687"/>
      <c r="B35" s="1687"/>
      <c r="C35" s="1687"/>
      <c r="D35" s="1687"/>
      <c r="E35" s="1688"/>
      <c r="F35" s="1687"/>
      <c r="G35" s="1687"/>
      <c r="H35" s="1687"/>
      <c r="I35" s="1687"/>
      <c r="J35" s="1687"/>
      <c r="K35" s="1687"/>
      <c r="L35" s="1687"/>
      <c r="M35" s="1687"/>
      <c r="N35" s="1687"/>
      <c r="O35" s="1687"/>
      <c r="P35" s="1687"/>
      <c r="Q35" s="1687"/>
      <c r="R35" s="1686"/>
    </row>
    <row r="36" spans="1:19" ht="20.25">
      <c r="A36" s="1733"/>
      <c r="B36" s="1585" t="s">
        <v>205</v>
      </c>
      <c r="C36" s="1612"/>
      <c r="D36" s="2806" t="s">
        <v>230</v>
      </c>
      <c r="E36" s="2806"/>
      <c r="F36" s="2806"/>
      <c r="G36" s="2806"/>
      <c r="H36" s="2806"/>
      <c r="I36" s="2806"/>
      <c r="J36" s="2806"/>
      <c r="K36" s="2806"/>
      <c r="L36" s="2806"/>
      <c r="M36" s="2806"/>
      <c r="N36" s="2806"/>
      <c r="O36" s="2806"/>
      <c r="P36" s="2806"/>
      <c r="Q36" s="2855"/>
    </row>
    <row r="37" spans="1:19" ht="24" customHeight="1">
      <c r="A37" s="1733"/>
      <c r="B37" s="1733"/>
      <c r="C37" s="1733"/>
      <c r="D37" s="1733"/>
      <c r="E37" s="1733"/>
      <c r="F37" s="1733"/>
      <c r="G37" s="1847" t="s">
        <v>2641</v>
      </c>
      <c r="H37" s="1846" t="s">
        <v>2640</v>
      </c>
      <c r="I37" s="1733"/>
      <c r="J37" s="1733"/>
      <c r="K37" s="1733"/>
      <c r="L37" s="1733"/>
      <c r="M37" s="1733"/>
      <c r="N37" s="1733"/>
      <c r="O37" s="1733"/>
      <c r="P37" s="1733"/>
      <c r="Q37" s="1733"/>
    </row>
    <row r="38" spans="1:19" s="1563" customFormat="1" ht="15.75">
      <c r="A38" s="1687"/>
      <c r="B38" s="1687"/>
      <c r="C38" s="1652" t="s">
        <v>231</v>
      </c>
      <c r="D38" s="1651"/>
      <c r="E38" s="1651"/>
      <c r="F38" s="1651"/>
      <c r="G38" s="1650">
        <v>150000</v>
      </c>
      <c r="H38" s="1649">
        <v>170000</v>
      </c>
      <c r="I38" s="1687"/>
      <c r="J38" s="1688"/>
      <c r="K38" s="1845" t="s">
        <v>232</v>
      </c>
      <c r="L38" s="2856" t="s">
        <v>233</v>
      </c>
      <c r="M38" s="2856"/>
      <c r="N38" s="2856"/>
      <c r="O38" s="2856"/>
      <c r="P38" s="1687"/>
      <c r="Q38" s="1687"/>
      <c r="R38" s="1686"/>
    </row>
    <row r="39" spans="1:19" s="1563" customFormat="1" ht="10.5" customHeight="1">
      <c r="A39" s="1687"/>
      <c r="B39" s="1687"/>
      <c r="C39" s="1687"/>
      <c r="D39" s="1687"/>
      <c r="E39" s="1687"/>
      <c r="F39" s="1688"/>
      <c r="G39" s="1648" t="s">
        <v>2699</v>
      </c>
      <c r="H39" s="1687"/>
      <c r="I39" s="1687"/>
      <c r="J39" s="1687"/>
      <c r="K39" s="1687"/>
      <c r="L39" s="1687"/>
      <c r="M39" s="1687"/>
      <c r="N39" s="1687"/>
      <c r="O39" s="1687"/>
      <c r="P39" s="1687"/>
      <c r="Q39" s="1687"/>
      <c r="R39" s="1686"/>
    </row>
    <row r="40" spans="1:19" s="1563" customFormat="1" ht="15.75">
      <c r="A40" s="1687"/>
      <c r="B40" s="1687"/>
      <c r="C40" s="1840" t="s">
        <v>234</v>
      </c>
      <c r="D40" s="1687"/>
      <c r="E40" s="1687"/>
      <c r="F40" s="1688"/>
      <c r="G40" s="1687"/>
      <c r="H40" s="1687"/>
      <c r="I40" s="1687"/>
      <c r="J40" s="1687"/>
      <c r="K40" s="1845" t="s">
        <v>235</v>
      </c>
      <c r="L40" s="2851" t="s">
        <v>236</v>
      </c>
      <c r="M40" s="2851"/>
      <c r="N40" s="2851"/>
      <c r="O40" s="2851"/>
      <c r="P40" s="2851"/>
      <c r="Q40" s="1687"/>
      <c r="R40" s="1686"/>
    </row>
    <row r="41" spans="1:19" s="1563" customFormat="1" ht="15.75">
      <c r="A41" s="1687"/>
      <c r="B41" s="1687"/>
      <c r="C41" s="1838" t="s">
        <v>237</v>
      </c>
      <c r="D41" s="1645" t="s">
        <v>24</v>
      </c>
      <c r="E41" s="1644"/>
      <c r="F41" s="1837" t="s">
        <v>238</v>
      </c>
      <c r="G41" s="1844"/>
      <c r="H41" s="1687"/>
      <c r="I41" s="1687"/>
      <c r="J41" s="1687"/>
      <c r="K41" s="1687"/>
      <c r="L41" s="1687"/>
      <c r="M41" s="1687"/>
      <c r="N41" s="1687"/>
      <c r="O41" s="1687"/>
      <c r="P41" s="1687"/>
      <c r="Q41" s="1687"/>
      <c r="R41" s="1686"/>
    </row>
    <row r="42" spans="1:19" s="1563" customFormat="1" ht="15.75">
      <c r="A42" s="1687"/>
      <c r="B42" s="1687"/>
      <c r="C42" s="1838" t="s">
        <v>239</v>
      </c>
      <c r="D42" s="1643"/>
      <c r="E42" s="1642"/>
      <c r="F42" s="1837" t="s">
        <v>240</v>
      </c>
      <c r="G42" s="1844"/>
      <c r="H42" s="1687"/>
      <c r="I42" s="1687"/>
      <c r="J42" s="1687"/>
      <c r="K42" s="1687"/>
      <c r="L42" s="1687"/>
      <c r="M42" s="1687"/>
      <c r="N42" s="1687"/>
      <c r="O42" s="1687"/>
      <c r="P42" s="1687"/>
      <c r="Q42" s="1687"/>
      <c r="R42" s="1686"/>
    </row>
    <row r="43" spans="1:19" s="1563" customFormat="1" ht="15.75">
      <c r="A43" s="1687"/>
      <c r="B43" s="1687"/>
      <c r="C43" s="1838" t="s">
        <v>241</v>
      </c>
      <c r="D43" s="1643"/>
      <c r="E43" s="1642"/>
      <c r="F43" s="1837" t="s">
        <v>242</v>
      </c>
      <c r="G43" s="1844"/>
      <c r="H43" s="1687"/>
      <c r="I43" s="1687"/>
      <c r="J43" s="1687"/>
      <c r="K43" s="1687"/>
      <c r="L43" s="1687"/>
      <c r="M43" s="1687"/>
      <c r="N43" s="1687"/>
      <c r="O43" s="1687"/>
      <c r="P43" s="1687"/>
      <c r="Q43" s="1687"/>
      <c r="R43" s="1686"/>
    </row>
    <row r="44" spans="1:19" s="1563" customFormat="1" ht="15.75">
      <c r="A44" s="1687"/>
      <c r="B44" s="1687"/>
      <c r="C44" s="1838" t="s">
        <v>243</v>
      </c>
      <c r="D44" s="1628"/>
      <c r="E44" s="1627"/>
      <c r="F44" s="1843" t="s">
        <v>244</v>
      </c>
      <c r="G44" s="1842"/>
      <c r="I44" s="1638"/>
      <c r="J44" s="1841" t="s">
        <v>245</v>
      </c>
      <c r="K44" s="1687"/>
      <c r="L44" s="1687"/>
      <c r="M44" s="1687"/>
      <c r="N44" s="1687"/>
      <c r="O44" s="1687"/>
      <c r="P44" s="1687"/>
      <c r="Q44" s="1687"/>
      <c r="R44" s="1686"/>
    </row>
    <row r="45" spans="1:19" s="1563" customFormat="1" ht="9.75" customHeight="1">
      <c r="A45" s="1687"/>
      <c r="B45" s="1687"/>
      <c r="C45" s="1687"/>
      <c r="D45" s="1593"/>
      <c r="E45" s="1593"/>
      <c r="F45" s="1688"/>
      <c r="G45" s="1687"/>
      <c r="H45" s="1687"/>
      <c r="I45" s="1687"/>
      <c r="J45" s="1687"/>
      <c r="K45" s="1687"/>
      <c r="L45" s="1687"/>
      <c r="M45" s="1687"/>
      <c r="N45" s="1687"/>
      <c r="P45" s="1687"/>
      <c r="Q45" s="1687"/>
      <c r="R45" s="1686"/>
    </row>
    <row r="46" spans="1:19" s="1563" customFormat="1" ht="15.75">
      <c r="A46" s="1687"/>
      <c r="B46" s="1687"/>
      <c r="C46" s="1840" t="s">
        <v>247</v>
      </c>
      <c r="D46" s="1593"/>
      <c r="E46" s="1593"/>
      <c r="F46" s="1688"/>
      <c r="G46" s="1687"/>
      <c r="H46" s="1687"/>
      <c r="I46" s="1687" t="s">
        <v>246</v>
      </c>
      <c r="J46" s="1687"/>
      <c r="K46" s="1687"/>
      <c r="L46" s="1687"/>
      <c r="M46" s="1687"/>
      <c r="N46" s="1687"/>
      <c r="O46" s="1839"/>
      <c r="P46" s="1687"/>
      <c r="Q46" s="1687"/>
      <c r="R46" s="1686"/>
    </row>
    <row r="47" spans="1:19" s="1563" customFormat="1" ht="15.75">
      <c r="A47" s="1687"/>
      <c r="B47" s="1687"/>
      <c r="C47" s="1838" t="s">
        <v>248</v>
      </c>
      <c r="D47" s="1631"/>
      <c r="E47" s="1630" t="s">
        <v>24</v>
      </c>
      <c r="F47" s="1837" t="s">
        <v>249</v>
      </c>
      <c r="G47" s="1687"/>
      <c r="H47" s="1687"/>
      <c r="I47" s="1687"/>
      <c r="J47" s="1687"/>
      <c r="K47" s="1687"/>
      <c r="L47" s="1687"/>
      <c r="M47" s="1687"/>
      <c r="N47" s="1687"/>
      <c r="O47" s="1687"/>
      <c r="P47" s="1687"/>
      <c r="Q47" s="1687"/>
      <c r="R47" s="1686"/>
    </row>
    <row r="48" spans="1:19" s="1563" customFormat="1" ht="15.75">
      <c r="A48" s="1687"/>
      <c r="B48" s="1687"/>
      <c r="C48" s="1838" t="s">
        <v>250</v>
      </c>
      <c r="D48" s="1628"/>
      <c r="E48" s="1627"/>
      <c r="F48" s="1837" t="s">
        <v>251</v>
      </c>
      <c r="G48" s="1687"/>
      <c r="H48" s="1687"/>
      <c r="I48" s="1687"/>
      <c r="J48" s="1687"/>
      <c r="K48" s="1687"/>
      <c r="L48" s="1687"/>
      <c r="M48" s="1687"/>
      <c r="N48" s="1687"/>
      <c r="O48" s="1687"/>
      <c r="P48" s="1687"/>
      <c r="Q48" s="1687"/>
      <c r="R48" s="1686"/>
    </row>
    <row r="49" spans="1:19" s="1563" customFormat="1" ht="15.75">
      <c r="A49" s="1687"/>
      <c r="B49" s="1836"/>
      <c r="C49" s="1687"/>
      <c r="D49" s="1687"/>
      <c r="E49" s="1687"/>
      <c r="F49" s="1687"/>
      <c r="G49" s="1687"/>
      <c r="H49" s="1687"/>
      <c r="I49" s="1687"/>
      <c r="J49" s="1687"/>
      <c r="K49" s="1687"/>
      <c r="L49" s="1687"/>
      <c r="M49" s="1687"/>
      <c r="N49" s="1687"/>
      <c r="O49" s="1687"/>
      <c r="P49" s="1687"/>
      <c r="Q49" s="1687"/>
      <c r="R49" s="1686"/>
    </row>
    <row r="50" spans="1:19" s="1563" customFormat="1" ht="15.75">
      <c r="A50" s="1687"/>
      <c r="B50" s="1836"/>
      <c r="C50" s="1687"/>
      <c r="D50" s="1687"/>
      <c r="E50" s="1687"/>
      <c r="F50" s="1687"/>
      <c r="G50" s="1687"/>
      <c r="H50" s="1687"/>
      <c r="I50" s="1687"/>
      <c r="J50" s="1687"/>
      <c r="K50" s="1687"/>
      <c r="L50" s="1687"/>
      <c r="M50" s="1687"/>
      <c r="N50" s="1687"/>
      <c r="O50" s="1687"/>
      <c r="P50" s="1687"/>
      <c r="Q50" s="1687"/>
      <c r="R50" s="1686"/>
    </row>
    <row r="51" spans="1:19" s="1734" customFormat="1" ht="15.75">
      <c r="A51" s="1593"/>
      <c r="B51" s="1593" t="s">
        <v>252</v>
      </c>
      <c r="C51" s="1593"/>
      <c r="D51" s="1593"/>
      <c r="E51" s="1594"/>
      <c r="F51" s="1593"/>
      <c r="G51" s="1593"/>
      <c r="H51" s="1593"/>
      <c r="I51" s="1593"/>
      <c r="J51" s="1593"/>
      <c r="K51" s="1593"/>
      <c r="L51" s="1593"/>
      <c r="M51" s="1593"/>
      <c r="N51" s="1593"/>
      <c r="O51" s="1593"/>
      <c r="P51" s="1593"/>
      <c r="Q51" s="1593"/>
      <c r="R51" s="1827"/>
    </row>
    <row r="52" spans="1:19" s="1734" customFormat="1" ht="15.75" customHeight="1">
      <c r="A52" s="1593"/>
      <c r="B52" s="2852" t="s">
        <v>253</v>
      </c>
      <c r="C52" s="2852"/>
      <c r="D52" s="2852"/>
      <c r="E52" s="2852"/>
      <c r="F52" s="2852"/>
      <c r="G52" s="2852"/>
      <c r="H52" s="2852"/>
      <c r="I52" s="2852"/>
      <c r="J52" s="2852"/>
      <c r="K52" s="2852"/>
      <c r="L52" s="2852"/>
      <c r="M52" s="2852"/>
      <c r="N52" s="2852"/>
      <c r="O52" s="2852"/>
      <c r="P52" s="2852"/>
      <c r="Q52" s="1593"/>
      <c r="R52" s="1827"/>
    </row>
    <row r="53" spans="1:19" s="1734" customFormat="1" ht="15.75">
      <c r="A53" s="1593"/>
      <c r="B53" s="2852"/>
      <c r="C53" s="2852"/>
      <c r="D53" s="2852"/>
      <c r="E53" s="2852"/>
      <c r="F53" s="2852"/>
      <c r="G53" s="2852"/>
      <c r="H53" s="2852"/>
      <c r="I53" s="2852"/>
      <c r="J53" s="2852"/>
      <c r="K53" s="2852"/>
      <c r="L53" s="2852"/>
      <c r="M53" s="2852"/>
      <c r="N53" s="2852"/>
      <c r="O53" s="2852"/>
      <c r="P53" s="2852"/>
      <c r="Q53" s="1593"/>
      <c r="R53" s="1827"/>
    </row>
    <row r="54" spans="1:19" s="1734" customFormat="1" ht="13.5" customHeight="1">
      <c r="A54" s="1593"/>
      <c r="B54" s="2852" t="s">
        <v>2698</v>
      </c>
      <c r="C54" s="2852"/>
      <c r="D54" s="2852"/>
      <c r="E54" s="2852"/>
      <c r="F54" s="2852"/>
      <c r="G54" s="2852"/>
      <c r="H54" s="2852"/>
      <c r="I54" s="2852"/>
      <c r="J54" s="2852"/>
      <c r="K54" s="2852"/>
      <c r="L54" s="2852"/>
      <c r="M54" s="2852"/>
      <c r="N54" s="2852"/>
      <c r="O54" s="2852"/>
      <c r="P54" s="2852"/>
      <c r="Q54" s="1593"/>
      <c r="R54" s="1827"/>
    </row>
    <row r="55" spans="1:19" s="1734" customFormat="1" ht="15.75" customHeight="1">
      <c r="A55" s="1593"/>
      <c r="B55" s="2852"/>
      <c r="C55" s="2852"/>
      <c r="D55" s="2852"/>
      <c r="E55" s="2852"/>
      <c r="F55" s="2852"/>
      <c r="G55" s="2852"/>
      <c r="H55" s="2852"/>
      <c r="I55" s="2852"/>
      <c r="J55" s="2852"/>
      <c r="K55" s="2852"/>
      <c r="L55" s="2852"/>
      <c r="M55" s="2852"/>
      <c r="N55" s="2852"/>
      <c r="O55" s="2852"/>
      <c r="P55" s="2852"/>
      <c r="Q55" s="1593"/>
      <c r="R55" s="1827"/>
    </row>
    <row r="56" spans="1:19" s="1734" customFormat="1" ht="15.75" customHeight="1">
      <c r="A56" s="1593"/>
      <c r="B56" s="2852" t="s">
        <v>255</v>
      </c>
      <c r="C56" s="2852"/>
      <c r="D56" s="2852"/>
      <c r="E56" s="2852"/>
      <c r="F56" s="2852"/>
      <c r="G56" s="2852"/>
      <c r="H56" s="2852"/>
      <c r="I56" s="2852"/>
      <c r="J56" s="2852"/>
      <c r="K56" s="2852"/>
      <c r="L56" s="2852"/>
      <c r="M56" s="2852"/>
      <c r="N56" s="2852"/>
      <c r="O56" s="2852"/>
      <c r="P56" s="2852"/>
      <c r="Q56" s="1593"/>
      <c r="R56" s="1827"/>
    </row>
    <row r="57" spans="1:19" s="1734" customFormat="1" ht="15.75">
      <c r="A57" s="1593"/>
      <c r="B57" s="2852"/>
      <c r="C57" s="2852"/>
      <c r="D57" s="2852"/>
      <c r="E57" s="2852"/>
      <c r="F57" s="2852"/>
      <c r="G57" s="2852"/>
      <c r="H57" s="2852"/>
      <c r="I57" s="2852"/>
      <c r="J57" s="2852"/>
      <c r="K57" s="2852"/>
      <c r="L57" s="2852"/>
      <c r="M57" s="2852"/>
      <c r="N57" s="2852"/>
      <c r="O57" s="2852"/>
      <c r="P57" s="2852"/>
      <c r="Q57" s="1593"/>
      <c r="R57" s="1827"/>
    </row>
    <row r="58" spans="1:19" s="1563" customFormat="1" ht="15.75">
      <c r="A58" s="1687"/>
      <c r="B58" s="1687"/>
      <c r="C58" s="1687"/>
      <c r="D58" s="1687"/>
      <c r="E58" s="1688"/>
      <c r="F58" s="1687"/>
      <c r="G58" s="1687"/>
      <c r="H58" s="1687"/>
      <c r="I58" s="1687"/>
      <c r="J58" s="1687"/>
      <c r="K58" s="1687"/>
      <c r="L58" s="1687"/>
      <c r="M58" s="1687"/>
      <c r="N58" s="1687"/>
      <c r="O58" s="1687"/>
      <c r="P58" s="1687"/>
      <c r="Q58" s="1687"/>
      <c r="R58" s="1686"/>
    </row>
    <row r="59" spans="1:19" s="1563" customFormat="1" ht="18" customHeight="1">
      <c r="A59" s="1687"/>
      <c r="B59" s="1752"/>
      <c r="C59" s="1752"/>
      <c r="D59" s="1752"/>
      <c r="E59" s="1692"/>
      <c r="F59" s="1692"/>
      <c r="G59" s="1572"/>
      <c r="H59" s="1572"/>
      <c r="I59" s="1572"/>
      <c r="J59" s="1572"/>
      <c r="K59" s="1572"/>
      <c r="L59" s="1572"/>
      <c r="M59" s="1572"/>
      <c r="N59" s="1572"/>
      <c r="O59" s="1572"/>
      <c r="P59" s="1572"/>
      <c r="Q59" s="1572"/>
      <c r="R59" s="1686"/>
      <c r="S59" s="1734"/>
    </row>
    <row r="60" spans="1:19" ht="20.25">
      <c r="A60" s="1733"/>
      <c r="B60" s="1585"/>
      <c r="C60" s="1612"/>
      <c r="D60" s="2806" t="s">
        <v>257</v>
      </c>
      <c r="E60" s="2806"/>
      <c r="F60" s="2806"/>
      <c r="G60" s="2806"/>
      <c r="H60" s="2806"/>
      <c r="I60" s="2806"/>
      <c r="J60" s="2806"/>
      <c r="K60" s="2806"/>
      <c r="L60" s="2806"/>
      <c r="M60" s="2806"/>
      <c r="N60" s="2806"/>
      <c r="O60" s="2806"/>
      <c r="P60" s="2806"/>
      <c r="Q60" s="2855"/>
    </row>
    <row r="61" spans="1:19" ht="23.25" customHeight="1">
      <c r="A61" s="1733"/>
      <c r="B61" s="1733"/>
      <c r="C61" s="1733"/>
      <c r="D61" s="1733"/>
      <c r="E61" s="1792"/>
      <c r="F61" s="1733"/>
      <c r="G61" s="1733"/>
      <c r="H61" s="1733"/>
      <c r="I61" s="1733"/>
      <c r="J61" s="1733"/>
      <c r="K61" s="1733"/>
      <c r="L61" s="1733"/>
      <c r="M61" s="1733"/>
      <c r="N61" s="1733"/>
      <c r="O61" s="1733"/>
      <c r="P61" s="1733"/>
      <c r="Q61" s="1733"/>
    </row>
    <row r="62" spans="1:19" s="1734" customFormat="1" ht="15.75">
      <c r="A62" s="1593"/>
      <c r="B62" s="1593"/>
      <c r="C62" s="1835" t="s">
        <v>2697</v>
      </c>
      <c r="D62" s="1593"/>
      <c r="E62" s="1593"/>
      <c r="F62" s="1834" t="s">
        <v>2696</v>
      </c>
      <c r="G62" s="1833" t="s">
        <v>2695</v>
      </c>
      <c r="H62" s="1833"/>
      <c r="I62" s="1593"/>
      <c r="J62" s="1593"/>
      <c r="K62" s="1593"/>
      <c r="L62" s="1593"/>
      <c r="M62" s="1593"/>
      <c r="N62" s="1593"/>
      <c r="O62" s="1593"/>
      <c r="P62" s="1593"/>
      <c r="Q62" s="1593"/>
      <c r="R62" s="1827"/>
    </row>
    <row r="63" spans="1:19" s="1734" customFormat="1" ht="15.75">
      <c r="A63" s="1593"/>
      <c r="B63" s="1593"/>
      <c r="C63" s="1608" t="s">
        <v>259</v>
      </c>
      <c r="D63" s="2859">
        <v>36622</v>
      </c>
      <c r="E63" s="2859"/>
      <c r="F63" s="1593" t="s">
        <v>260</v>
      </c>
      <c r="G63" s="1593"/>
      <c r="H63" s="1593"/>
      <c r="I63" s="1593"/>
      <c r="J63" s="1832" t="s">
        <v>264</v>
      </c>
      <c r="K63" s="1619" t="s">
        <v>24</v>
      </c>
      <c r="L63" s="1832" t="s">
        <v>262</v>
      </c>
      <c r="M63" s="1619" t="s">
        <v>24</v>
      </c>
      <c r="N63" s="1593"/>
      <c r="O63" s="1832" t="s">
        <v>263</v>
      </c>
      <c r="P63" s="1619"/>
      <c r="Q63" s="1593"/>
      <c r="R63" s="1827"/>
    </row>
    <row r="64" spans="1:19" s="1734" customFormat="1" ht="15.75">
      <c r="A64" s="1593"/>
      <c r="B64" s="1593"/>
      <c r="C64" s="1832"/>
      <c r="D64" s="1832"/>
      <c r="E64" s="1832"/>
      <c r="F64" s="1832"/>
      <c r="G64" s="1832"/>
      <c r="H64" s="1832"/>
      <c r="I64" s="1832"/>
      <c r="J64" s="1832" t="s">
        <v>251</v>
      </c>
      <c r="K64" s="1618"/>
      <c r="L64" s="1832" t="s">
        <v>251</v>
      </c>
      <c r="M64" s="1618"/>
      <c r="N64" s="1593"/>
      <c r="O64" s="1832" t="s">
        <v>251</v>
      </c>
      <c r="P64" s="1618"/>
      <c r="Q64" s="1593"/>
      <c r="R64" s="1827"/>
    </row>
    <row r="65" spans="1:19" s="1734" customFormat="1" ht="15.75">
      <c r="A65" s="1593"/>
      <c r="B65" s="1832"/>
      <c r="C65" s="1832"/>
      <c r="D65" s="1832"/>
      <c r="E65" s="1832"/>
      <c r="F65" s="1832"/>
      <c r="G65" s="1832"/>
      <c r="H65" s="1593"/>
      <c r="I65" s="1593"/>
      <c r="J65" s="1593"/>
      <c r="K65" s="1593"/>
      <c r="L65" s="1593"/>
      <c r="M65" s="1593"/>
      <c r="N65" s="1593"/>
      <c r="O65" s="1593"/>
      <c r="P65" s="1593"/>
      <c r="Q65" s="1593"/>
      <c r="R65" s="1827"/>
    </row>
    <row r="66" spans="1:19" s="1734" customFormat="1" ht="15.75">
      <c r="A66" s="1593"/>
      <c r="B66" s="1593"/>
      <c r="C66" s="1593"/>
      <c r="D66" s="1593"/>
      <c r="E66" s="1594"/>
      <c r="F66" s="1593"/>
      <c r="G66" s="1593"/>
      <c r="H66" s="1593"/>
      <c r="I66" s="1593"/>
      <c r="J66" s="1593"/>
      <c r="K66" s="1593"/>
      <c r="L66" s="1593"/>
      <c r="M66" s="1593"/>
      <c r="N66" s="1593"/>
      <c r="O66" s="1593"/>
      <c r="P66" s="1593"/>
      <c r="Q66" s="1593"/>
      <c r="R66" s="1827"/>
    </row>
    <row r="67" spans="1:19" s="1734" customFormat="1" ht="15.75">
      <c r="A67" s="1593"/>
      <c r="B67" s="1831" t="s">
        <v>265</v>
      </c>
      <c r="C67" s="1593"/>
      <c r="E67" s="1830"/>
      <c r="F67" s="2860">
        <v>36677</v>
      </c>
      <c r="G67" s="2860"/>
      <c r="H67" s="1734" t="s">
        <v>266</v>
      </c>
      <c r="J67" s="1829"/>
      <c r="M67" s="1828" t="s">
        <v>267</v>
      </c>
      <c r="N67" s="2859">
        <v>36678</v>
      </c>
      <c r="O67" s="2859"/>
      <c r="R67" s="1827"/>
    </row>
    <row r="68" spans="1:19" s="1563" customFormat="1" ht="23.25" customHeight="1">
      <c r="A68" s="1687"/>
      <c r="B68" s="1687"/>
      <c r="C68" s="1687"/>
      <c r="D68" s="1687"/>
      <c r="E68" s="1688"/>
      <c r="F68" s="1687"/>
      <c r="G68" s="1687"/>
      <c r="H68" s="1687"/>
      <c r="I68" s="1687"/>
      <c r="J68" s="1687"/>
      <c r="K68" s="1687"/>
      <c r="L68" s="1687"/>
      <c r="M68" s="1687"/>
      <c r="N68" s="1687"/>
      <c r="O68" s="1687"/>
      <c r="P68" s="1687"/>
      <c r="Q68" s="1687"/>
      <c r="R68" s="1686"/>
    </row>
    <row r="69" spans="1:19" s="1563" customFormat="1" ht="24.75" customHeight="1">
      <c r="A69" s="1687"/>
      <c r="B69" s="1687"/>
      <c r="C69" s="1687"/>
      <c r="D69" s="1687"/>
      <c r="E69" s="1688"/>
      <c r="F69" s="1687"/>
      <c r="G69" s="1687"/>
      <c r="H69" s="1687"/>
      <c r="I69" s="1687"/>
      <c r="J69" s="1687"/>
      <c r="K69" s="1687"/>
      <c r="L69" s="1687"/>
      <c r="M69" s="1687"/>
      <c r="N69" s="1687"/>
      <c r="O69" s="1687"/>
      <c r="P69" s="1687"/>
      <c r="Q69" s="1791" t="s">
        <v>2685</v>
      </c>
      <c r="R69" s="1686"/>
    </row>
    <row r="70" spans="1:19" ht="30" customHeight="1">
      <c r="A70" s="1733"/>
      <c r="B70" s="1585" t="s">
        <v>256</v>
      </c>
      <c r="C70" s="1788"/>
      <c r="D70" s="1788" t="s">
        <v>2683</v>
      </c>
      <c r="E70" s="1788"/>
      <c r="F70" s="1788"/>
      <c r="G70" s="1788"/>
      <c r="H70" s="1788"/>
      <c r="I70" s="1788"/>
      <c r="J70" s="1788"/>
      <c r="K70" s="1788"/>
      <c r="L70" s="1788"/>
      <c r="M70" s="1788"/>
      <c r="N70" s="1788"/>
      <c r="O70" s="1788"/>
      <c r="P70" s="1826"/>
      <c r="Q70" s="1787" t="s">
        <v>2694</v>
      </c>
    </row>
    <row r="71" spans="1:19" s="1734" customFormat="1" ht="15.75">
      <c r="A71" s="1593"/>
      <c r="B71" s="1822"/>
      <c r="C71" s="1822"/>
      <c r="D71" s="1822"/>
      <c r="E71" s="1822"/>
      <c r="F71" s="1822"/>
      <c r="G71" s="1822"/>
      <c r="H71" s="1822"/>
      <c r="I71" s="1821"/>
      <c r="J71" s="1821"/>
      <c r="K71" s="1593"/>
      <c r="L71" s="1593"/>
      <c r="M71" s="1593"/>
      <c r="N71" s="1593"/>
      <c r="O71" s="1593"/>
      <c r="P71" s="1593"/>
      <c r="Q71" s="1588"/>
      <c r="R71" s="1685"/>
    </row>
    <row r="72" spans="1:19" s="1563" customFormat="1" ht="18.75">
      <c r="A72" s="1687"/>
      <c r="B72" s="1779" t="s">
        <v>274</v>
      </c>
      <c r="C72" s="1751"/>
      <c r="D72" s="1751"/>
      <c r="E72" s="2861" t="s">
        <v>2680</v>
      </c>
      <c r="F72" s="2862"/>
      <c r="G72" s="1765" t="s">
        <v>2679</v>
      </c>
      <c r="H72" s="1764" t="s">
        <v>2678</v>
      </c>
      <c r="I72" s="1763" t="s">
        <v>2677</v>
      </c>
      <c r="J72" s="1762" t="s">
        <v>2676</v>
      </c>
      <c r="K72" s="1762" t="s">
        <v>2675</v>
      </c>
      <c r="L72" s="1762" t="s">
        <v>2674</v>
      </c>
      <c r="M72" s="1762" t="s">
        <v>2673</v>
      </c>
      <c r="N72" s="1762" t="s">
        <v>2672</v>
      </c>
      <c r="O72" s="1762" t="s">
        <v>2671</v>
      </c>
      <c r="P72" s="1778" t="s">
        <v>2670</v>
      </c>
      <c r="Q72" s="1777" t="s">
        <v>2669</v>
      </c>
      <c r="R72" s="1686"/>
      <c r="S72" s="1734"/>
    </row>
    <row r="73" spans="1:19" s="1563" customFormat="1" ht="18" customHeight="1">
      <c r="A73" s="1687"/>
      <c r="B73" s="1776"/>
      <c r="C73" s="1775"/>
      <c r="D73" s="1775"/>
      <c r="E73" s="1774"/>
      <c r="F73" s="1773"/>
      <c r="G73" s="1772"/>
      <c r="H73" s="1771"/>
      <c r="I73" s="1770"/>
      <c r="J73" s="1769"/>
      <c r="K73" s="1769"/>
      <c r="L73" s="1769"/>
      <c r="M73" s="1769"/>
      <c r="N73" s="1769"/>
      <c r="O73" s="1769"/>
      <c r="P73" s="1769"/>
      <c r="Q73" s="1768"/>
      <c r="R73" s="1686"/>
      <c r="S73" s="1734"/>
    </row>
    <row r="74" spans="1:19" s="1563" customFormat="1" ht="18" customHeight="1">
      <c r="A74" s="1687"/>
      <c r="B74" s="1766" t="s">
        <v>2661</v>
      </c>
      <c r="C74" s="1752"/>
      <c r="D74" s="1752"/>
      <c r="E74" s="2857">
        <v>12</v>
      </c>
      <c r="F74" s="2858"/>
      <c r="G74" s="1765">
        <v>4</v>
      </c>
      <c r="H74" s="1764">
        <v>6</v>
      </c>
      <c r="I74" s="1763">
        <v>1</v>
      </c>
      <c r="J74" s="1762">
        <v>1</v>
      </c>
      <c r="K74" s="1762">
        <v>0</v>
      </c>
      <c r="L74" s="1762">
        <v>0</v>
      </c>
      <c r="M74" s="1762">
        <v>0</v>
      </c>
      <c r="N74" s="1762">
        <v>0</v>
      </c>
      <c r="O74" s="1762">
        <v>0</v>
      </c>
      <c r="P74" s="1762">
        <v>0</v>
      </c>
      <c r="Q74" s="1761">
        <v>0</v>
      </c>
      <c r="R74" s="1686"/>
      <c r="S74" s="1734"/>
    </row>
    <row r="75" spans="1:19" s="1563" customFormat="1" ht="18" customHeight="1">
      <c r="A75" s="1687"/>
      <c r="B75" s="1766" t="s">
        <v>2660</v>
      </c>
      <c r="C75" s="1752"/>
      <c r="D75" s="1752"/>
      <c r="E75" s="2857">
        <v>80</v>
      </c>
      <c r="F75" s="2858"/>
      <c r="G75" s="1765">
        <v>21</v>
      </c>
      <c r="H75" s="1764">
        <v>30</v>
      </c>
      <c r="I75" s="1763">
        <v>24</v>
      </c>
      <c r="J75" s="1762">
        <v>5</v>
      </c>
      <c r="K75" s="1762">
        <v>0</v>
      </c>
      <c r="L75" s="1762">
        <v>0</v>
      </c>
      <c r="M75" s="1762">
        <v>0</v>
      </c>
      <c r="N75" s="1762">
        <v>0</v>
      </c>
      <c r="O75" s="1762">
        <v>0</v>
      </c>
      <c r="P75" s="1762">
        <v>0</v>
      </c>
      <c r="Q75" s="1761">
        <v>0</v>
      </c>
      <c r="R75" s="1767"/>
      <c r="S75" s="1734"/>
    </row>
    <row r="76" spans="1:19" s="1563" customFormat="1" ht="18" customHeight="1">
      <c r="A76" s="1687"/>
      <c r="B76" s="1766" t="s">
        <v>2659</v>
      </c>
      <c r="C76" s="1752"/>
      <c r="D76" s="1752"/>
      <c r="E76" s="2857">
        <v>84</v>
      </c>
      <c r="F76" s="2858"/>
      <c r="G76" s="1765">
        <v>50</v>
      </c>
      <c r="H76" s="1764">
        <v>22</v>
      </c>
      <c r="I76" s="1763">
        <v>11</v>
      </c>
      <c r="J76" s="1762">
        <v>1</v>
      </c>
      <c r="K76" s="1762">
        <v>0</v>
      </c>
      <c r="L76" s="1762">
        <v>0</v>
      </c>
      <c r="M76" s="1762">
        <v>0</v>
      </c>
      <c r="N76" s="1762">
        <v>0</v>
      </c>
      <c r="O76" s="1762">
        <v>0</v>
      </c>
      <c r="P76" s="1762">
        <v>0</v>
      </c>
      <c r="Q76" s="1761">
        <v>0</v>
      </c>
      <c r="R76" s="1686"/>
      <c r="S76" s="1734"/>
    </row>
    <row r="77" spans="1:19" s="1563" customFormat="1" ht="18" customHeight="1">
      <c r="A77" s="1687"/>
      <c r="B77" s="1766" t="s">
        <v>2658</v>
      </c>
      <c r="C77" s="1752"/>
      <c r="D77" s="1752"/>
      <c r="E77" s="2857">
        <v>61</v>
      </c>
      <c r="F77" s="2858"/>
      <c r="G77" s="1765">
        <v>15</v>
      </c>
      <c r="H77" s="1764">
        <v>26</v>
      </c>
      <c r="I77" s="1763">
        <v>19</v>
      </c>
      <c r="J77" s="1762">
        <v>1</v>
      </c>
      <c r="K77" s="1762">
        <v>0</v>
      </c>
      <c r="L77" s="1762">
        <v>0</v>
      </c>
      <c r="M77" s="1762">
        <v>0</v>
      </c>
      <c r="N77" s="1762">
        <v>0</v>
      </c>
      <c r="O77" s="1762">
        <v>0</v>
      </c>
      <c r="P77" s="1762">
        <v>0</v>
      </c>
      <c r="Q77" s="1761">
        <v>0</v>
      </c>
      <c r="R77" s="1686"/>
      <c r="S77" s="1734"/>
    </row>
    <row r="78" spans="1:19" s="1563" customFormat="1" ht="18" customHeight="1">
      <c r="A78" s="1687"/>
      <c r="B78" s="1766" t="s">
        <v>59</v>
      </c>
      <c r="C78" s="1752"/>
      <c r="D78" s="1752"/>
      <c r="E78" s="2857">
        <v>0</v>
      </c>
      <c r="F78" s="2858"/>
      <c r="G78" s="1765">
        <v>0</v>
      </c>
      <c r="H78" s="1764">
        <v>0</v>
      </c>
      <c r="I78" s="1763">
        <v>0</v>
      </c>
      <c r="J78" s="1762">
        <v>0</v>
      </c>
      <c r="K78" s="1762">
        <v>0</v>
      </c>
      <c r="L78" s="1762">
        <v>0</v>
      </c>
      <c r="M78" s="1762">
        <v>0</v>
      </c>
      <c r="N78" s="1762">
        <v>0</v>
      </c>
      <c r="O78" s="1762">
        <v>0</v>
      </c>
      <c r="P78" s="1762">
        <v>0</v>
      </c>
      <c r="Q78" s="1761">
        <v>0</v>
      </c>
      <c r="R78" s="1686"/>
      <c r="S78" s="1734"/>
    </row>
    <row r="79" spans="1:19" s="1563" customFormat="1" ht="18" customHeight="1">
      <c r="A79" s="1687"/>
      <c r="B79" s="1766" t="s">
        <v>301</v>
      </c>
      <c r="C79" s="1752"/>
      <c r="D79" s="1752"/>
      <c r="E79" s="2857">
        <v>0</v>
      </c>
      <c r="F79" s="2858"/>
      <c r="G79" s="1765">
        <v>0</v>
      </c>
      <c r="H79" s="1764">
        <v>0</v>
      </c>
      <c r="I79" s="1763">
        <v>0</v>
      </c>
      <c r="J79" s="1762">
        <v>0</v>
      </c>
      <c r="K79" s="1762">
        <v>0</v>
      </c>
      <c r="L79" s="1762">
        <v>0</v>
      </c>
      <c r="M79" s="1762">
        <v>0</v>
      </c>
      <c r="N79" s="1762">
        <v>0</v>
      </c>
      <c r="O79" s="1762">
        <v>0</v>
      </c>
      <c r="P79" s="1762">
        <v>0</v>
      </c>
      <c r="Q79" s="1761">
        <v>0</v>
      </c>
      <c r="R79" s="1686"/>
      <c r="S79" s="1734"/>
    </row>
    <row r="80" spans="1:19" s="1563" customFormat="1" ht="18" customHeight="1">
      <c r="A80" s="1687"/>
      <c r="B80" s="1766" t="s">
        <v>294</v>
      </c>
      <c r="C80" s="1752"/>
      <c r="D80" s="1752"/>
      <c r="E80" s="2857">
        <v>0</v>
      </c>
      <c r="F80" s="2858"/>
      <c r="G80" s="1765">
        <v>0</v>
      </c>
      <c r="H80" s="1764">
        <v>0</v>
      </c>
      <c r="I80" s="1763">
        <v>0</v>
      </c>
      <c r="J80" s="1762">
        <v>0</v>
      </c>
      <c r="K80" s="1762">
        <v>0</v>
      </c>
      <c r="L80" s="1762">
        <v>0</v>
      </c>
      <c r="M80" s="1762">
        <v>0</v>
      </c>
      <c r="N80" s="1762">
        <v>0</v>
      </c>
      <c r="O80" s="1762">
        <v>0</v>
      </c>
      <c r="P80" s="1762">
        <v>0</v>
      </c>
      <c r="Q80" s="1761">
        <v>0</v>
      </c>
      <c r="R80" s="1686"/>
      <c r="S80" s="1734"/>
    </row>
    <row r="81" spans="1:19" s="1563" customFormat="1" ht="18" customHeight="1">
      <c r="A81" s="1687"/>
      <c r="B81" s="1766" t="s">
        <v>419</v>
      </c>
      <c r="C81" s="1752"/>
      <c r="D81" s="1752"/>
      <c r="E81" s="2857">
        <v>0</v>
      </c>
      <c r="F81" s="2858"/>
      <c r="G81" s="1765">
        <v>0</v>
      </c>
      <c r="H81" s="1764">
        <v>0</v>
      </c>
      <c r="I81" s="1763">
        <v>0</v>
      </c>
      <c r="J81" s="1762">
        <v>0</v>
      </c>
      <c r="K81" s="1762">
        <v>0</v>
      </c>
      <c r="L81" s="1762">
        <v>0</v>
      </c>
      <c r="M81" s="1762">
        <v>0</v>
      </c>
      <c r="N81" s="1762">
        <v>0</v>
      </c>
      <c r="O81" s="1762">
        <v>0</v>
      </c>
      <c r="P81" s="1762">
        <v>0</v>
      </c>
      <c r="Q81" s="1761">
        <v>0</v>
      </c>
      <c r="R81" s="1686"/>
      <c r="S81" s="1734"/>
    </row>
    <row r="82" spans="1:19" s="1563" customFormat="1" ht="18" customHeight="1">
      <c r="A82" s="1687"/>
      <c r="B82" s="1766" t="s">
        <v>304</v>
      </c>
      <c r="C82" s="1752"/>
      <c r="D82" s="1752"/>
      <c r="E82" s="2857">
        <v>0</v>
      </c>
      <c r="F82" s="2858"/>
      <c r="G82" s="1765">
        <v>0</v>
      </c>
      <c r="H82" s="1764">
        <v>0</v>
      </c>
      <c r="I82" s="1763">
        <v>0</v>
      </c>
      <c r="J82" s="1762">
        <v>0</v>
      </c>
      <c r="K82" s="1762">
        <v>0</v>
      </c>
      <c r="L82" s="1762">
        <v>0</v>
      </c>
      <c r="M82" s="1762">
        <v>0</v>
      </c>
      <c r="N82" s="1762">
        <v>0</v>
      </c>
      <c r="O82" s="1762">
        <v>0</v>
      </c>
      <c r="P82" s="1762">
        <v>0</v>
      </c>
      <c r="Q82" s="1761">
        <v>0</v>
      </c>
      <c r="R82" s="1686"/>
      <c r="S82" s="1734"/>
    </row>
    <row r="83" spans="1:19" s="1563" customFormat="1" ht="18" customHeight="1">
      <c r="A83" s="1687"/>
      <c r="B83" s="1766" t="s">
        <v>420</v>
      </c>
      <c r="C83" s="1752"/>
      <c r="D83" s="1752"/>
      <c r="E83" s="2857">
        <v>0</v>
      </c>
      <c r="F83" s="2858"/>
      <c r="G83" s="1765">
        <v>0</v>
      </c>
      <c r="H83" s="1764">
        <v>0</v>
      </c>
      <c r="I83" s="1763">
        <v>0</v>
      </c>
      <c r="J83" s="1762">
        <v>0</v>
      </c>
      <c r="K83" s="1762">
        <v>0</v>
      </c>
      <c r="L83" s="1762">
        <v>0</v>
      </c>
      <c r="M83" s="1762">
        <v>0</v>
      </c>
      <c r="N83" s="1762">
        <v>0</v>
      </c>
      <c r="O83" s="1762">
        <v>0</v>
      </c>
      <c r="P83" s="1762">
        <v>0</v>
      </c>
      <c r="Q83" s="1761">
        <v>0</v>
      </c>
      <c r="R83" s="1686"/>
      <c r="S83" s="1734"/>
    </row>
    <row r="84" spans="1:19" s="1563" customFormat="1" ht="18" customHeight="1">
      <c r="A84" s="1687"/>
      <c r="B84" s="1760"/>
      <c r="C84" s="1759"/>
      <c r="D84" s="1759"/>
      <c r="E84" s="1695"/>
      <c r="F84" s="1758"/>
      <c r="G84" s="1757"/>
      <c r="H84" s="1756"/>
      <c r="I84" s="1755"/>
      <c r="J84" s="1754"/>
      <c r="K84" s="1754"/>
      <c r="L84" s="1754"/>
      <c r="M84" s="1754"/>
      <c r="N84" s="1754"/>
      <c r="O84" s="1754"/>
      <c r="P84" s="1754"/>
      <c r="Q84" s="1753"/>
      <c r="R84" s="1686"/>
      <c r="S84" s="1734"/>
    </row>
    <row r="85" spans="1:19" s="1563" customFormat="1" ht="18" customHeight="1">
      <c r="A85" s="1687"/>
      <c r="B85" s="1752"/>
      <c r="C85" s="1752"/>
      <c r="D85" s="1752"/>
      <c r="E85" s="1692"/>
      <c r="F85" s="1692"/>
      <c r="G85" s="1572"/>
      <c r="H85" s="1572"/>
      <c r="I85" s="1572"/>
      <c r="J85" s="1572"/>
      <c r="K85" s="1572"/>
      <c r="L85" s="1572"/>
      <c r="M85" s="1572"/>
      <c r="N85" s="1572"/>
      <c r="O85" s="1572"/>
      <c r="P85" s="1572"/>
      <c r="Q85" s="1572"/>
      <c r="R85" s="1686"/>
      <c r="S85" s="1734"/>
    </row>
    <row r="86" spans="1:19" s="1734" customFormat="1" ht="15.75">
      <c r="A86" s="1593"/>
      <c r="B86" s="1804" t="s">
        <v>2662</v>
      </c>
      <c r="C86" s="1802" t="s">
        <v>2693</v>
      </c>
      <c r="D86" s="1802"/>
      <c r="E86" s="1802"/>
      <c r="F86" s="1802"/>
      <c r="G86" s="1802"/>
      <c r="H86" s="1802"/>
      <c r="I86" s="1802"/>
      <c r="J86" s="1802"/>
      <c r="K86" s="1802"/>
      <c r="L86" s="1802"/>
      <c r="M86" s="1802"/>
      <c r="N86" s="1802"/>
      <c r="O86" s="1802"/>
      <c r="P86" s="1802"/>
      <c r="Q86" s="1801"/>
      <c r="R86" s="1685"/>
    </row>
    <row r="87" spans="1:19" s="1734" customFormat="1" ht="15.75">
      <c r="A87" s="1593"/>
      <c r="B87" s="1800"/>
      <c r="C87" s="1798"/>
      <c r="D87" s="1798"/>
      <c r="E87" s="1798"/>
      <c r="F87" s="1798"/>
      <c r="G87" s="1798"/>
      <c r="H87" s="1798"/>
      <c r="I87" s="1798"/>
      <c r="J87" s="1798"/>
      <c r="K87" s="1798"/>
      <c r="L87" s="1798"/>
      <c r="M87" s="1798"/>
      <c r="N87" s="1798"/>
      <c r="O87" s="1798"/>
      <c r="P87" s="1798"/>
      <c r="Q87" s="1797"/>
      <c r="R87" s="1685"/>
    </row>
    <row r="88" spans="1:19" s="1734" customFormat="1" ht="15.75">
      <c r="A88" s="1593"/>
      <c r="B88" s="1800"/>
      <c r="C88" s="1798"/>
      <c r="D88" s="1798"/>
      <c r="E88" s="1798"/>
      <c r="F88" s="1798"/>
      <c r="G88" s="1798"/>
      <c r="H88" s="1798"/>
      <c r="I88" s="1798"/>
      <c r="J88" s="1798"/>
      <c r="K88" s="1798"/>
      <c r="L88" s="1798"/>
      <c r="M88" s="1798"/>
      <c r="N88" s="1798"/>
      <c r="O88" s="1798"/>
      <c r="P88" s="1798"/>
      <c r="Q88" s="1797"/>
      <c r="R88" s="1685"/>
    </row>
    <row r="89" spans="1:19" s="1734" customFormat="1" ht="15.75">
      <c r="A89" s="1593"/>
      <c r="B89" s="1800"/>
      <c r="C89" s="1798"/>
      <c r="D89" s="1798"/>
      <c r="E89" s="1798"/>
      <c r="F89" s="1798"/>
      <c r="G89" s="1798"/>
      <c r="H89" s="1798"/>
      <c r="I89" s="1798"/>
      <c r="J89" s="1798"/>
      <c r="K89" s="1798"/>
      <c r="L89" s="1798"/>
      <c r="M89" s="1798"/>
      <c r="N89" s="1798"/>
      <c r="O89" s="1798"/>
      <c r="P89" s="1798"/>
      <c r="Q89" s="1797"/>
      <c r="R89" s="1685"/>
    </row>
    <row r="90" spans="1:19" s="1734" customFormat="1" ht="15.75">
      <c r="A90" s="1593"/>
      <c r="B90" s="1800"/>
      <c r="C90" s="1798"/>
      <c r="D90" s="1798"/>
      <c r="E90" s="1798"/>
      <c r="F90" s="1798"/>
      <c r="G90" s="1798"/>
      <c r="H90" s="1798"/>
      <c r="I90" s="1798"/>
      <c r="J90" s="1798"/>
      <c r="K90" s="1798"/>
      <c r="L90" s="1798"/>
      <c r="M90" s="1798"/>
      <c r="N90" s="1798"/>
      <c r="O90" s="1798"/>
      <c r="P90" s="1798"/>
      <c r="Q90" s="1797"/>
      <c r="R90" s="1685"/>
    </row>
    <row r="91" spans="1:19" s="1734" customFormat="1" ht="15.75">
      <c r="A91" s="1593"/>
      <c r="B91" s="1796"/>
      <c r="C91" s="1794"/>
      <c r="D91" s="1794"/>
      <c r="E91" s="1794"/>
      <c r="F91" s="1794"/>
      <c r="G91" s="1794"/>
      <c r="H91" s="1794"/>
      <c r="I91" s="1794"/>
      <c r="J91" s="1794"/>
      <c r="K91" s="1794"/>
      <c r="L91" s="1794"/>
      <c r="M91" s="1794"/>
      <c r="N91" s="1794"/>
      <c r="O91" s="1794"/>
      <c r="P91" s="1794"/>
      <c r="Q91" s="1793"/>
      <c r="R91" s="1685"/>
    </row>
    <row r="92" spans="1:19" s="1734" customFormat="1" ht="17.25" customHeight="1">
      <c r="A92" s="1593"/>
      <c r="B92" s="1822"/>
      <c r="C92" s="1822"/>
      <c r="D92" s="1822"/>
      <c r="E92" s="1822"/>
      <c r="F92" s="1822"/>
      <c r="G92" s="1822"/>
      <c r="H92" s="1822"/>
      <c r="I92" s="1821"/>
      <c r="J92" s="1821"/>
      <c r="K92" s="1593"/>
      <c r="L92" s="1593"/>
      <c r="M92" s="1593"/>
      <c r="N92" s="1593"/>
      <c r="O92" s="1593"/>
      <c r="P92" s="1593"/>
      <c r="Q92" s="1588"/>
      <c r="R92" s="1685"/>
    </row>
    <row r="93" spans="1:19" ht="30" customHeight="1">
      <c r="A93" s="1733"/>
      <c r="B93" s="1825" t="s">
        <v>2682</v>
      </c>
      <c r="C93" s="1788"/>
      <c r="D93" s="1788"/>
      <c r="E93" s="1788"/>
      <c r="F93" s="1788"/>
      <c r="G93" s="1788"/>
      <c r="H93" s="1788"/>
      <c r="I93" s="1788"/>
      <c r="J93" s="1788"/>
      <c r="K93" s="1788"/>
      <c r="L93" s="1788"/>
      <c r="M93" s="1788"/>
      <c r="N93" s="1788"/>
      <c r="O93" s="1788"/>
      <c r="P93" s="1788"/>
      <c r="Q93" s="1787" t="s">
        <v>2692</v>
      </c>
    </row>
    <row r="94" spans="1:19" s="1734" customFormat="1" ht="15.75">
      <c r="A94" s="1593"/>
      <c r="B94" s="1822"/>
      <c r="C94" s="1822"/>
      <c r="D94" s="1822"/>
      <c r="E94" s="1822"/>
      <c r="F94" s="1822"/>
      <c r="G94" s="1822"/>
      <c r="H94" s="1822"/>
      <c r="I94" s="1821"/>
      <c r="J94" s="1821"/>
      <c r="K94" s="1593"/>
      <c r="L94" s="1593"/>
      <c r="M94" s="1593"/>
      <c r="N94" s="1593"/>
      <c r="O94" s="1593"/>
      <c r="P94" s="1593"/>
      <c r="Q94" s="1588"/>
      <c r="R94" s="1685"/>
    </row>
    <row r="95" spans="1:19" s="1563" customFormat="1" ht="18.75">
      <c r="A95" s="1687"/>
      <c r="B95" s="1779" t="s">
        <v>274</v>
      </c>
      <c r="C95" s="1779"/>
      <c r="D95" s="1779"/>
      <c r="E95" s="2861" t="s">
        <v>2680</v>
      </c>
      <c r="F95" s="2862"/>
      <c r="G95" s="1765" t="s">
        <v>2679</v>
      </c>
      <c r="H95" s="1764" t="s">
        <v>2678</v>
      </c>
      <c r="I95" s="1763" t="s">
        <v>2677</v>
      </c>
      <c r="J95" s="1762" t="s">
        <v>2676</v>
      </c>
      <c r="K95" s="1762" t="s">
        <v>2675</v>
      </c>
      <c r="L95" s="1762" t="s">
        <v>2674</v>
      </c>
      <c r="M95" s="1762" t="s">
        <v>2673</v>
      </c>
      <c r="N95" s="1762" t="s">
        <v>2672</v>
      </c>
      <c r="O95" s="1762" t="s">
        <v>2671</v>
      </c>
      <c r="P95" s="1778" t="s">
        <v>2670</v>
      </c>
      <c r="Q95" s="1777" t="s">
        <v>2669</v>
      </c>
      <c r="R95" s="1686"/>
      <c r="S95" s="1734"/>
    </row>
    <row r="96" spans="1:19" s="1563" customFormat="1" ht="18" customHeight="1">
      <c r="A96" s="1687"/>
      <c r="B96" s="1776"/>
      <c r="C96" s="1775"/>
      <c r="D96" s="1775"/>
      <c r="E96" s="1774"/>
      <c r="F96" s="1773"/>
      <c r="G96" s="1772"/>
      <c r="H96" s="1771"/>
      <c r="I96" s="1770"/>
      <c r="J96" s="1769"/>
      <c r="K96" s="1769"/>
      <c r="L96" s="1769"/>
      <c r="M96" s="1769"/>
      <c r="N96" s="1769"/>
      <c r="O96" s="1769"/>
      <c r="P96" s="1769"/>
      <c r="Q96" s="1768"/>
      <c r="R96" s="1686"/>
      <c r="S96" s="1734"/>
    </row>
    <row r="97" spans="1:19" s="1563" customFormat="1" ht="18" customHeight="1">
      <c r="A97" s="1687"/>
      <c r="B97" s="1766" t="s">
        <v>2661</v>
      </c>
      <c r="C97" s="1752"/>
      <c r="D97" s="1752"/>
      <c r="E97" s="2857">
        <v>12</v>
      </c>
      <c r="F97" s="2858"/>
      <c r="G97" s="1765">
        <v>5</v>
      </c>
      <c r="H97" s="1764">
        <v>4</v>
      </c>
      <c r="I97" s="1763">
        <v>2</v>
      </c>
      <c r="J97" s="1762">
        <v>1</v>
      </c>
      <c r="K97" s="1762">
        <v>0</v>
      </c>
      <c r="L97" s="1762">
        <v>0</v>
      </c>
      <c r="M97" s="1762">
        <v>0</v>
      </c>
      <c r="N97" s="1762">
        <v>0</v>
      </c>
      <c r="O97" s="1762">
        <v>0</v>
      </c>
      <c r="P97" s="1762">
        <v>0</v>
      </c>
      <c r="Q97" s="1761">
        <v>0</v>
      </c>
      <c r="R97" s="1686"/>
      <c r="S97" s="1734"/>
    </row>
    <row r="98" spans="1:19" s="1563" customFormat="1" ht="18" customHeight="1">
      <c r="A98" s="1687"/>
      <c r="B98" s="1766" t="s">
        <v>2660</v>
      </c>
      <c r="C98" s="1752"/>
      <c r="D98" s="1752"/>
      <c r="E98" s="2857">
        <v>81</v>
      </c>
      <c r="F98" s="2858"/>
      <c r="G98" s="1765">
        <v>42</v>
      </c>
      <c r="H98" s="1764">
        <v>28</v>
      </c>
      <c r="I98" s="1763">
        <v>11</v>
      </c>
      <c r="J98" s="1762">
        <v>0</v>
      </c>
      <c r="K98" s="1762">
        <v>0</v>
      </c>
      <c r="L98" s="1762">
        <v>0</v>
      </c>
      <c r="M98" s="1762">
        <v>0</v>
      </c>
      <c r="N98" s="1762">
        <v>0</v>
      </c>
      <c r="O98" s="1762">
        <v>0</v>
      </c>
      <c r="P98" s="1762">
        <v>0</v>
      </c>
      <c r="Q98" s="1761">
        <v>0</v>
      </c>
      <c r="R98" s="1767"/>
      <c r="S98" s="1734"/>
    </row>
    <row r="99" spans="1:19" s="1563" customFormat="1" ht="18" customHeight="1">
      <c r="A99" s="1687"/>
      <c r="B99" s="1766" t="s">
        <v>2659</v>
      </c>
      <c r="C99" s="1752"/>
      <c r="D99" s="1752"/>
      <c r="E99" s="2857">
        <v>86</v>
      </c>
      <c r="F99" s="2858"/>
      <c r="G99" s="1765">
        <v>61</v>
      </c>
      <c r="H99" s="1764">
        <v>23</v>
      </c>
      <c r="I99" s="1763">
        <v>2</v>
      </c>
      <c r="J99" s="1762">
        <v>0</v>
      </c>
      <c r="K99" s="1762">
        <v>0</v>
      </c>
      <c r="L99" s="1762">
        <v>0</v>
      </c>
      <c r="M99" s="1762">
        <v>0</v>
      </c>
      <c r="N99" s="1762">
        <v>0</v>
      </c>
      <c r="O99" s="1762">
        <v>0</v>
      </c>
      <c r="P99" s="1762">
        <v>0</v>
      </c>
      <c r="Q99" s="1761">
        <v>0</v>
      </c>
      <c r="R99" s="1686"/>
      <c r="S99" s="1734"/>
    </row>
    <row r="100" spans="1:19" s="1563" customFormat="1" ht="18" customHeight="1">
      <c r="A100" s="1687"/>
      <c r="B100" s="1766" t="s">
        <v>2658</v>
      </c>
      <c r="C100" s="1752"/>
      <c r="D100" s="1752"/>
      <c r="E100" s="2857">
        <v>62</v>
      </c>
      <c r="F100" s="2858"/>
      <c r="G100" s="1765">
        <v>5</v>
      </c>
      <c r="H100" s="1764">
        <v>8</v>
      </c>
      <c r="I100" s="1763">
        <v>43</v>
      </c>
      <c r="J100" s="1762">
        <v>6</v>
      </c>
      <c r="K100" s="1762">
        <v>0</v>
      </c>
      <c r="L100" s="1762">
        <v>0</v>
      </c>
      <c r="M100" s="1762">
        <v>0</v>
      </c>
      <c r="N100" s="1762">
        <v>0</v>
      </c>
      <c r="O100" s="1762">
        <v>0</v>
      </c>
      <c r="P100" s="1762">
        <v>0</v>
      </c>
      <c r="Q100" s="1761">
        <v>0</v>
      </c>
      <c r="R100" s="1686"/>
      <c r="S100" s="1734"/>
    </row>
    <row r="101" spans="1:19" s="1563" customFormat="1" ht="18" customHeight="1">
      <c r="A101" s="1687"/>
      <c r="B101" s="1766" t="s">
        <v>59</v>
      </c>
      <c r="C101" s="1752"/>
      <c r="D101" s="1752"/>
      <c r="E101" s="2857">
        <v>0</v>
      </c>
      <c r="F101" s="2858"/>
      <c r="G101" s="1765">
        <v>0</v>
      </c>
      <c r="H101" s="1764">
        <v>0</v>
      </c>
      <c r="I101" s="1763">
        <v>0</v>
      </c>
      <c r="J101" s="1762">
        <v>0</v>
      </c>
      <c r="K101" s="1762">
        <v>0</v>
      </c>
      <c r="L101" s="1762">
        <v>0</v>
      </c>
      <c r="M101" s="1762">
        <v>0</v>
      </c>
      <c r="N101" s="1762">
        <v>0</v>
      </c>
      <c r="O101" s="1762">
        <v>0</v>
      </c>
      <c r="P101" s="1762">
        <v>0</v>
      </c>
      <c r="Q101" s="1761">
        <v>0</v>
      </c>
      <c r="R101" s="1686"/>
      <c r="S101" s="1734"/>
    </row>
    <row r="102" spans="1:19" s="1563" customFormat="1" ht="18" customHeight="1">
      <c r="A102" s="1687"/>
      <c r="B102" s="1766" t="s">
        <v>301</v>
      </c>
      <c r="C102" s="1752"/>
      <c r="D102" s="1752"/>
      <c r="E102" s="2857">
        <v>0</v>
      </c>
      <c r="F102" s="2858"/>
      <c r="G102" s="1765">
        <v>0</v>
      </c>
      <c r="H102" s="1764">
        <v>0</v>
      </c>
      <c r="I102" s="1763">
        <v>0</v>
      </c>
      <c r="J102" s="1762">
        <v>0</v>
      </c>
      <c r="K102" s="1762">
        <v>0</v>
      </c>
      <c r="L102" s="1762">
        <v>0</v>
      </c>
      <c r="M102" s="1762">
        <v>0</v>
      </c>
      <c r="N102" s="1762">
        <v>0</v>
      </c>
      <c r="O102" s="1762">
        <v>0</v>
      </c>
      <c r="P102" s="1762">
        <v>0</v>
      </c>
      <c r="Q102" s="1761">
        <v>0</v>
      </c>
      <c r="R102" s="1686"/>
      <c r="S102" s="1734"/>
    </row>
    <row r="103" spans="1:19" s="1563" customFormat="1" ht="18" customHeight="1">
      <c r="A103" s="1687"/>
      <c r="B103" s="1766" t="s">
        <v>294</v>
      </c>
      <c r="C103" s="1752"/>
      <c r="D103" s="1752"/>
      <c r="E103" s="2857">
        <v>0</v>
      </c>
      <c r="F103" s="2858"/>
      <c r="G103" s="1765">
        <v>0</v>
      </c>
      <c r="H103" s="1764">
        <v>0</v>
      </c>
      <c r="I103" s="1763">
        <v>0</v>
      </c>
      <c r="J103" s="1762">
        <v>0</v>
      </c>
      <c r="K103" s="1762">
        <v>0</v>
      </c>
      <c r="L103" s="1762">
        <v>0</v>
      </c>
      <c r="M103" s="1762">
        <v>0</v>
      </c>
      <c r="N103" s="1762">
        <v>0</v>
      </c>
      <c r="O103" s="1762">
        <v>0</v>
      </c>
      <c r="P103" s="1762">
        <v>0</v>
      </c>
      <c r="Q103" s="1761">
        <v>0</v>
      </c>
      <c r="R103" s="1686"/>
      <c r="S103" s="1734"/>
    </row>
    <row r="104" spans="1:19" s="1563" customFormat="1" ht="18" customHeight="1">
      <c r="A104" s="1687"/>
      <c r="B104" s="1766" t="s">
        <v>419</v>
      </c>
      <c r="C104" s="1752"/>
      <c r="D104" s="1752"/>
      <c r="E104" s="2857">
        <v>0</v>
      </c>
      <c r="F104" s="2858"/>
      <c r="G104" s="1765">
        <v>0</v>
      </c>
      <c r="H104" s="1764">
        <v>0</v>
      </c>
      <c r="I104" s="1763">
        <v>0</v>
      </c>
      <c r="J104" s="1762">
        <v>0</v>
      </c>
      <c r="K104" s="1762">
        <v>0</v>
      </c>
      <c r="L104" s="1762">
        <v>0</v>
      </c>
      <c r="M104" s="1762">
        <v>0</v>
      </c>
      <c r="N104" s="1762">
        <v>0</v>
      </c>
      <c r="O104" s="1762">
        <v>0</v>
      </c>
      <c r="P104" s="1762">
        <v>0</v>
      </c>
      <c r="Q104" s="1761">
        <v>0</v>
      </c>
      <c r="R104" s="1686"/>
      <c r="S104" s="1734"/>
    </row>
    <row r="105" spans="1:19" s="1563" customFormat="1" ht="18" customHeight="1">
      <c r="A105" s="1687"/>
      <c r="B105" s="1766" t="s">
        <v>304</v>
      </c>
      <c r="C105" s="1752"/>
      <c r="D105" s="1752"/>
      <c r="E105" s="2857">
        <v>0</v>
      </c>
      <c r="F105" s="2858"/>
      <c r="G105" s="1765">
        <v>0</v>
      </c>
      <c r="H105" s="1764">
        <v>0</v>
      </c>
      <c r="I105" s="1763">
        <v>0</v>
      </c>
      <c r="J105" s="1762">
        <v>0</v>
      </c>
      <c r="K105" s="1762">
        <v>0</v>
      </c>
      <c r="L105" s="1762">
        <v>0</v>
      </c>
      <c r="M105" s="1762">
        <v>0</v>
      </c>
      <c r="N105" s="1762">
        <v>0</v>
      </c>
      <c r="O105" s="1762">
        <v>0</v>
      </c>
      <c r="P105" s="1762">
        <v>0</v>
      </c>
      <c r="Q105" s="1761">
        <v>0</v>
      </c>
      <c r="R105" s="1686"/>
      <c r="S105" s="1734"/>
    </row>
    <row r="106" spans="1:19" s="1563" customFormat="1" ht="18" customHeight="1">
      <c r="A106" s="1687"/>
      <c r="B106" s="1766" t="s">
        <v>420</v>
      </c>
      <c r="C106" s="1752"/>
      <c r="D106" s="1752"/>
      <c r="E106" s="2857">
        <v>0</v>
      </c>
      <c r="F106" s="2858"/>
      <c r="G106" s="1765">
        <v>0</v>
      </c>
      <c r="H106" s="1764">
        <v>0</v>
      </c>
      <c r="I106" s="1763">
        <v>0</v>
      </c>
      <c r="J106" s="1762">
        <v>0</v>
      </c>
      <c r="K106" s="1762">
        <v>0</v>
      </c>
      <c r="L106" s="1762">
        <v>0</v>
      </c>
      <c r="M106" s="1762">
        <v>0</v>
      </c>
      <c r="N106" s="1762">
        <v>0</v>
      </c>
      <c r="O106" s="1762">
        <v>0</v>
      </c>
      <c r="P106" s="1762">
        <v>0</v>
      </c>
      <c r="Q106" s="1761">
        <v>0</v>
      </c>
      <c r="R106" s="1686"/>
      <c r="S106" s="1734"/>
    </row>
    <row r="107" spans="1:19" s="1563" customFormat="1" ht="18" customHeight="1">
      <c r="A107" s="1687"/>
      <c r="B107" s="1760"/>
      <c r="C107" s="1759"/>
      <c r="D107" s="1759"/>
      <c r="E107" s="1695"/>
      <c r="F107" s="1758"/>
      <c r="G107" s="1757"/>
      <c r="H107" s="1756"/>
      <c r="I107" s="1755"/>
      <c r="J107" s="1754"/>
      <c r="K107" s="1754"/>
      <c r="L107" s="1754"/>
      <c r="M107" s="1754"/>
      <c r="N107" s="1754"/>
      <c r="O107" s="1754"/>
      <c r="P107" s="1754"/>
      <c r="Q107" s="1753"/>
      <c r="R107" s="1686"/>
      <c r="S107" s="1734"/>
    </row>
    <row r="108" spans="1:19" s="1563" customFormat="1" ht="18" customHeight="1">
      <c r="A108" s="1687"/>
      <c r="B108" s="1752"/>
      <c r="C108" s="1752"/>
      <c r="D108" s="1752"/>
      <c r="E108" s="1692"/>
      <c r="F108" s="1692"/>
      <c r="G108" s="1572"/>
      <c r="H108" s="1572"/>
      <c r="I108" s="1572"/>
      <c r="J108" s="1572"/>
      <c r="K108" s="1572"/>
      <c r="L108" s="1572"/>
      <c r="M108" s="1572"/>
      <c r="N108" s="1572"/>
      <c r="O108" s="1572"/>
      <c r="P108" s="1572"/>
      <c r="Q108" s="1572"/>
      <c r="R108" s="1686"/>
      <c r="S108" s="1734"/>
    </row>
    <row r="109" spans="1:19" s="1734" customFormat="1" ht="15.75">
      <c r="A109" s="1593"/>
      <c r="B109" s="1804" t="s">
        <v>2662</v>
      </c>
      <c r="C109" s="1802"/>
      <c r="D109" s="1802"/>
      <c r="E109" s="1802"/>
      <c r="F109" s="1802"/>
      <c r="G109" s="1802"/>
      <c r="H109" s="1802"/>
      <c r="I109" s="1802"/>
      <c r="J109" s="1802"/>
      <c r="K109" s="1802"/>
      <c r="L109" s="1802"/>
      <c r="M109" s="1802"/>
      <c r="N109" s="1802"/>
      <c r="O109" s="1802"/>
      <c r="P109" s="1802"/>
      <c r="Q109" s="1801"/>
      <c r="R109" s="1685"/>
    </row>
    <row r="110" spans="1:19" s="1734" customFormat="1" ht="15.75">
      <c r="A110" s="1593"/>
      <c r="B110" s="1800"/>
      <c r="C110" s="1798"/>
      <c r="D110" s="1798"/>
      <c r="E110" s="1798"/>
      <c r="F110" s="1798"/>
      <c r="G110" s="1798"/>
      <c r="H110" s="1798"/>
      <c r="I110" s="1798"/>
      <c r="J110" s="1798"/>
      <c r="K110" s="1798"/>
      <c r="L110" s="1798"/>
      <c r="M110" s="1798"/>
      <c r="N110" s="1798"/>
      <c r="O110" s="1798"/>
      <c r="P110" s="1798"/>
      <c r="Q110" s="1797"/>
      <c r="R110" s="1685"/>
    </row>
    <row r="111" spans="1:19" s="1734" customFormat="1" ht="15.75">
      <c r="A111" s="1593"/>
      <c r="B111" s="1800"/>
      <c r="C111" s="1798"/>
      <c r="D111" s="1798"/>
      <c r="E111" s="1798"/>
      <c r="F111" s="1798"/>
      <c r="G111" s="1798"/>
      <c r="H111" s="1798"/>
      <c r="I111" s="1798"/>
      <c r="J111" s="1798"/>
      <c r="K111" s="1798"/>
      <c r="L111" s="1798"/>
      <c r="M111" s="1798"/>
      <c r="N111" s="1798"/>
      <c r="O111" s="1798"/>
      <c r="P111" s="1798"/>
      <c r="Q111" s="1797"/>
      <c r="R111" s="1685"/>
    </row>
    <row r="112" spans="1:19" s="1734" customFormat="1" ht="15.75">
      <c r="A112" s="1593"/>
      <c r="B112" s="1800"/>
      <c r="C112" s="1798"/>
      <c r="D112" s="1798"/>
      <c r="E112" s="1798"/>
      <c r="F112" s="1798"/>
      <c r="G112" s="1798"/>
      <c r="H112" s="1798"/>
      <c r="I112" s="1798"/>
      <c r="J112" s="1798"/>
      <c r="K112" s="1798"/>
      <c r="L112" s="1798"/>
      <c r="M112" s="1798"/>
      <c r="N112" s="1798"/>
      <c r="O112" s="1798"/>
      <c r="P112" s="1798"/>
      <c r="Q112" s="1797"/>
      <c r="R112" s="1685"/>
    </row>
    <row r="113" spans="1:19" s="1734" customFormat="1" ht="15.75">
      <c r="A113" s="1593"/>
      <c r="B113" s="1796"/>
      <c r="C113" s="1794"/>
      <c r="D113" s="1794"/>
      <c r="E113" s="1794"/>
      <c r="F113" s="1794"/>
      <c r="G113" s="1794"/>
      <c r="H113" s="1794"/>
      <c r="I113" s="1794"/>
      <c r="J113" s="1794"/>
      <c r="K113" s="1794"/>
      <c r="L113" s="1794"/>
      <c r="M113" s="1794"/>
      <c r="N113" s="1794"/>
      <c r="O113" s="1794"/>
      <c r="P113" s="1794"/>
      <c r="Q113" s="1793"/>
      <c r="R113" s="1685"/>
    </row>
    <row r="114" spans="1:19" s="1734" customFormat="1" ht="12" customHeight="1">
      <c r="A114" s="1593"/>
      <c r="B114" s="1798"/>
      <c r="C114" s="1798"/>
      <c r="D114" s="1798"/>
      <c r="E114" s="1798"/>
      <c r="F114" s="1798"/>
      <c r="G114" s="1798"/>
      <c r="H114" s="1798"/>
      <c r="I114" s="1798"/>
      <c r="J114" s="1798"/>
      <c r="K114" s="1798"/>
      <c r="L114" s="1798"/>
      <c r="M114" s="1798"/>
      <c r="N114" s="1798"/>
      <c r="O114" s="1798"/>
      <c r="P114" s="1798"/>
      <c r="Q114" s="1799"/>
      <c r="R114" s="1685"/>
    </row>
    <row r="115" spans="1:19" ht="30.75" customHeight="1">
      <c r="A115" s="1733"/>
      <c r="B115" s="1824" t="s">
        <v>2691</v>
      </c>
      <c r="C115" s="1788"/>
      <c r="D115" s="1788"/>
      <c r="E115" s="1788"/>
      <c r="F115" s="1788"/>
      <c r="G115" s="1788"/>
      <c r="H115" s="1788"/>
      <c r="I115" s="1788"/>
      <c r="J115" s="1788"/>
      <c r="K115" s="1788"/>
      <c r="L115" s="1788"/>
      <c r="M115" s="1788"/>
      <c r="N115" s="1788"/>
      <c r="O115" s="1788"/>
      <c r="P115" s="1788"/>
      <c r="Q115" s="1823" t="s">
        <v>2690</v>
      </c>
    </row>
    <row r="116" spans="1:19" s="1734" customFormat="1" ht="9.75" customHeight="1">
      <c r="A116" s="1593"/>
      <c r="B116" s="1822"/>
      <c r="C116" s="1822"/>
      <c r="D116" s="1822"/>
      <c r="E116" s="1822"/>
      <c r="F116" s="1822"/>
      <c r="G116" s="1822"/>
      <c r="H116" s="1822"/>
      <c r="I116" s="1821"/>
      <c r="J116" s="1821"/>
      <c r="K116" s="1593"/>
      <c r="L116" s="1593"/>
      <c r="M116" s="1593"/>
      <c r="N116" s="1593"/>
      <c r="O116" s="1593"/>
      <c r="P116" s="1593"/>
      <c r="Q116" s="1614"/>
      <c r="R116" s="1685"/>
    </row>
    <row r="117" spans="1:19" s="1563" customFormat="1" ht="15.75">
      <c r="A117" s="1687"/>
      <c r="B117" s="1751" t="s">
        <v>274</v>
      </c>
      <c r="C117" s="1751"/>
      <c r="D117" s="1751"/>
      <c r="E117" s="2839" t="s">
        <v>2689</v>
      </c>
      <c r="F117" s="2863"/>
      <c r="G117" s="1820" t="s">
        <v>2679</v>
      </c>
      <c r="H117" s="1819" t="s">
        <v>2678</v>
      </c>
      <c r="I117" s="1819" t="s">
        <v>2677</v>
      </c>
      <c r="J117" s="1819" t="s">
        <v>2676</v>
      </c>
      <c r="K117" s="1819" t="s">
        <v>2675</v>
      </c>
      <c r="L117" s="1819" t="s">
        <v>2674</v>
      </c>
      <c r="M117" s="1819" t="s">
        <v>2673</v>
      </c>
      <c r="N117" s="1819" t="s">
        <v>2672</v>
      </c>
      <c r="O117" s="1819" t="s">
        <v>2671</v>
      </c>
      <c r="P117" s="1819" t="s">
        <v>2670</v>
      </c>
      <c r="Q117" s="1818" t="s">
        <v>2669</v>
      </c>
      <c r="R117" s="1686"/>
      <c r="S117" s="1734"/>
    </row>
    <row r="118" spans="1:19" s="1563" customFormat="1" ht="18" customHeight="1">
      <c r="A118" s="1687"/>
      <c r="B118" s="1776"/>
      <c r="C118" s="1775"/>
      <c r="D118" s="1775"/>
      <c r="E118" s="1774"/>
      <c r="F118" s="1773"/>
      <c r="G118" s="1817"/>
      <c r="H118" s="1816"/>
      <c r="I118" s="1816"/>
      <c r="J118" s="1816"/>
      <c r="K118" s="1816"/>
      <c r="L118" s="1816"/>
      <c r="M118" s="1816"/>
      <c r="N118" s="1816"/>
      <c r="O118" s="1816"/>
      <c r="P118" s="1816"/>
      <c r="Q118" s="1815"/>
      <c r="R118" s="1686"/>
      <c r="S118" s="1734"/>
    </row>
    <row r="119" spans="1:19" s="1563" customFormat="1" ht="18" customHeight="1">
      <c r="A119" s="1687"/>
      <c r="B119" s="1766" t="s">
        <v>2661</v>
      </c>
      <c r="C119" s="1752"/>
      <c r="D119" s="1752"/>
      <c r="E119" s="2864">
        <v>5</v>
      </c>
      <c r="F119" s="2865"/>
      <c r="G119" s="1814" t="s">
        <v>2688</v>
      </c>
      <c r="H119" s="1812"/>
      <c r="I119" s="1812"/>
      <c r="J119" s="1812"/>
      <c r="K119" s="1812"/>
      <c r="L119" s="1812"/>
      <c r="M119" s="1812"/>
      <c r="N119" s="1812"/>
      <c r="O119" s="1812"/>
      <c r="P119" s="1812"/>
      <c r="Q119" s="1811"/>
      <c r="R119" s="1686"/>
      <c r="S119" s="1734"/>
    </row>
    <row r="120" spans="1:19" s="1563" customFormat="1" ht="18" customHeight="1">
      <c r="A120" s="1687"/>
      <c r="B120" s="1766" t="s">
        <v>2660</v>
      </c>
      <c r="C120" s="1752"/>
      <c r="D120" s="1752"/>
      <c r="E120" s="2864">
        <v>5</v>
      </c>
      <c r="F120" s="2865"/>
      <c r="G120" s="1814" t="s">
        <v>2687</v>
      </c>
      <c r="H120" s="1812"/>
      <c r="I120" s="1812"/>
      <c r="J120" s="1812"/>
      <c r="K120" s="1812"/>
      <c r="L120" s="1812"/>
      <c r="M120" s="1812"/>
      <c r="N120" s="1812"/>
      <c r="O120" s="1812"/>
      <c r="P120" s="1812"/>
      <c r="Q120" s="1811"/>
      <c r="R120" s="1767"/>
      <c r="S120" s="1734"/>
    </row>
    <row r="121" spans="1:19" s="1563" customFormat="1" ht="18" customHeight="1">
      <c r="A121" s="1687"/>
      <c r="B121" s="1766" t="s">
        <v>2659</v>
      </c>
      <c r="C121" s="1752"/>
      <c r="D121" s="1752"/>
      <c r="E121" s="2864">
        <v>5</v>
      </c>
      <c r="F121" s="2865"/>
      <c r="G121" s="1814" t="s">
        <v>2687</v>
      </c>
      <c r="H121" s="1812"/>
      <c r="I121" s="1812"/>
      <c r="J121" s="1812"/>
      <c r="K121" s="1812"/>
      <c r="L121" s="1812"/>
      <c r="M121" s="1812"/>
      <c r="N121" s="1812"/>
      <c r="O121" s="1812"/>
      <c r="P121" s="1812"/>
      <c r="Q121" s="1811"/>
      <c r="R121" s="1686"/>
      <c r="S121" s="1734"/>
    </row>
    <row r="122" spans="1:19" s="1563" customFormat="1" ht="18" customHeight="1">
      <c r="A122" s="1687"/>
      <c r="B122" s="1766" t="s">
        <v>2658</v>
      </c>
      <c r="C122" s="1752"/>
      <c r="D122" s="1752"/>
      <c r="E122" s="2864">
        <v>5</v>
      </c>
      <c r="F122" s="2865"/>
      <c r="G122" s="1814" t="s">
        <v>2686</v>
      </c>
      <c r="H122" s="1812"/>
      <c r="I122" s="1812"/>
      <c r="J122" s="1812"/>
      <c r="K122" s="1812"/>
      <c r="L122" s="1812"/>
      <c r="M122" s="1812"/>
      <c r="N122" s="1812"/>
      <c r="O122" s="1812"/>
      <c r="P122" s="1812"/>
      <c r="Q122" s="1811"/>
      <c r="R122" s="1686"/>
      <c r="S122" s="1734"/>
    </row>
    <row r="123" spans="1:19" s="1563" customFormat="1" ht="18" customHeight="1">
      <c r="A123" s="1687"/>
      <c r="B123" s="1766" t="s">
        <v>59</v>
      </c>
      <c r="C123" s="1752"/>
      <c r="D123" s="1752"/>
      <c r="E123" s="2866">
        <v>0</v>
      </c>
      <c r="F123" s="2867"/>
      <c r="G123" s="1814"/>
      <c r="H123" s="1812"/>
      <c r="I123" s="1812"/>
      <c r="J123" s="1812"/>
      <c r="K123" s="1812"/>
      <c r="L123" s="1812"/>
      <c r="M123" s="1812"/>
      <c r="N123" s="1812"/>
      <c r="O123" s="1812"/>
      <c r="P123" s="1812"/>
      <c r="Q123" s="1811"/>
      <c r="R123" s="1686"/>
      <c r="S123" s="1734"/>
    </row>
    <row r="124" spans="1:19" s="1563" customFormat="1" ht="18" customHeight="1">
      <c r="A124" s="1687"/>
      <c r="B124" s="1766" t="s">
        <v>301</v>
      </c>
      <c r="C124" s="1752"/>
      <c r="D124" s="1752"/>
      <c r="E124" s="2866">
        <v>0</v>
      </c>
      <c r="F124" s="2867"/>
      <c r="G124" s="1814"/>
      <c r="H124" s="1812"/>
      <c r="I124" s="1812"/>
      <c r="J124" s="1812"/>
      <c r="K124" s="1812"/>
      <c r="L124" s="1812"/>
      <c r="M124" s="1812"/>
      <c r="N124" s="1812"/>
      <c r="O124" s="1812"/>
      <c r="P124" s="1812"/>
      <c r="Q124" s="1811"/>
      <c r="R124" s="1686"/>
      <c r="S124" s="1734"/>
    </row>
    <row r="125" spans="1:19" s="1563" customFormat="1" ht="18" customHeight="1">
      <c r="A125" s="1687"/>
      <c r="B125" s="1766" t="s">
        <v>294</v>
      </c>
      <c r="C125" s="1752"/>
      <c r="D125" s="1752"/>
      <c r="E125" s="2866">
        <v>0</v>
      </c>
      <c r="F125" s="2867"/>
      <c r="G125" s="1814"/>
      <c r="H125" s="1812"/>
      <c r="I125" s="1812"/>
      <c r="J125" s="1812"/>
      <c r="K125" s="1812"/>
      <c r="L125" s="1812"/>
      <c r="M125" s="1812"/>
      <c r="N125" s="1812"/>
      <c r="O125" s="1812"/>
      <c r="P125" s="1812"/>
      <c r="Q125" s="1811"/>
      <c r="R125" s="1686"/>
      <c r="S125" s="1734"/>
    </row>
    <row r="126" spans="1:19" s="1563" customFormat="1" ht="18" customHeight="1">
      <c r="A126" s="1687"/>
      <c r="B126" s="1766" t="s">
        <v>419</v>
      </c>
      <c r="C126" s="1752"/>
      <c r="D126" s="1752"/>
      <c r="E126" s="2866">
        <v>0</v>
      </c>
      <c r="F126" s="2867"/>
      <c r="G126" s="1814"/>
      <c r="H126" s="1812"/>
      <c r="I126" s="1812"/>
      <c r="J126" s="1812"/>
      <c r="K126" s="1812"/>
      <c r="L126" s="1812"/>
      <c r="M126" s="1812"/>
      <c r="N126" s="1812"/>
      <c r="O126" s="1812"/>
      <c r="P126" s="1812"/>
      <c r="Q126" s="1811"/>
      <c r="R126" s="1686"/>
      <c r="S126" s="1734"/>
    </row>
    <row r="127" spans="1:19" s="1563" customFormat="1" ht="18" customHeight="1">
      <c r="A127" s="1687"/>
      <c r="B127" s="1766" t="s">
        <v>304</v>
      </c>
      <c r="C127" s="1752"/>
      <c r="D127" s="1752"/>
      <c r="E127" s="2866">
        <v>0</v>
      </c>
      <c r="F127" s="2867"/>
      <c r="G127" s="1814"/>
      <c r="H127" s="1812"/>
      <c r="I127" s="1812"/>
      <c r="J127" s="1812"/>
      <c r="K127" s="1812"/>
      <c r="L127" s="1812"/>
      <c r="M127" s="1812"/>
      <c r="N127" s="1812"/>
      <c r="O127" s="1812"/>
      <c r="P127" s="1812"/>
      <c r="Q127" s="1811"/>
      <c r="R127" s="1686"/>
      <c r="S127" s="1734"/>
    </row>
    <row r="128" spans="1:19" s="1563" customFormat="1" ht="18" customHeight="1">
      <c r="A128" s="1687"/>
      <c r="B128" s="1766" t="s">
        <v>420</v>
      </c>
      <c r="C128" s="1752"/>
      <c r="D128" s="1752"/>
      <c r="E128" s="2866">
        <v>0</v>
      </c>
      <c r="F128" s="2867"/>
      <c r="G128" s="1813"/>
      <c r="H128" s="1812"/>
      <c r="I128" s="1812"/>
      <c r="J128" s="1812"/>
      <c r="K128" s="1812"/>
      <c r="L128" s="1812"/>
      <c r="M128" s="1812"/>
      <c r="N128" s="1812"/>
      <c r="O128" s="1812"/>
      <c r="P128" s="1812"/>
      <c r="Q128" s="1811"/>
      <c r="R128" s="1686"/>
      <c r="S128" s="1734"/>
    </row>
    <row r="129" spans="1:19" s="1563" customFormat="1" ht="18" customHeight="1">
      <c r="A129" s="1687"/>
      <c r="B129" s="1760"/>
      <c r="C129" s="1759"/>
      <c r="D129" s="1759"/>
      <c r="E129" s="1810"/>
      <c r="F129" s="1809"/>
      <c r="G129" s="1808"/>
      <c r="H129" s="1807"/>
      <c r="I129" s="1807"/>
      <c r="J129" s="1807"/>
      <c r="K129" s="1807"/>
      <c r="L129" s="1807"/>
      <c r="M129" s="1807"/>
      <c r="N129" s="1807"/>
      <c r="O129" s="1807"/>
      <c r="P129" s="1807"/>
      <c r="Q129" s="1806"/>
      <c r="R129" s="1686"/>
      <c r="S129" s="1734"/>
    </row>
    <row r="130" spans="1:19" s="1563" customFormat="1" ht="18" hidden="1" customHeight="1">
      <c r="A130" s="1687"/>
      <c r="B130" s="1752"/>
      <c r="C130" s="1752"/>
      <c r="D130" s="1752"/>
      <c r="E130" s="1805"/>
      <c r="F130" s="1805"/>
      <c r="G130" s="1572"/>
      <c r="H130" s="1572"/>
      <c r="I130" s="1572"/>
      <c r="J130" s="1572"/>
      <c r="K130" s="1572"/>
      <c r="L130" s="1572"/>
      <c r="M130" s="1572"/>
      <c r="N130" s="1572"/>
      <c r="O130" s="1572"/>
      <c r="P130" s="1572"/>
      <c r="Q130" s="1572"/>
      <c r="R130" s="1686"/>
      <c r="S130" s="1734"/>
    </row>
    <row r="131" spans="1:19" s="1734" customFormat="1" ht="15.75" hidden="1">
      <c r="A131" s="1593"/>
      <c r="B131" s="1804" t="s">
        <v>2662</v>
      </c>
      <c r="C131" s="1802"/>
      <c r="D131" s="1802"/>
      <c r="E131" s="1803"/>
      <c r="F131" s="1803"/>
      <c r="G131" s="1802"/>
      <c r="H131" s="1802"/>
      <c r="I131" s="1802"/>
      <c r="J131" s="1802"/>
      <c r="K131" s="1802"/>
      <c r="L131" s="1802"/>
      <c r="M131" s="1802"/>
      <c r="N131" s="1802"/>
      <c r="O131" s="1802"/>
      <c r="P131" s="1802"/>
      <c r="Q131" s="1801"/>
      <c r="R131" s="1685"/>
    </row>
    <row r="132" spans="1:19" s="1734" customFormat="1" ht="15.75" hidden="1">
      <c r="A132" s="1593"/>
      <c r="B132" s="1800"/>
      <c r="C132" s="1798"/>
      <c r="D132" s="1798"/>
      <c r="E132" s="1799"/>
      <c r="F132" s="1799"/>
      <c r="G132" s="1798"/>
      <c r="H132" s="1798"/>
      <c r="I132" s="1798"/>
      <c r="J132" s="1798"/>
      <c r="K132" s="1798"/>
      <c r="L132" s="1798"/>
      <c r="M132" s="1798"/>
      <c r="N132" s="1798"/>
      <c r="O132" s="1798"/>
      <c r="P132" s="1798"/>
      <c r="Q132" s="1797"/>
      <c r="R132" s="1685"/>
    </row>
    <row r="133" spans="1:19" s="1734" customFormat="1" ht="15.75" hidden="1">
      <c r="A133" s="1593"/>
      <c r="B133" s="1800"/>
      <c r="C133" s="1798"/>
      <c r="D133" s="1798"/>
      <c r="E133" s="1799"/>
      <c r="F133" s="1799"/>
      <c r="G133" s="1798"/>
      <c r="H133" s="1798"/>
      <c r="I133" s="1798"/>
      <c r="J133" s="1798"/>
      <c r="K133" s="1798"/>
      <c r="L133" s="1798"/>
      <c r="M133" s="1798"/>
      <c r="N133" s="1798"/>
      <c r="O133" s="1798"/>
      <c r="P133" s="1798"/>
      <c r="Q133" s="1797"/>
      <c r="R133" s="1685"/>
    </row>
    <row r="134" spans="1:19" s="1734" customFormat="1" ht="15.75" hidden="1">
      <c r="A134" s="1593"/>
      <c r="B134" s="1800"/>
      <c r="C134" s="1798"/>
      <c r="D134" s="1798"/>
      <c r="E134" s="1799"/>
      <c r="F134" s="1799"/>
      <c r="G134" s="1798"/>
      <c r="H134" s="1798"/>
      <c r="I134" s="1798"/>
      <c r="J134" s="1798"/>
      <c r="K134" s="1798"/>
      <c r="L134" s="1798"/>
      <c r="M134" s="1798"/>
      <c r="N134" s="1798"/>
      <c r="O134" s="1798"/>
      <c r="P134" s="1798"/>
      <c r="Q134" s="1797"/>
      <c r="R134" s="1685"/>
    </row>
    <row r="135" spans="1:19" s="1734" customFormat="1" ht="15.75" hidden="1">
      <c r="A135" s="1593"/>
      <c r="B135" s="1800"/>
      <c r="C135" s="1798"/>
      <c r="D135" s="1798"/>
      <c r="E135" s="1799"/>
      <c r="F135" s="1799"/>
      <c r="G135" s="1798"/>
      <c r="H135" s="1798"/>
      <c r="I135" s="1798"/>
      <c r="J135" s="1798"/>
      <c r="K135" s="1798"/>
      <c r="L135" s="1798"/>
      <c r="M135" s="1798"/>
      <c r="N135" s="1798"/>
      <c r="O135" s="1798"/>
      <c r="P135" s="1798"/>
      <c r="Q135" s="1797"/>
      <c r="R135" s="1685"/>
    </row>
    <row r="136" spans="1:19" s="1734" customFormat="1" ht="15.75" hidden="1">
      <c r="A136" s="1593"/>
      <c r="B136" s="1800"/>
      <c r="C136" s="1798"/>
      <c r="D136" s="1798"/>
      <c r="E136" s="1799"/>
      <c r="F136" s="1799"/>
      <c r="G136" s="1798"/>
      <c r="H136" s="1798"/>
      <c r="I136" s="1798"/>
      <c r="J136" s="1798"/>
      <c r="K136" s="1798"/>
      <c r="L136" s="1798"/>
      <c r="M136" s="1798"/>
      <c r="N136" s="1798"/>
      <c r="O136" s="1798"/>
      <c r="P136" s="1798"/>
      <c r="Q136" s="1797"/>
      <c r="R136" s="1685"/>
    </row>
    <row r="137" spans="1:19" s="1734" customFormat="1" ht="15.75" hidden="1">
      <c r="A137" s="1593"/>
      <c r="B137" s="1796"/>
      <c r="C137" s="1794"/>
      <c r="D137" s="1794"/>
      <c r="E137" s="1795"/>
      <c r="F137" s="1795"/>
      <c r="G137" s="1794"/>
      <c r="H137" s="1794"/>
      <c r="I137" s="1794"/>
      <c r="J137" s="1794"/>
      <c r="K137" s="1794"/>
      <c r="L137" s="1794"/>
      <c r="M137" s="1794"/>
      <c r="N137" s="1794"/>
      <c r="O137" s="1794"/>
      <c r="P137" s="1794"/>
      <c r="Q137" s="1793"/>
      <c r="R137" s="1685"/>
    </row>
    <row r="138" spans="1:19" hidden="1">
      <c r="A138" s="1733"/>
      <c r="B138" s="1733"/>
      <c r="C138" s="1733"/>
      <c r="D138" s="1733"/>
      <c r="G138" s="1733"/>
      <c r="H138" s="1733"/>
      <c r="I138" s="1733"/>
      <c r="J138" s="1733"/>
      <c r="K138" s="1733"/>
      <c r="L138" s="1733"/>
      <c r="M138" s="1733"/>
      <c r="N138" s="1733"/>
      <c r="O138" s="1733"/>
      <c r="P138" s="1733"/>
      <c r="Q138" s="1733"/>
    </row>
    <row r="139" spans="1:19">
      <c r="A139" s="1733"/>
      <c r="B139" s="1733"/>
      <c r="C139" s="1733"/>
      <c r="D139" s="1733"/>
      <c r="E139" s="1792"/>
      <c r="F139" s="1733"/>
      <c r="G139" s="1733"/>
      <c r="H139" s="1733"/>
      <c r="I139" s="1733"/>
      <c r="J139" s="1733"/>
      <c r="K139" s="1733"/>
      <c r="L139" s="1733"/>
      <c r="M139" s="1733"/>
      <c r="N139" s="1733"/>
      <c r="O139" s="1733"/>
      <c r="P139" s="1733"/>
      <c r="Q139" s="1733"/>
    </row>
    <row r="140" spans="1:19" ht="18.75">
      <c r="A140" s="1733"/>
      <c r="B140" s="1733"/>
      <c r="C140" s="1733"/>
      <c r="D140" s="1733"/>
      <c r="E140" s="1792"/>
      <c r="F140" s="1733"/>
      <c r="G140" s="1733"/>
      <c r="H140" s="1733"/>
      <c r="I140" s="1733"/>
      <c r="J140" s="1733"/>
      <c r="K140" s="1733"/>
      <c r="L140" s="1733"/>
      <c r="M140" s="1733"/>
      <c r="N140" s="1733"/>
      <c r="O140" s="1733"/>
      <c r="P140" s="1733"/>
      <c r="Q140" s="1791" t="s">
        <v>2685</v>
      </c>
    </row>
    <row r="141" spans="1:19" ht="37.5" customHeight="1">
      <c r="A141" s="1733"/>
      <c r="B141" s="1790" t="s">
        <v>270</v>
      </c>
      <c r="C141" s="1789"/>
      <c r="D141" s="1788" t="s">
        <v>2684</v>
      </c>
      <c r="E141" s="1788"/>
      <c r="F141" s="1788"/>
      <c r="G141" s="1788"/>
      <c r="H141" s="1788"/>
      <c r="I141" s="1788"/>
      <c r="J141" s="1788"/>
      <c r="K141" s="1788"/>
      <c r="L141" s="1788"/>
      <c r="M141" s="1788"/>
      <c r="N141" s="1788"/>
      <c r="O141" s="1788"/>
      <c r="P141" s="1788"/>
      <c r="Q141" s="1787"/>
    </row>
    <row r="142" spans="1:19" ht="6.75" customHeight="1">
      <c r="A142" s="1733"/>
      <c r="B142" s="1786"/>
      <c r="C142" s="1785"/>
      <c r="D142" s="1785"/>
      <c r="E142" s="1785"/>
      <c r="F142" s="1785"/>
      <c r="G142" s="1785"/>
      <c r="H142" s="1785"/>
      <c r="I142" s="1785"/>
      <c r="J142" s="1785"/>
      <c r="K142" s="1785"/>
      <c r="L142" s="1785"/>
      <c r="M142" s="1785"/>
      <c r="N142" s="1785"/>
      <c r="O142" s="1785"/>
      <c r="P142" s="1785"/>
      <c r="Q142" s="1785"/>
    </row>
    <row r="143" spans="1:19" s="1780" customFormat="1" ht="24.95" customHeight="1">
      <c r="A143" s="1784"/>
      <c r="B143" s="1782"/>
      <c r="C143" s="1783" t="s">
        <v>2683</v>
      </c>
      <c r="D143" s="1782"/>
      <c r="E143" s="1782"/>
      <c r="F143" s="1782"/>
      <c r="G143" s="1782"/>
      <c r="H143" s="1782"/>
      <c r="I143" s="1782"/>
      <c r="J143" s="1782"/>
      <c r="K143" s="1782"/>
      <c r="L143" s="1782"/>
      <c r="M143" s="1782"/>
      <c r="N143" s="1782"/>
      <c r="O143" s="1782"/>
      <c r="P143" s="1782"/>
      <c r="Q143" s="1782"/>
      <c r="R143" s="1781"/>
    </row>
    <row r="144" spans="1:19" s="1780" customFormat="1" ht="9" customHeight="1">
      <c r="A144" s="1784"/>
      <c r="B144" s="1783"/>
      <c r="C144" s="1783"/>
      <c r="D144" s="1782"/>
      <c r="E144" s="1782"/>
      <c r="F144" s="1782"/>
      <c r="G144" s="1782"/>
      <c r="H144" s="1782"/>
      <c r="I144" s="1782"/>
      <c r="J144" s="1782"/>
      <c r="K144" s="1782"/>
      <c r="L144" s="1782"/>
      <c r="M144" s="1782"/>
      <c r="N144" s="1782"/>
      <c r="O144" s="1782"/>
      <c r="P144" s="1782"/>
      <c r="Q144" s="1782"/>
      <c r="R144" s="1781"/>
    </row>
    <row r="145" spans="1:19" s="1780" customFormat="1" ht="24.95" customHeight="1">
      <c r="A145" s="1784"/>
      <c r="B145" s="1782"/>
      <c r="C145" s="1783" t="s">
        <v>2682</v>
      </c>
      <c r="D145" s="1782"/>
      <c r="E145" s="1782"/>
      <c r="F145" s="1782"/>
      <c r="G145" s="1782"/>
      <c r="H145" s="1782"/>
      <c r="I145" s="1782"/>
      <c r="J145" s="1782"/>
      <c r="K145" s="1782"/>
      <c r="L145" s="1782"/>
      <c r="M145" s="1782"/>
      <c r="N145" s="1782"/>
      <c r="O145" s="1782"/>
      <c r="P145" s="1782"/>
      <c r="Q145" s="1782"/>
      <c r="R145" s="1781"/>
    </row>
    <row r="146" spans="1:19" s="1780" customFormat="1" ht="9.75" customHeight="1">
      <c r="A146" s="1784"/>
      <c r="B146" s="1783"/>
      <c r="C146" s="1783"/>
      <c r="D146" s="1782"/>
      <c r="E146" s="1782"/>
      <c r="F146" s="1782"/>
      <c r="G146" s="1782"/>
      <c r="H146" s="1782"/>
      <c r="I146" s="1782"/>
      <c r="J146" s="1782"/>
      <c r="K146" s="1782"/>
      <c r="L146" s="1782"/>
      <c r="M146" s="1782"/>
      <c r="N146" s="1782"/>
      <c r="O146" s="1782"/>
      <c r="P146" s="1782"/>
      <c r="Q146" s="1782"/>
      <c r="R146" s="1781"/>
    </row>
    <row r="147" spans="1:19" s="1780" customFormat="1" ht="24.95" customHeight="1">
      <c r="A147" s="1784"/>
      <c r="B147" s="1782"/>
      <c r="C147" s="1783" t="s">
        <v>2681</v>
      </c>
      <c r="D147" s="1782"/>
      <c r="E147" s="1782"/>
      <c r="F147" s="1782"/>
      <c r="G147" s="1782"/>
      <c r="H147" s="1782"/>
      <c r="I147" s="1782"/>
      <c r="J147" s="1782"/>
      <c r="K147" s="1782"/>
      <c r="L147" s="1782"/>
      <c r="M147" s="1782"/>
      <c r="N147" s="1782"/>
      <c r="O147" s="1782"/>
      <c r="P147" s="1782"/>
      <c r="Q147" s="1782"/>
      <c r="R147" s="1781"/>
    </row>
    <row r="148" spans="1:19" s="1734" customFormat="1" ht="15.75">
      <c r="A148" s="1593"/>
      <c r="B148" s="1593"/>
      <c r="C148" s="1593"/>
      <c r="D148" s="1593"/>
      <c r="E148" s="1594"/>
      <c r="F148" s="1593"/>
      <c r="G148" s="1593"/>
      <c r="H148" s="1593"/>
      <c r="I148" s="1593"/>
      <c r="J148" s="1593"/>
      <c r="K148" s="1593"/>
      <c r="L148" s="1593"/>
      <c r="M148" s="1593"/>
      <c r="N148" s="1593"/>
      <c r="O148" s="1593"/>
      <c r="P148" s="1593"/>
      <c r="Q148" s="1593"/>
      <c r="R148" s="1685"/>
    </row>
    <row r="149" spans="1:19" s="1563" customFormat="1" ht="18.75">
      <c r="A149" s="1687"/>
      <c r="B149" s="1779" t="s">
        <v>274</v>
      </c>
      <c r="C149" s="1779"/>
      <c r="D149" s="1779"/>
      <c r="E149" s="2861" t="s">
        <v>2680</v>
      </c>
      <c r="F149" s="2862"/>
      <c r="G149" s="1765" t="s">
        <v>2679</v>
      </c>
      <c r="H149" s="1764" t="s">
        <v>2678</v>
      </c>
      <c r="I149" s="1763" t="s">
        <v>2677</v>
      </c>
      <c r="J149" s="1762" t="s">
        <v>2676</v>
      </c>
      <c r="K149" s="1762" t="s">
        <v>2675</v>
      </c>
      <c r="L149" s="1762" t="s">
        <v>2674</v>
      </c>
      <c r="M149" s="1762" t="s">
        <v>2673</v>
      </c>
      <c r="N149" s="1762" t="s">
        <v>2672</v>
      </c>
      <c r="O149" s="1762" t="s">
        <v>2671</v>
      </c>
      <c r="P149" s="1778" t="s">
        <v>2670</v>
      </c>
      <c r="Q149" s="1777" t="s">
        <v>2669</v>
      </c>
      <c r="R149" s="1686"/>
      <c r="S149" s="1734"/>
    </row>
    <row r="150" spans="1:19" s="1563" customFormat="1" ht="18" customHeight="1">
      <c r="A150" s="1687"/>
      <c r="B150" s="1776"/>
      <c r="C150" s="1775"/>
      <c r="D150" s="1775"/>
      <c r="E150" s="1774"/>
      <c r="F150" s="1773"/>
      <c r="G150" s="1772"/>
      <c r="H150" s="1771"/>
      <c r="I150" s="1770"/>
      <c r="J150" s="1769"/>
      <c r="K150" s="1769"/>
      <c r="L150" s="1769"/>
      <c r="M150" s="1769"/>
      <c r="N150" s="1769"/>
      <c r="O150" s="1769"/>
      <c r="P150" s="1769"/>
      <c r="Q150" s="1768"/>
      <c r="R150" s="1686"/>
      <c r="S150" s="1734"/>
    </row>
    <row r="151" spans="1:19" s="1563" customFormat="1" ht="18" customHeight="1">
      <c r="A151" s="1687"/>
      <c r="B151" s="1766" t="s">
        <v>2661</v>
      </c>
      <c r="C151" s="1752"/>
      <c r="D151" s="1752"/>
      <c r="E151" s="2857">
        <v>12</v>
      </c>
      <c r="F151" s="2858"/>
      <c r="G151" s="1765">
        <v>5</v>
      </c>
      <c r="H151" s="1764">
        <v>4</v>
      </c>
      <c r="I151" s="1763">
        <v>2</v>
      </c>
      <c r="J151" s="1762">
        <v>1</v>
      </c>
      <c r="K151" s="1762">
        <v>0</v>
      </c>
      <c r="L151" s="1762">
        <v>0</v>
      </c>
      <c r="M151" s="1762">
        <v>0</v>
      </c>
      <c r="N151" s="1762">
        <v>0</v>
      </c>
      <c r="O151" s="1762">
        <v>0</v>
      </c>
      <c r="P151" s="1762">
        <v>0</v>
      </c>
      <c r="Q151" s="1761">
        <v>0</v>
      </c>
      <c r="R151" s="1686"/>
      <c r="S151" s="1734"/>
    </row>
    <row r="152" spans="1:19" s="1563" customFormat="1" ht="18" customHeight="1">
      <c r="A152" s="1687"/>
      <c r="B152" s="1766" t="s">
        <v>2660</v>
      </c>
      <c r="C152" s="1752"/>
      <c r="D152" s="1752"/>
      <c r="E152" s="2857">
        <v>80</v>
      </c>
      <c r="F152" s="2858"/>
      <c r="G152" s="1765">
        <v>23</v>
      </c>
      <c r="H152" s="1764">
        <v>42</v>
      </c>
      <c r="I152" s="1763">
        <v>14</v>
      </c>
      <c r="J152" s="1762">
        <v>1</v>
      </c>
      <c r="K152" s="1762">
        <v>0</v>
      </c>
      <c r="L152" s="1762">
        <v>0</v>
      </c>
      <c r="M152" s="1762">
        <v>0</v>
      </c>
      <c r="N152" s="1762">
        <v>0</v>
      </c>
      <c r="O152" s="1762">
        <v>0</v>
      </c>
      <c r="P152" s="1762">
        <v>0</v>
      </c>
      <c r="Q152" s="1761">
        <v>0</v>
      </c>
      <c r="R152" s="1767"/>
      <c r="S152" s="1734"/>
    </row>
    <row r="153" spans="1:19" s="1563" customFormat="1" ht="18" customHeight="1">
      <c r="A153" s="1687"/>
      <c r="B153" s="1766" t="s">
        <v>2659</v>
      </c>
      <c r="C153" s="1752"/>
      <c r="D153" s="1752"/>
      <c r="E153" s="2857">
        <v>84</v>
      </c>
      <c r="F153" s="2858"/>
      <c r="G153" s="1765">
        <v>55</v>
      </c>
      <c r="H153" s="1764">
        <v>26</v>
      </c>
      <c r="I153" s="1763">
        <v>3</v>
      </c>
      <c r="J153" s="1762">
        <v>0</v>
      </c>
      <c r="K153" s="1762">
        <v>0</v>
      </c>
      <c r="L153" s="1762">
        <v>0</v>
      </c>
      <c r="M153" s="1762">
        <v>0</v>
      </c>
      <c r="N153" s="1762">
        <v>0</v>
      </c>
      <c r="O153" s="1762">
        <v>0</v>
      </c>
      <c r="P153" s="1762">
        <v>0</v>
      </c>
      <c r="Q153" s="1761">
        <v>0</v>
      </c>
      <c r="R153" s="1686"/>
      <c r="S153" s="1734"/>
    </row>
    <row r="154" spans="1:19" s="1563" customFormat="1" ht="18" customHeight="1">
      <c r="A154" s="1687"/>
      <c r="B154" s="1766" t="s">
        <v>2658</v>
      </c>
      <c r="C154" s="1752"/>
      <c r="D154" s="1752"/>
      <c r="E154" s="2857">
        <v>61</v>
      </c>
      <c r="F154" s="2858"/>
      <c r="G154" s="1765">
        <v>6</v>
      </c>
      <c r="H154" s="1764">
        <v>12</v>
      </c>
      <c r="I154" s="1763">
        <v>37</v>
      </c>
      <c r="J154" s="1762">
        <v>6</v>
      </c>
      <c r="K154" s="1762">
        <v>0</v>
      </c>
      <c r="L154" s="1762">
        <v>0</v>
      </c>
      <c r="M154" s="1762">
        <v>0</v>
      </c>
      <c r="N154" s="1762">
        <v>0</v>
      </c>
      <c r="O154" s="1762">
        <v>0</v>
      </c>
      <c r="P154" s="1762">
        <v>0</v>
      </c>
      <c r="Q154" s="1761">
        <v>0</v>
      </c>
      <c r="R154" s="1686"/>
      <c r="S154" s="1734"/>
    </row>
    <row r="155" spans="1:19" s="1563" customFormat="1" ht="18" customHeight="1">
      <c r="A155" s="1687"/>
      <c r="B155" s="1766" t="s">
        <v>59</v>
      </c>
      <c r="C155" s="1752"/>
      <c r="D155" s="1752"/>
      <c r="E155" s="2857">
        <v>0</v>
      </c>
      <c r="F155" s="2858"/>
      <c r="G155" s="1765">
        <v>0</v>
      </c>
      <c r="H155" s="1764">
        <v>0</v>
      </c>
      <c r="I155" s="1763">
        <v>0</v>
      </c>
      <c r="J155" s="1762">
        <v>0</v>
      </c>
      <c r="K155" s="1762">
        <v>0</v>
      </c>
      <c r="L155" s="1762">
        <v>0</v>
      </c>
      <c r="M155" s="1762">
        <v>0</v>
      </c>
      <c r="N155" s="1762">
        <v>0</v>
      </c>
      <c r="O155" s="1762">
        <v>0</v>
      </c>
      <c r="P155" s="1762">
        <v>0</v>
      </c>
      <c r="Q155" s="1761">
        <v>0</v>
      </c>
      <c r="R155" s="1686"/>
      <c r="S155" s="1734"/>
    </row>
    <row r="156" spans="1:19" s="1563" customFormat="1" ht="18" customHeight="1">
      <c r="A156" s="1687"/>
      <c r="B156" s="1766" t="s">
        <v>301</v>
      </c>
      <c r="C156" s="1752"/>
      <c r="D156" s="1752"/>
      <c r="E156" s="2857">
        <v>0</v>
      </c>
      <c r="F156" s="2858"/>
      <c r="G156" s="1765">
        <v>0</v>
      </c>
      <c r="H156" s="1764">
        <v>0</v>
      </c>
      <c r="I156" s="1763">
        <v>0</v>
      </c>
      <c r="J156" s="1762">
        <v>0</v>
      </c>
      <c r="K156" s="1762">
        <v>0</v>
      </c>
      <c r="L156" s="1762">
        <v>0</v>
      </c>
      <c r="M156" s="1762">
        <v>0</v>
      </c>
      <c r="N156" s="1762">
        <v>0</v>
      </c>
      <c r="O156" s="1762">
        <v>0</v>
      </c>
      <c r="P156" s="1762">
        <v>0</v>
      </c>
      <c r="Q156" s="1761">
        <v>0</v>
      </c>
      <c r="R156" s="1686"/>
      <c r="S156" s="1734"/>
    </row>
    <row r="157" spans="1:19" s="1563" customFormat="1" ht="18" customHeight="1">
      <c r="A157" s="1687"/>
      <c r="B157" s="1766" t="s">
        <v>294</v>
      </c>
      <c r="C157" s="1752"/>
      <c r="D157" s="1752"/>
      <c r="E157" s="2857">
        <v>0</v>
      </c>
      <c r="F157" s="2858"/>
      <c r="G157" s="1765">
        <v>0</v>
      </c>
      <c r="H157" s="1764">
        <v>0</v>
      </c>
      <c r="I157" s="1763">
        <v>0</v>
      </c>
      <c r="J157" s="1762">
        <v>0</v>
      </c>
      <c r="K157" s="1762">
        <v>0</v>
      </c>
      <c r="L157" s="1762">
        <v>0</v>
      </c>
      <c r="M157" s="1762">
        <v>0</v>
      </c>
      <c r="N157" s="1762">
        <v>0</v>
      </c>
      <c r="O157" s="1762">
        <v>0</v>
      </c>
      <c r="P157" s="1762">
        <v>0</v>
      </c>
      <c r="Q157" s="1761">
        <v>0</v>
      </c>
      <c r="R157" s="1686"/>
      <c r="S157" s="1734"/>
    </row>
    <row r="158" spans="1:19" s="1563" customFormat="1" ht="18" customHeight="1">
      <c r="A158" s="1687"/>
      <c r="B158" s="1766" t="s">
        <v>419</v>
      </c>
      <c r="C158" s="1752"/>
      <c r="D158" s="1752"/>
      <c r="E158" s="2857">
        <v>0</v>
      </c>
      <c r="F158" s="2858"/>
      <c r="G158" s="1765">
        <v>0</v>
      </c>
      <c r="H158" s="1764">
        <v>0</v>
      </c>
      <c r="I158" s="1763">
        <v>0</v>
      </c>
      <c r="J158" s="1762">
        <v>0</v>
      </c>
      <c r="K158" s="1762">
        <v>0</v>
      </c>
      <c r="L158" s="1762">
        <v>0</v>
      </c>
      <c r="M158" s="1762">
        <v>0</v>
      </c>
      <c r="N158" s="1762">
        <v>0</v>
      </c>
      <c r="O158" s="1762">
        <v>0</v>
      </c>
      <c r="P158" s="1762">
        <v>0</v>
      </c>
      <c r="Q158" s="1761">
        <v>0</v>
      </c>
      <c r="R158" s="1686"/>
      <c r="S158" s="1734"/>
    </row>
    <row r="159" spans="1:19" s="1563" customFormat="1" ht="18" customHeight="1">
      <c r="A159" s="1687"/>
      <c r="B159" s="1766" t="s">
        <v>304</v>
      </c>
      <c r="C159" s="1752"/>
      <c r="D159" s="1752"/>
      <c r="E159" s="2857">
        <v>0</v>
      </c>
      <c r="F159" s="2858"/>
      <c r="G159" s="1765">
        <v>0</v>
      </c>
      <c r="H159" s="1764">
        <v>0</v>
      </c>
      <c r="I159" s="1763">
        <v>0</v>
      </c>
      <c r="J159" s="1762">
        <v>0</v>
      </c>
      <c r="K159" s="1762">
        <v>0</v>
      </c>
      <c r="L159" s="1762">
        <v>0</v>
      </c>
      <c r="M159" s="1762">
        <v>0</v>
      </c>
      <c r="N159" s="1762">
        <v>0</v>
      </c>
      <c r="O159" s="1762">
        <v>0</v>
      </c>
      <c r="P159" s="1762">
        <v>0</v>
      </c>
      <c r="Q159" s="1761">
        <v>0</v>
      </c>
      <c r="R159" s="1686"/>
      <c r="S159" s="1734"/>
    </row>
    <row r="160" spans="1:19" s="1563" customFormat="1" ht="18" customHeight="1">
      <c r="A160" s="1687"/>
      <c r="B160" s="1766" t="s">
        <v>420</v>
      </c>
      <c r="C160" s="1752"/>
      <c r="D160" s="1752"/>
      <c r="E160" s="2857">
        <v>0</v>
      </c>
      <c r="F160" s="2858"/>
      <c r="G160" s="1765">
        <v>0</v>
      </c>
      <c r="H160" s="1764">
        <v>0</v>
      </c>
      <c r="I160" s="1763">
        <v>0</v>
      </c>
      <c r="J160" s="1762">
        <v>0</v>
      </c>
      <c r="K160" s="1762">
        <v>0</v>
      </c>
      <c r="L160" s="1762">
        <v>0</v>
      </c>
      <c r="M160" s="1762">
        <v>0</v>
      </c>
      <c r="N160" s="1762">
        <v>0</v>
      </c>
      <c r="O160" s="1762">
        <v>0</v>
      </c>
      <c r="P160" s="1762">
        <v>0</v>
      </c>
      <c r="Q160" s="1761">
        <v>0</v>
      </c>
      <c r="R160" s="1686"/>
      <c r="S160" s="1734"/>
    </row>
    <row r="161" spans="1:19" s="1563" customFormat="1" ht="18" customHeight="1">
      <c r="A161" s="1687"/>
      <c r="B161" s="1760"/>
      <c r="C161" s="1759"/>
      <c r="D161" s="1759"/>
      <c r="E161" s="1695"/>
      <c r="F161" s="1758"/>
      <c r="G161" s="1757"/>
      <c r="H161" s="1756"/>
      <c r="I161" s="1755"/>
      <c r="J161" s="1754"/>
      <c r="K161" s="1754"/>
      <c r="L161" s="1754"/>
      <c r="M161" s="1754"/>
      <c r="N161" s="1754"/>
      <c r="O161" s="1754"/>
      <c r="P161" s="1754"/>
      <c r="Q161" s="1753"/>
      <c r="R161" s="1686"/>
      <c r="S161" s="1734"/>
    </row>
    <row r="162" spans="1:19" s="1563" customFormat="1" ht="18" customHeight="1">
      <c r="A162" s="1687"/>
      <c r="B162" s="1752"/>
      <c r="C162" s="1752"/>
      <c r="D162" s="1752"/>
      <c r="E162" s="1692"/>
      <c r="F162" s="1692"/>
      <c r="G162" s="1635"/>
      <c r="H162" s="1635"/>
      <c r="I162" s="1635"/>
      <c r="J162" s="1635"/>
      <c r="K162" s="1635"/>
      <c r="L162" s="1635"/>
      <c r="M162" s="1635"/>
      <c r="N162" s="1635"/>
      <c r="O162" s="1635"/>
      <c r="P162" s="1635"/>
      <c r="Q162" s="1572"/>
      <c r="R162" s="1686"/>
      <c r="S162" s="1734"/>
    </row>
    <row r="163" spans="1:19" s="1734" customFormat="1" ht="18.75">
      <c r="A163" s="1593"/>
      <c r="B163" s="1593"/>
      <c r="C163" s="1751" t="s">
        <v>274</v>
      </c>
      <c r="D163" s="1750"/>
      <c r="E163" s="1730" t="s">
        <v>2632</v>
      </c>
      <c r="F163" s="1749" t="s">
        <v>2668</v>
      </c>
      <c r="G163" s="1748"/>
      <c r="H163" s="1747"/>
      <c r="I163" s="1746"/>
      <c r="J163" s="1749" t="s">
        <v>2667</v>
      </c>
      <c r="K163" s="1748"/>
      <c r="L163" s="1747"/>
      <c r="M163" s="1746"/>
      <c r="N163" s="1745" t="s">
        <v>2666</v>
      </c>
      <c r="O163" s="1744"/>
      <c r="P163" s="1743"/>
      <c r="Q163" s="1588"/>
      <c r="R163" s="1685"/>
    </row>
    <row r="164" spans="1:19" s="1734" customFormat="1" ht="15.75">
      <c r="A164" s="1593"/>
      <c r="B164" s="1593"/>
      <c r="C164" s="1742">
        <v>0</v>
      </c>
      <c r="D164" s="1742"/>
      <c r="E164" s="1593"/>
      <c r="F164" s="1588"/>
      <c r="G164" s="1588"/>
      <c r="H164" s="1594"/>
      <c r="I164" s="1593"/>
      <c r="J164" s="1588"/>
      <c r="K164" s="1588"/>
      <c r="L164" s="1741"/>
      <c r="M164" s="1593"/>
      <c r="N164" s="1588"/>
      <c r="O164" s="1588"/>
      <c r="P164" s="1593"/>
      <c r="Q164" s="1588"/>
      <c r="R164" s="1685"/>
    </row>
    <row r="165" spans="1:19" s="1734" customFormat="1" ht="18.75">
      <c r="A165" s="1593"/>
      <c r="B165" s="1593"/>
      <c r="C165" s="1740" t="s">
        <v>2661</v>
      </c>
      <c r="D165" s="1739"/>
      <c r="E165" s="1593"/>
      <c r="F165" s="2868">
        <v>9</v>
      </c>
      <c r="G165" s="2868"/>
      <c r="H165" s="1738">
        <v>9.5744680851063829E-2</v>
      </c>
      <c r="I165" s="1593"/>
      <c r="J165" s="2868">
        <v>11</v>
      </c>
      <c r="K165" s="2868"/>
      <c r="L165" s="1737">
        <v>0.11702127659574468</v>
      </c>
      <c r="M165" s="1593"/>
      <c r="N165" s="2868">
        <v>0</v>
      </c>
      <c r="O165" s="2868"/>
      <c r="P165" s="1736">
        <v>0</v>
      </c>
      <c r="Q165" s="1588"/>
      <c r="R165" s="1685"/>
    </row>
    <row r="166" spans="1:19" s="1734" customFormat="1" ht="18.75">
      <c r="A166" s="1593"/>
      <c r="B166" s="1593"/>
      <c r="C166" s="1740" t="s">
        <v>2660</v>
      </c>
      <c r="D166" s="1739"/>
      <c r="E166" s="1593"/>
      <c r="F166" s="2868">
        <v>65</v>
      </c>
      <c r="G166" s="2868"/>
      <c r="H166" s="1738">
        <v>0.69148936170212771</v>
      </c>
      <c r="I166" s="1593"/>
      <c r="J166" s="2868">
        <v>79</v>
      </c>
      <c r="K166" s="2868"/>
      <c r="L166" s="1737">
        <v>0.84042553191489366</v>
      </c>
      <c r="M166" s="1593"/>
      <c r="N166" s="2868">
        <v>9</v>
      </c>
      <c r="O166" s="2868"/>
      <c r="P166" s="1736">
        <v>9.5744680851063829E-2</v>
      </c>
      <c r="Q166" s="1588"/>
      <c r="R166" s="1685"/>
    </row>
    <row r="167" spans="1:19" s="1734" customFormat="1" ht="18.75">
      <c r="A167" s="1593"/>
      <c r="B167" s="1593"/>
      <c r="C167" s="1740" t="s">
        <v>2659</v>
      </c>
      <c r="D167" s="1739"/>
      <c r="E167" s="1593"/>
      <c r="F167" s="2868">
        <v>81</v>
      </c>
      <c r="G167" s="2868"/>
      <c r="H167" s="1738">
        <v>0.86170212765957444</v>
      </c>
      <c r="I167" s="1593"/>
      <c r="J167" s="2868">
        <v>84</v>
      </c>
      <c r="K167" s="2868"/>
      <c r="L167" s="1737">
        <v>0.8936170212765957</v>
      </c>
      <c r="M167" s="1593"/>
      <c r="N167" s="2868">
        <v>6</v>
      </c>
      <c r="O167" s="2868"/>
      <c r="P167" s="1736">
        <v>6.3829787234042548E-2</v>
      </c>
      <c r="Q167" s="1588"/>
      <c r="R167" s="1685"/>
    </row>
    <row r="168" spans="1:19" s="1734" customFormat="1" ht="18.75">
      <c r="A168" s="1593"/>
      <c r="B168" s="1593"/>
      <c r="C168" s="1740" t="s">
        <v>2658</v>
      </c>
      <c r="D168" s="1739"/>
      <c r="E168" s="1593"/>
      <c r="F168" s="2868">
        <v>18</v>
      </c>
      <c r="G168" s="2868"/>
      <c r="H168" s="1738">
        <v>0.19148936170212766</v>
      </c>
      <c r="I168" s="1593"/>
      <c r="J168" s="2868">
        <v>55</v>
      </c>
      <c r="K168" s="2868"/>
      <c r="L168" s="1737">
        <v>0.58510638297872342</v>
      </c>
      <c r="M168" s="1593"/>
      <c r="N168" s="2868">
        <v>4</v>
      </c>
      <c r="O168" s="2868"/>
      <c r="P168" s="1736">
        <v>4.2553191489361701E-2</v>
      </c>
      <c r="Q168" s="1588"/>
      <c r="R168" s="1685"/>
    </row>
    <row r="169" spans="1:19" s="1734" customFormat="1" ht="18.75">
      <c r="A169" s="1593"/>
      <c r="B169" s="1593"/>
      <c r="C169" s="1740" t="s">
        <v>59</v>
      </c>
      <c r="D169" s="1739"/>
      <c r="E169" s="1593"/>
      <c r="F169" s="2868">
        <v>0</v>
      </c>
      <c r="G169" s="2868"/>
      <c r="H169" s="1738">
        <v>0</v>
      </c>
      <c r="I169" s="1593"/>
      <c r="J169" s="2868">
        <v>0</v>
      </c>
      <c r="K169" s="2868"/>
      <c r="L169" s="1737">
        <v>0</v>
      </c>
      <c r="M169" s="1593"/>
      <c r="N169" s="2868">
        <v>0</v>
      </c>
      <c r="O169" s="2868"/>
      <c r="P169" s="1736">
        <v>0</v>
      </c>
      <c r="Q169" s="1588"/>
      <c r="R169" s="1685"/>
    </row>
    <row r="170" spans="1:19" s="1734" customFormat="1" ht="18.75">
      <c r="A170" s="1593"/>
      <c r="B170" s="1593"/>
      <c r="C170" s="1740" t="s">
        <v>301</v>
      </c>
      <c r="D170" s="1739"/>
      <c r="E170" s="1593"/>
      <c r="F170" s="2868">
        <v>0</v>
      </c>
      <c r="G170" s="2868"/>
      <c r="H170" s="1738">
        <v>0</v>
      </c>
      <c r="I170" s="1593"/>
      <c r="J170" s="2868">
        <v>0</v>
      </c>
      <c r="K170" s="2868"/>
      <c r="L170" s="1737">
        <v>0</v>
      </c>
      <c r="M170" s="1593"/>
      <c r="N170" s="2868">
        <v>0</v>
      </c>
      <c r="O170" s="2868"/>
      <c r="P170" s="1736">
        <v>0</v>
      </c>
      <c r="Q170" s="1588"/>
      <c r="R170" s="1685"/>
    </row>
    <row r="171" spans="1:19" s="1734" customFormat="1" ht="18.75">
      <c r="A171" s="1593"/>
      <c r="B171" s="1593"/>
      <c r="C171" s="1740" t="s">
        <v>294</v>
      </c>
      <c r="D171" s="1739"/>
      <c r="E171" s="1593"/>
      <c r="F171" s="2868">
        <v>0</v>
      </c>
      <c r="G171" s="2868"/>
      <c r="H171" s="1738">
        <v>0</v>
      </c>
      <c r="I171" s="1593"/>
      <c r="J171" s="2868">
        <v>0</v>
      </c>
      <c r="K171" s="2868"/>
      <c r="L171" s="1737">
        <v>0</v>
      </c>
      <c r="M171" s="1593"/>
      <c r="N171" s="2868">
        <v>0</v>
      </c>
      <c r="O171" s="2868"/>
      <c r="P171" s="1736">
        <v>0</v>
      </c>
      <c r="Q171" s="1588"/>
      <c r="R171" s="1685"/>
    </row>
    <row r="172" spans="1:19" s="1734" customFormat="1" ht="18.75">
      <c r="A172" s="1593"/>
      <c r="B172" s="1593"/>
      <c r="C172" s="1740" t="s">
        <v>419</v>
      </c>
      <c r="D172" s="1739"/>
      <c r="E172" s="1593"/>
      <c r="F172" s="2868">
        <v>0</v>
      </c>
      <c r="G172" s="2868"/>
      <c r="H172" s="1738">
        <v>0</v>
      </c>
      <c r="I172" s="1593"/>
      <c r="J172" s="2868">
        <v>0</v>
      </c>
      <c r="K172" s="2868"/>
      <c r="L172" s="1737">
        <v>0</v>
      </c>
      <c r="M172" s="1593"/>
      <c r="N172" s="2868">
        <v>0</v>
      </c>
      <c r="O172" s="2868"/>
      <c r="P172" s="1736">
        <v>0</v>
      </c>
      <c r="Q172" s="1588"/>
      <c r="R172" s="1685"/>
    </row>
    <row r="173" spans="1:19" s="1734" customFormat="1" ht="18.75">
      <c r="A173" s="1593"/>
      <c r="B173" s="1593"/>
      <c r="C173" s="1740" t="s">
        <v>304</v>
      </c>
      <c r="D173" s="1739"/>
      <c r="E173" s="1593"/>
      <c r="F173" s="2868">
        <v>0</v>
      </c>
      <c r="G173" s="2868"/>
      <c r="H173" s="1738">
        <v>0</v>
      </c>
      <c r="I173" s="1593"/>
      <c r="J173" s="2868">
        <v>0</v>
      </c>
      <c r="K173" s="2868"/>
      <c r="L173" s="1737">
        <v>0</v>
      </c>
      <c r="M173" s="1593"/>
      <c r="N173" s="2868">
        <v>0</v>
      </c>
      <c r="O173" s="2868"/>
      <c r="P173" s="1736">
        <v>0</v>
      </c>
      <c r="Q173" s="1588"/>
      <c r="R173" s="1685"/>
    </row>
    <row r="174" spans="1:19" s="1734" customFormat="1" ht="18.75">
      <c r="A174" s="1593"/>
      <c r="B174" s="1593"/>
      <c r="C174" s="1740" t="s">
        <v>420</v>
      </c>
      <c r="D174" s="1739"/>
      <c r="E174" s="1593"/>
      <c r="F174" s="2868">
        <v>0</v>
      </c>
      <c r="G174" s="2868"/>
      <c r="H174" s="1738">
        <v>0</v>
      </c>
      <c r="I174" s="1593"/>
      <c r="J174" s="2868">
        <v>0</v>
      </c>
      <c r="K174" s="2868"/>
      <c r="L174" s="1737">
        <v>0</v>
      </c>
      <c r="M174" s="1593"/>
      <c r="N174" s="2868">
        <v>0</v>
      </c>
      <c r="O174" s="2868"/>
      <c r="P174" s="1736">
        <v>0</v>
      </c>
      <c r="Q174" s="1588"/>
      <c r="R174" s="1685"/>
    </row>
    <row r="175" spans="1:19" s="1734" customFormat="1" ht="15.75">
      <c r="A175" s="1593"/>
      <c r="B175" s="1593"/>
      <c r="C175" s="1593"/>
      <c r="D175" s="1593"/>
      <c r="E175" s="1593"/>
      <c r="F175" s="1593"/>
      <c r="G175" s="1593"/>
      <c r="H175" s="1593"/>
      <c r="I175" s="1608"/>
      <c r="J175" s="1593"/>
      <c r="K175" s="1593"/>
      <c r="L175" s="1735"/>
      <c r="M175" s="1593"/>
      <c r="N175" s="1593"/>
      <c r="O175" s="1593"/>
      <c r="P175" s="1593"/>
      <c r="Q175" s="1588"/>
      <c r="R175" s="1685"/>
    </row>
    <row r="176" spans="1:19" ht="23.25">
      <c r="A176" s="1733"/>
      <c r="B176" s="1585" t="s">
        <v>306</v>
      </c>
      <c r="C176" s="1584"/>
      <c r="D176" s="2806" t="s">
        <v>2634</v>
      </c>
      <c r="E176" s="2806"/>
      <c r="F176" s="2806"/>
      <c r="G176" s="2806"/>
      <c r="H176" s="2806"/>
      <c r="I176" s="2806"/>
      <c r="J176" s="2806"/>
      <c r="K176" s="2806"/>
      <c r="L176" s="2806"/>
      <c r="M176" s="2806"/>
      <c r="N176" s="2806"/>
      <c r="O176" s="2806"/>
      <c r="P176" s="2806"/>
      <c r="Q176" s="2855"/>
    </row>
    <row r="177" spans="1:18" s="1563" customFormat="1" ht="41.25" customHeight="1">
      <c r="A177" s="1687"/>
      <c r="B177" s="2871" t="s">
        <v>2665</v>
      </c>
      <c r="C177" s="2871"/>
      <c r="D177" s="2871"/>
      <c r="E177" s="2871"/>
      <c r="F177" s="2871"/>
      <c r="G177" s="2871"/>
      <c r="H177" s="2871"/>
      <c r="I177" s="2871"/>
      <c r="J177" s="2871"/>
      <c r="K177" s="2871"/>
      <c r="L177" s="2871"/>
      <c r="M177" s="2871"/>
      <c r="N177" s="2871"/>
      <c r="O177" s="2871"/>
      <c r="P177" s="2871"/>
      <c r="Q177" s="1687"/>
      <c r="R177" s="1686"/>
    </row>
    <row r="178" spans="1:18" s="1563" customFormat="1" ht="15.75">
      <c r="A178" s="1687"/>
      <c r="B178" s="1732" t="s">
        <v>274</v>
      </c>
      <c r="C178" s="1731"/>
      <c r="D178" s="1730" t="s">
        <v>2632</v>
      </c>
      <c r="E178" s="1729" t="s">
        <v>2664</v>
      </c>
      <c r="F178" s="1729"/>
      <c r="G178" s="1651"/>
      <c r="H178" s="1728" t="s">
        <v>2663</v>
      </c>
      <c r="I178" s="1727"/>
      <c r="J178" s="1725"/>
      <c r="K178" s="1726" t="s">
        <v>2662</v>
      </c>
      <c r="L178" s="1651"/>
      <c r="M178" s="1651"/>
      <c r="N178" s="1651"/>
      <c r="O178" s="1651"/>
      <c r="P178" s="1651"/>
      <c r="Q178" s="1725"/>
      <c r="R178" s="1686"/>
    </row>
    <row r="179" spans="1:18" s="1563" customFormat="1" ht="18" customHeight="1">
      <c r="A179" s="1687"/>
      <c r="B179" s="1724">
        <v>0</v>
      </c>
      <c r="C179" s="1723"/>
      <c r="D179" s="1723"/>
      <c r="E179" s="2872"/>
      <c r="F179" s="2872"/>
      <c r="G179" s="1721"/>
      <c r="H179" s="1722"/>
      <c r="I179" s="1720"/>
      <c r="J179" s="1721"/>
      <c r="K179" s="1720"/>
      <c r="L179" s="1720"/>
      <c r="M179" s="1720"/>
      <c r="N179" s="1720"/>
      <c r="O179" s="1720"/>
      <c r="P179" s="1720"/>
      <c r="Q179" s="1719"/>
      <c r="R179" s="1686"/>
    </row>
    <row r="180" spans="1:18" s="1563" customFormat="1" ht="18" customHeight="1">
      <c r="A180" s="1687"/>
      <c r="B180" s="1718" t="s">
        <v>2661</v>
      </c>
      <c r="C180" s="1717"/>
      <c r="D180" s="1717"/>
      <c r="E180" s="2873"/>
      <c r="F180" s="2873"/>
      <c r="G180" s="1711">
        <v>0</v>
      </c>
      <c r="H180" s="2874"/>
      <c r="I180" s="2874"/>
      <c r="J180" s="1701">
        <v>0</v>
      </c>
      <c r="K180" s="1716"/>
      <c r="L180" s="1716"/>
      <c r="M180" s="1716"/>
      <c r="N180" s="1716"/>
      <c r="O180" s="1716"/>
      <c r="P180" s="1716"/>
      <c r="Q180" s="1715"/>
      <c r="R180" s="1686"/>
    </row>
    <row r="181" spans="1:18" s="1563" customFormat="1" ht="18" customHeight="1">
      <c r="A181" s="1687"/>
      <c r="B181" s="1714" t="s">
        <v>2660</v>
      </c>
      <c r="C181" s="1712"/>
      <c r="D181" s="1712"/>
      <c r="E181" s="2869"/>
      <c r="F181" s="2869"/>
      <c r="G181" s="1711">
        <v>0</v>
      </c>
      <c r="H181" s="2870"/>
      <c r="I181" s="2870"/>
      <c r="J181" s="1701">
        <v>0</v>
      </c>
      <c r="K181" s="1710"/>
      <c r="L181" s="1710"/>
      <c r="M181" s="1710"/>
      <c r="N181" s="1710"/>
      <c r="O181" s="1710"/>
      <c r="P181" s="1710"/>
      <c r="Q181" s="1709"/>
      <c r="R181" s="1686"/>
    </row>
    <row r="182" spans="1:18" s="1563" customFormat="1" ht="18" customHeight="1">
      <c r="A182" s="1687"/>
      <c r="B182" s="1714" t="s">
        <v>2659</v>
      </c>
      <c r="C182" s="1712"/>
      <c r="D182" s="1712"/>
      <c r="E182" s="2869"/>
      <c r="F182" s="2869"/>
      <c r="G182" s="1711">
        <v>0</v>
      </c>
      <c r="H182" s="2870"/>
      <c r="I182" s="2870"/>
      <c r="J182" s="1701">
        <v>0</v>
      </c>
      <c r="K182" s="1710"/>
      <c r="L182" s="1710"/>
      <c r="M182" s="1710"/>
      <c r="N182" s="1710"/>
      <c r="O182" s="1710"/>
      <c r="P182" s="1710"/>
      <c r="Q182" s="1709"/>
      <c r="R182" s="1686"/>
    </row>
    <row r="183" spans="1:18" s="1563" customFormat="1" ht="18" customHeight="1">
      <c r="A183" s="1687"/>
      <c r="B183" s="1714" t="s">
        <v>2658</v>
      </c>
      <c r="C183" s="1712"/>
      <c r="D183" s="1712"/>
      <c r="E183" s="2869"/>
      <c r="F183" s="2869"/>
      <c r="G183" s="1711">
        <v>0</v>
      </c>
      <c r="H183" s="2870"/>
      <c r="I183" s="2870"/>
      <c r="J183" s="1701">
        <v>0</v>
      </c>
      <c r="K183" s="1710"/>
      <c r="L183" s="1710"/>
      <c r="M183" s="1710"/>
      <c r="N183" s="1710"/>
      <c r="O183" s="1710"/>
      <c r="P183" s="1710"/>
      <c r="Q183" s="1709"/>
      <c r="R183" s="1686"/>
    </row>
    <row r="184" spans="1:18" s="1563" customFormat="1" ht="18" customHeight="1">
      <c r="A184" s="1687"/>
      <c r="B184" s="1713" t="s">
        <v>59</v>
      </c>
      <c r="C184" s="1712"/>
      <c r="D184" s="1712"/>
      <c r="E184" s="2869"/>
      <c r="F184" s="2869"/>
      <c r="G184" s="1711">
        <v>0</v>
      </c>
      <c r="H184" s="2870"/>
      <c r="I184" s="2870"/>
      <c r="J184" s="1701">
        <v>0</v>
      </c>
      <c r="K184" s="1710"/>
      <c r="L184" s="1710"/>
      <c r="M184" s="1710"/>
      <c r="N184" s="1710"/>
      <c r="O184" s="1710"/>
      <c r="P184" s="1710"/>
      <c r="Q184" s="1709"/>
      <c r="R184" s="1686"/>
    </row>
    <row r="185" spans="1:18" s="1563" customFormat="1" ht="18" customHeight="1">
      <c r="A185" s="1687"/>
      <c r="B185" s="1713" t="s">
        <v>301</v>
      </c>
      <c r="C185" s="1712"/>
      <c r="D185" s="1712"/>
      <c r="E185" s="2869"/>
      <c r="F185" s="2869"/>
      <c r="G185" s="1711">
        <v>0</v>
      </c>
      <c r="H185" s="2870"/>
      <c r="I185" s="2870"/>
      <c r="J185" s="1701">
        <v>0</v>
      </c>
      <c r="K185" s="1710"/>
      <c r="L185" s="1710"/>
      <c r="M185" s="1710"/>
      <c r="N185" s="1710"/>
      <c r="O185" s="1710"/>
      <c r="P185" s="1710"/>
      <c r="Q185" s="1709"/>
      <c r="R185" s="1686"/>
    </row>
    <row r="186" spans="1:18" s="1563" customFormat="1" ht="18" customHeight="1">
      <c r="A186" s="1687"/>
      <c r="B186" s="1713" t="s">
        <v>294</v>
      </c>
      <c r="C186" s="1712"/>
      <c r="D186" s="1712"/>
      <c r="E186" s="2869"/>
      <c r="F186" s="2869"/>
      <c r="G186" s="1711">
        <v>0</v>
      </c>
      <c r="H186" s="2870"/>
      <c r="I186" s="2870"/>
      <c r="J186" s="1701">
        <v>0</v>
      </c>
      <c r="K186" s="1710"/>
      <c r="L186" s="1710"/>
      <c r="M186" s="1710"/>
      <c r="N186" s="1710"/>
      <c r="O186" s="1710"/>
      <c r="P186" s="1710"/>
      <c r="Q186" s="1709"/>
      <c r="R186" s="1686"/>
    </row>
    <row r="187" spans="1:18" s="1563" customFormat="1" ht="18" customHeight="1">
      <c r="A187" s="1687"/>
      <c r="B187" s="1713" t="s">
        <v>419</v>
      </c>
      <c r="C187" s="1712"/>
      <c r="D187" s="1712"/>
      <c r="E187" s="2869"/>
      <c r="F187" s="2869"/>
      <c r="G187" s="1711">
        <v>0</v>
      </c>
      <c r="H187" s="2870"/>
      <c r="I187" s="2870"/>
      <c r="J187" s="1701">
        <v>0</v>
      </c>
      <c r="K187" s="1710"/>
      <c r="L187" s="1710"/>
      <c r="M187" s="1710"/>
      <c r="N187" s="1710"/>
      <c r="O187" s="1710"/>
      <c r="P187" s="1710"/>
      <c r="Q187" s="1709"/>
      <c r="R187" s="1686"/>
    </row>
    <row r="188" spans="1:18" s="1563" customFormat="1" ht="18" customHeight="1">
      <c r="A188" s="1687"/>
      <c r="B188" s="1713" t="s">
        <v>304</v>
      </c>
      <c r="C188" s="1712"/>
      <c r="D188" s="1712"/>
      <c r="E188" s="2869"/>
      <c r="F188" s="2869"/>
      <c r="G188" s="1711">
        <v>0</v>
      </c>
      <c r="H188" s="2870"/>
      <c r="I188" s="2870"/>
      <c r="J188" s="1701">
        <v>0</v>
      </c>
      <c r="K188" s="1710"/>
      <c r="L188" s="1710"/>
      <c r="M188" s="1710"/>
      <c r="N188" s="1710"/>
      <c r="O188" s="1710"/>
      <c r="P188" s="1710"/>
      <c r="Q188" s="1709"/>
      <c r="R188" s="1686"/>
    </row>
    <row r="189" spans="1:18" s="1563" customFormat="1" ht="18" customHeight="1">
      <c r="A189" s="1687"/>
      <c r="B189" s="1713" t="s">
        <v>420</v>
      </c>
      <c r="C189" s="1712"/>
      <c r="D189" s="1712"/>
      <c r="E189" s="2869"/>
      <c r="F189" s="2869"/>
      <c r="G189" s="1711">
        <v>0</v>
      </c>
      <c r="H189" s="2870"/>
      <c r="I189" s="2870"/>
      <c r="J189" s="1701">
        <v>0</v>
      </c>
      <c r="K189" s="1710"/>
      <c r="L189" s="1710"/>
      <c r="M189" s="1710"/>
      <c r="N189" s="1710"/>
      <c r="O189" s="1710"/>
      <c r="P189" s="1710"/>
      <c r="Q189" s="1709"/>
      <c r="R189" s="1686"/>
    </row>
    <row r="190" spans="1:18" s="1563" customFormat="1" ht="14.25" customHeight="1">
      <c r="A190" s="1687"/>
      <c r="B190" s="1575"/>
      <c r="C190" s="1687"/>
      <c r="D190" s="1687"/>
      <c r="E190" s="1708"/>
      <c r="F190" s="1708"/>
      <c r="G190" s="1706"/>
      <c r="H190" s="1707"/>
      <c r="I190" s="1706"/>
      <c r="J190" s="1705"/>
      <c r="K190" s="1700"/>
      <c r="L190" s="1700"/>
      <c r="M190" s="1700"/>
      <c r="N190" s="1700"/>
      <c r="O190" s="1700"/>
      <c r="P190" s="1700"/>
      <c r="Q190" s="1699"/>
      <c r="R190" s="1686"/>
    </row>
    <row r="191" spans="1:18" s="1563" customFormat="1" ht="18" customHeight="1">
      <c r="A191" s="1687"/>
      <c r="B191" s="1704" t="s">
        <v>2627</v>
      </c>
      <c r="C191" s="1703"/>
      <c r="D191" s="1703"/>
      <c r="E191" s="2876">
        <v>0</v>
      </c>
      <c r="F191" s="2876"/>
      <c r="G191" s="1702">
        <v>0</v>
      </c>
      <c r="H191" s="2878">
        <v>0</v>
      </c>
      <c r="I191" s="2878"/>
      <c r="J191" s="1701">
        <v>0</v>
      </c>
      <c r="K191" s="1700"/>
      <c r="L191" s="1700"/>
      <c r="M191" s="1700"/>
      <c r="N191" s="1700"/>
      <c r="O191" s="1700"/>
      <c r="P191" s="1700"/>
      <c r="Q191" s="1699"/>
      <c r="R191" s="1686"/>
    </row>
    <row r="192" spans="1:18" s="1563" customFormat="1" ht="10.5" customHeight="1">
      <c r="A192" s="1687"/>
      <c r="B192" s="1575"/>
      <c r="C192" s="1572"/>
      <c r="D192" s="1572"/>
      <c r="E192" s="2875"/>
      <c r="F192" s="2875"/>
      <c r="G192" s="2875"/>
      <c r="H192" s="2875"/>
      <c r="I192" s="2875"/>
      <c r="J192" s="2857"/>
      <c r="K192" s="2857"/>
      <c r="L192" s="1572"/>
      <c r="M192" s="1572"/>
      <c r="N192" s="1572"/>
      <c r="O192" s="1572"/>
      <c r="P192" s="1572"/>
      <c r="Q192" s="1571"/>
      <c r="R192" s="1686"/>
    </row>
    <row r="193" spans="1:18" s="1563" customFormat="1" ht="17.25" customHeight="1">
      <c r="A193" s="1687"/>
      <c r="B193" s="1698" t="s">
        <v>2657</v>
      </c>
      <c r="C193" s="1572"/>
      <c r="D193" s="1572"/>
      <c r="E193" s="2876">
        <v>94</v>
      </c>
      <c r="F193" s="2876"/>
      <c r="G193" s="1697"/>
      <c r="H193" s="1697"/>
      <c r="I193" s="1697"/>
      <c r="J193" s="1692"/>
      <c r="K193" s="1692"/>
      <c r="L193" s="1572"/>
      <c r="M193" s="1572"/>
      <c r="N193" s="1572"/>
      <c r="O193" s="1572"/>
      <c r="P193" s="1572"/>
      <c r="Q193" s="1571"/>
      <c r="R193" s="1686"/>
    </row>
    <row r="194" spans="1:18" s="1563" customFormat="1" ht="7.5" customHeight="1">
      <c r="A194" s="1687"/>
      <c r="B194" s="1570"/>
      <c r="C194" s="1567"/>
      <c r="D194" s="1567"/>
      <c r="E194" s="1696"/>
      <c r="F194" s="1696"/>
      <c r="G194" s="1696"/>
      <c r="H194" s="1696"/>
      <c r="I194" s="1696"/>
      <c r="J194" s="1695"/>
      <c r="K194" s="1695"/>
      <c r="L194" s="1567"/>
      <c r="M194" s="1567"/>
      <c r="N194" s="1567"/>
      <c r="O194" s="1567"/>
      <c r="P194" s="1567"/>
      <c r="Q194" s="1566"/>
      <c r="R194" s="1686"/>
    </row>
    <row r="195" spans="1:18" s="1563" customFormat="1" ht="18" customHeight="1">
      <c r="A195" s="1687"/>
      <c r="B195" s="1694" t="s">
        <v>2656</v>
      </c>
      <c r="C195" s="1572"/>
      <c r="D195" s="1572"/>
      <c r="E195" s="1693"/>
      <c r="F195" s="1693"/>
      <c r="G195" s="1693"/>
      <c r="H195" s="1693"/>
      <c r="I195" s="1693"/>
      <c r="J195" s="1692"/>
      <c r="K195" s="1692"/>
      <c r="L195" s="1572"/>
      <c r="M195" s="1572"/>
      <c r="N195" s="1572"/>
      <c r="O195" s="1572"/>
      <c r="P195" s="1572"/>
      <c r="Q195" s="1572"/>
      <c r="R195" s="1686"/>
    </row>
    <row r="196" spans="1:18" s="1563" customFormat="1" ht="15.75">
      <c r="A196" s="1687"/>
      <c r="B196" s="1689"/>
      <c r="C196" s="1689"/>
      <c r="D196" s="1689"/>
      <c r="E196" s="1691"/>
      <c r="F196" s="1690"/>
      <c r="G196" s="1687"/>
      <c r="H196" s="1687"/>
      <c r="I196" s="1687"/>
      <c r="J196" s="1687"/>
      <c r="K196" s="1687"/>
      <c r="L196" s="1687"/>
      <c r="M196" s="1687"/>
      <c r="N196" s="1687"/>
      <c r="O196" s="1687"/>
      <c r="P196" s="1687"/>
      <c r="Q196" s="1687"/>
      <c r="R196" s="1686"/>
    </row>
    <row r="197" spans="1:18" s="1563" customFormat="1" ht="15.75">
      <c r="A197" s="1687"/>
      <c r="B197" s="1687"/>
      <c r="C197" s="1687"/>
      <c r="D197" s="1687"/>
      <c r="E197" s="1688"/>
      <c r="F197" s="1687" t="s">
        <v>2655</v>
      </c>
      <c r="G197" s="1687"/>
      <c r="H197" s="2877">
        <v>36697</v>
      </c>
      <c r="I197" s="2877"/>
      <c r="J197" s="2877"/>
      <c r="K197" s="1687"/>
      <c r="L197" s="1687"/>
      <c r="M197" s="1687"/>
      <c r="N197" s="1687"/>
      <c r="O197" s="1687"/>
      <c r="P197" s="1687"/>
      <c r="Q197" s="1687"/>
      <c r="R197" s="1686"/>
    </row>
    <row r="198" spans="1:18" s="1563" customFormat="1" ht="15.75">
      <c r="A198" s="1687"/>
      <c r="B198" s="1687"/>
      <c r="C198" s="1687"/>
      <c r="D198" s="1687"/>
      <c r="E198" s="1688"/>
      <c r="F198" s="1687"/>
      <c r="G198" s="1687"/>
      <c r="H198" s="1687"/>
      <c r="I198" s="1687"/>
      <c r="J198" s="1687"/>
      <c r="K198" s="1687"/>
      <c r="L198" s="1687"/>
      <c r="M198" s="1687"/>
      <c r="N198" s="1687"/>
      <c r="O198" s="1687"/>
      <c r="P198" s="1687"/>
      <c r="Q198" s="1687"/>
      <c r="R198" s="1686"/>
    </row>
    <row r="199" spans="1:18" s="1563" customFormat="1" ht="15.75">
      <c r="A199" s="1687"/>
      <c r="B199" s="1689"/>
      <c r="C199" s="1687"/>
      <c r="D199" s="1687"/>
      <c r="E199" s="1688"/>
      <c r="F199" s="1687"/>
      <c r="G199" s="1687" t="s">
        <v>342</v>
      </c>
      <c r="H199" s="1687"/>
      <c r="I199" s="1687"/>
      <c r="J199" s="1687"/>
      <c r="K199" s="1687"/>
      <c r="L199" s="1687"/>
      <c r="M199" s="1687"/>
      <c r="N199" s="1687"/>
      <c r="O199" s="1687"/>
      <c r="P199" s="1687"/>
      <c r="Q199" s="1687"/>
      <c r="R199" s="1686"/>
    </row>
    <row r="200" spans="1:18" s="1563" customFormat="1" ht="15.75">
      <c r="B200" s="1689"/>
      <c r="C200" s="1687"/>
      <c r="D200" s="1687"/>
      <c r="E200" s="1688"/>
      <c r="F200" s="1687"/>
      <c r="G200" s="1687"/>
      <c r="H200" s="1687"/>
      <c r="I200" s="1687"/>
      <c r="J200" s="1687"/>
      <c r="K200" s="1687"/>
      <c r="L200" s="1687"/>
      <c r="M200" s="1687"/>
      <c r="N200" s="1687"/>
      <c r="O200" s="1687"/>
      <c r="P200" s="1687"/>
      <c r="Q200" s="1687"/>
      <c r="R200" s="1686"/>
    </row>
    <row r="201" spans="1:18" s="1563" customFormat="1" ht="15.75">
      <c r="B201" s="1689"/>
      <c r="C201" s="1687"/>
      <c r="D201" s="1687"/>
      <c r="E201" s="1688"/>
      <c r="F201" s="1687"/>
      <c r="G201" s="1687"/>
      <c r="H201" s="1687"/>
      <c r="I201" s="1687"/>
      <c r="J201" s="1687"/>
      <c r="K201" s="1687"/>
      <c r="L201" s="1687"/>
      <c r="M201" s="1687"/>
      <c r="N201" s="1687"/>
      <c r="O201" s="1687"/>
      <c r="P201" s="1687"/>
      <c r="Q201" s="1687"/>
      <c r="R201" s="1686"/>
    </row>
    <row r="202" spans="1:18" s="1563" customFormat="1" ht="15.75">
      <c r="B202" s="1564"/>
      <c r="E202" s="1565"/>
      <c r="R202" s="1686"/>
    </row>
    <row r="203" spans="1:18" s="1563" customFormat="1" ht="9" customHeight="1">
      <c r="B203" s="1564"/>
      <c r="E203" s="1565"/>
      <c r="G203" s="1564"/>
      <c r="R203" s="1686"/>
    </row>
  </sheetData>
  <mergeCells count="126">
    <mergeCell ref="E186:F186"/>
    <mergeCell ref="H186:I186"/>
    <mergeCell ref="E192:I192"/>
    <mergeCell ref="J192:K192"/>
    <mergeCell ref="E193:F193"/>
    <mergeCell ref="H197:J197"/>
    <mergeCell ref="E188:F188"/>
    <mergeCell ref="H188:I188"/>
    <mergeCell ref="E189:F189"/>
    <mergeCell ref="H189:I189"/>
    <mergeCell ref="E191:F191"/>
    <mergeCell ref="H191:I191"/>
    <mergeCell ref="N171:O171"/>
    <mergeCell ref="E187:F187"/>
    <mergeCell ref="H187:I187"/>
    <mergeCell ref="F173:G173"/>
    <mergeCell ref="J173:K173"/>
    <mergeCell ref="N173:O173"/>
    <mergeCell ref="F174:G174"/>
    <mergeCell ref="J174:K174"/>
    <mergeCell ref="N174:O174"/>
    <mergeCell ref="D176:Q176"/>
    <mergeCell ref="B177:P177"/>
    <mergeCell ref="E179:F179"/>
    <mergeCell ref="E180:F180"/>
    <mergeCell ref="H180:I180"/>
    <mergeCell ref="E181:F181"/>
    <mergeCell ref="H181:I181"/>
    <mergeCell ref="E182:F182"/>
    <mergeCell ref="H182:I182"/>
    <mergeCell ref="E183:F183"/>
    <mergeCell ref="H183:I183"/>
    <mergeCell ref="E184:F184"/>
    <mergeCell ref="H184:I184"/>
    <mergeCell ref="E185:F185"/>
    <mergeCell ref="H185:I185"/>
    <mergeCell ref="F172:G172"/>
    <mergeCell ref="J172:K172"/>
    <mergeCell ref="N172:O172"/>
    <mergeCell ref="E160:F160"/>
    <mergeCell ref="F165:G165"/>
    <mergeCell ref="J165:K165"/>
    <mergeCell ref="N165:O165"/>
    <mergeCell ref="F166:G166"/>
    <mergeCell ref="J166:K166"/>
    <mergeCell ref="N166:O166"/>
    <mergeCell ref="F167:G167"/>
    <mergeCell ref="J167:K167"/>
    <mergeCell ref="N167:O167"/>
    <mergeCell ref="F168:G168"/>
    <mergeCell ref="J168:K168"/>
    <mergeCell ref="N168:O168"/>
    <mergeCell ref="F169:G169"/>
    <mergeCell ref="J169:K169"/>
    <mergeCell ref="N169:O169"/>
    <mergeCell ref="F170:G170"/>
    <mergeCell ref="J170:K170"/>
    <mergeCell ref="N170:O170"/>
    <mergeCell ref="F171:G171"/>
    <mergeCell ref="J171:K171"/>
    <mergeCell ref="E157:F157"/>
    <mergeCell ref="E158:F158"/>
    <mergeCell ref="E159:F159"/>
    <mergeCell ref="E104:F104"/>
    <mergeCell ref="E105:F105"/>
    <mergeCell ref="E106:F106"/>
    <mergeCell ref="E117:F117"/>
    <mergeCell ref="E119:F119"/>
    <mergeCell ref="E120:F120"/>
    <mergeCell ref="E121:F121"/>
    <mergeCell ref="E122:F122"/>
    <mergeCell ref="E123:F123"/>
    <mergeCell ref="E124:F124"/>
    <mergeCell ref="E125:F125"/>
    <mergeCell ref="E126:F126"/>
    <mergeCell ref="E127:F127"/>
    <mergeCell ref="E128:F128"/>
    <mergeCell ref="E149:F149"/>
    <mergeCell ref="E151:F151"/>
    <mergeCell ref="E152:F152"/>
    <mergeCell ref="E153:F153"/>
    <mergeCell ref="E154:F154"/>
    <mergeCell ref="E155:F155"/>
    <mergeCell ref="E156:F156"/>
    <mergeCell ref="E101:F101"/>
    <mergeCell ref="E102:F102"/>
    <mergeCell ref="E103:F103"/>
    <mergeCell ref="B56:P57"/>
    <mergeCell ref="D60:Q60"/>
    <mergeCell ref="D63:E63"/>
    <mergeCell ref="F67:G67"/>
    <mergeCell ref="N67:O67"/>
    <mergeCell ref="E72:F72"/>
    <mergeCell ref="E74:F74"/>
    <mergeCell ref="E75:F75"/>
    <mergeCell ref="E76:F76"/>
    <mergeCell ref="E77:F77"/>
    <mergeCell ref="E78:F78"/>
    <mergeCell ref="E79:F79"/>
    <mergeCell ref="E80:F80"/>
    <mergeCell ref="E81:F81"/>
    <mergeCell ref="E82:F82"/>
    <mergeCell ref="E83:F83"/>
    <mergeCell ref="E95:F95"/>
    <mergeCell ref="E97:F97"/>
    <mergeCell ref="E98:F98"/>
    <mergeCell ref="E99:F99"/>
    <mergeCell ref="E100:F100"/>
    <mergeCell ref="L40:P40"/>
    <mergeCell ref="B52:P53"/>
    <mergeCell ref="B54:P55"/>
    <mergeCell ref="D3:N3"/>
    <mergeCell ref="D4:N4"/>
    <mergeCell ref="D5:N5"/>
    <mergeCell ref="D6:N6"/>
    <mergeCell ref="D7:N7"/>
    <mergeCell ref="D8:N8"/>
    <mergeCell ref="B11:P11"/>
    <mergeCell ref="B14:Q14"/>
    <mergeCell ref="B24:Q24"/>
    <mergeCell ref="B25:Q25"/>
    <mergeCell ref="B26:Q27"/>
    <mergeCell ref="B28:Q28"/>
    <mergeCell ref="B29:Q29"/>
    <mergeCell ref="D36:Q36"/>
    <mergeCell ref="L38:O3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DL59"/>
  <sheetViews>
    <sheetView showZeros="0" zoomScale="115" zoomScaleNormal="115" workbookViewId="0">
      <selection activeCell="L22" sqref="L22"/>
    </sheetView>
  </sheetViews>
  <sheetFormatPr baseColWidth="10" defaultRowHeight="12.75"/>
  <cols>
    <col min="1" max="1" width="2.140625" style="2077" customWidth="1"/>
    <col min="2" max="2" width="53.5703125" style="2077" customWidth="1"/>
    <col min="3" max="3" width="10.7109375" style="2077" customWidth="1"/>
    <col min="4" max="6" width="10.7109375" style="2074" customWidth="1"/>
    <col min="7" max="7" width="10.7109375" style="2075" customWidth="1"/>
    <col min="8" max="8" width="10.7109375" style="2076" customWidth="1"/>
    <col min="9" max="9" width="11.42578125" style="2076"/>
    <col min="10" max="10" width="22.42578125" style="2076" bestFit="1" customWidth="1"/>
    <col min="11" max="11" width="11.42578125" style="2076"/>
    <col min="12" max="12" width="31.85546875" style="2076" customWidth="1"/>
    <col min="13" max="116" width="11.42578125" style="2076"/>
    <col min="117" max="257" width="11.42578125" style="2077"/>
    <col min="258" max="258" width="2.140625" style="2077" customWidth="1"/>
    <col min="259" max="259" width="53.5703125" style="2077" customWidth="1"/>
    <col min="260" max="264" width="10.7109375" style="2077" customWidth="1"/>
    <col min="265" max="513" width="11.42578125" style="2077"/>
    <col min="514" max="514" width="2.140625" style="2077" customWidth="1"/>
    <col min="515" max="515" width="53.5703125" style="2077" customWidth="1"/>
    <col min="516" max="520" width="10.7109375" style="2077" customWidth="1"/>
    <col min="521" max="769" width="11.42578125" style="2077"/>
    <col min="770" max="770" width="2.140625" style="2077" customWidth="1"/>
    <col min="771" max="771" width="53.5703125" style="2077" customWidth="1"/>
    <col min="772" max="776" width="10.7109375" style="2077" customWidth="1"/>
    <col min="777" max="1025" width="11.42578125" style="2077"/>
    <col min="1026" max="1026" width="2.140625" style="2077" customWidth="1"/>
    <col min="1027" max="1027" width="53.5703125" style="2077" customWidth="1"/>
    <col min="1028" max="1032" width="10.7109375" style="2077" customWidth="1"/>
    <col min="1033" max="1281" width="11.42578125" style="2077"/>
    <col min="1282" max="1282" width="2.140625" style="2077" customWidth="1"/>
    <col min="1283" max="1283" width="53.5703125" style="2077" customWidth="1"/>
    <col min="1284" max="1288" width="10.7109375" style="2077" customWidth="1"/>
    <col min="1289" max="1537" width="11.42578125" style="2077"/>
    <col min="1538" max="1538" width="2.140625" style="2077" customWidth="1"/>
    <col min="1539" max="1539" width="53.5703125" style="2077" customWidth="1"/>
    <col min="1540" max="1544" width="10.7109375" style="2077" customWidth="1"/>
    <col min="1545" max="1793" width="11.42578125" style="2077"/>
    <col min="1794" max="1794" width="2.140625" style="2077" customWidth="1"/>
    <col min="1795" max="1795" width="53.5703125" style="2077" customWidth="1"/>
    <col min="1796" max="1800" width="10.7109375" style="2077" customWidth="1"/>
    <col min="1801" max="2049" width="11.42578125" style="2077"/>
    <col min="2050" max="2050" width="2.140625" style="2077" customWidth="1"/>
    <col min="2051" max="2051" width="53.5703125" style="2077" customWidth="1"/>
    <col min="2052" max="2056" width="10.7109375" style="2077" customWidth="1"/>
    <col min="2057" max="2305" width="11.42578125" style="2077"/>
    <col min="2306" max="2306" width="2.140625" style="2077" customWidth="1"/>
    <col min="2307" max="2307" width="53.5703125" style="2077" customWidth="1"/>
    <col min="2308" max="2312" width="10.7109375" style="2077" customWidth="1"/>
    <col min="2313" max="2561" width="11.42578125" style="2077"/>
    <col min="2562" max="2562" width="2.140625" style="2077" customWidth="1"/>
    <col min="2563" max="2563" width="53.5703125" style="2077" customWidth="1"/>
    <col min="2564" max="2568" width="10.7109375" style="2077" customWidth="1"/>
    <col min="2569" max="2817" width="11.42578125" style="2077"/>
    <col min="2818" max="2818" width="2.140625" style="2077" customWidth="1"/>
    <col min="2819" max="2819" width="53.5703125" style="2077" customWidth="1"/>
    <col min="2820" max="2824" width="10.7109375" style="2077" customWidth="1"/>
    <col min="2825" max="3073" width="11.42578125" style="2077"/>
    <col min="3074" max="3074" width="2.140625" style="2077" customWidth="1"/>
    <col min="3075" max="3075" width="53.5703125" style="2077" customWidth="1"/>
    <col min="3076" max="3080" width="10.7109375" style="2077" customWidth="1"/>
    <col min="3081" max="3329" width="11.42578125" style="2077"/>
    <col min="3330" max="3330" width="2.140625" style="2077" customWidth="1"/>
    <col min="3331" max="3331" width="53.5703125" style="2077" customWidth="1"/>
    <col min="3332" max="3336" width="10.7109375" style="2077" customWidth="1"/>
    <col min="3337" max="3585" width="11.42578125" style="2077"/>
    <col min="3586" max="3586" width="2.140625" style="2077" customWidth="1"/>
    <col min="3587" max="3587" width="53.5703125" style="2077" customWidth="1"/>
    <col min="3588" max="3592" width="10.7109375" style="2077" customWidth="1"/>
    <col min="3593" max="3841" width="11.42578125" style="2077"/>
    <col min="3842" max="3842" width="2.140625" style="2077" customWidth="1"/>
    <col min="3843" max="3843" width="53.5703125" style="2077" customWidth="1"/>
    <col min="3844" max="3848" width="10.7109375" style="2077" customWidth="1"/>
    <col min="3849" max="4097" width="11.42578125" style="2077"/>
    <col min="4098" max="4098" width="2.140625" style="2077" customWidth="1"/>
    <col min="4099" max="4099" width="53.5703125" style="2077" customWidth="1"/>
    <col min="4100" max="4104" width="10.7109375" style="2077" customWidth="1"/>
    <col min="4105" max="4353" width="11.42578125" style="2077"/>
    <col min="4354" max="4354" width="2.140625" style="2077" customWidth="1"/>
    <col min="4355" max="4355" width="53.5703125" style="2077" customWidth="1"/>
    <col min="4356" max="4360" width="10.7109375" style="2077" customWidth="1"/>
    <col min="4361" max="4609" width="11.42578125" style="2077"/>
    <col min="4610" max="4610" width="2.140625" style="2077" customWidth="1"/>
    <col min="4611" max="4611" width="53.5703125" style="2077" customWidth="1"/>
    <col min="4612" max="4616" width="10.7109375" style="2077" customWidth="1"/>
    <col min="4617" max="4865" width="11.42578125" style="2077"/>
    <col min="4866" max="4866" width="2.140625" style="2077" customWidth="1"/>
    <col min="4867" max="4867" width="53.5703125" style="2077" customWidth="1"/>
    <col min="4868" max="4872" width="10.7109375" style="2077" customWidth="1"/>
    <col min="4873" max="5121" width="11.42578125" style="2077"/>
    <col min="5122" max="5122" width="2.140625" style="2077" customWidth="1"/>
    <col min="5123" max="5123" width="53.5703125" style="2077" customWidth="1"/>
    <col min="5124" max="5128" width="10.7109375" style="2077" customWidth="1"/>
    <col min="5129" max="5377" width="11.42578125" style="2077"/>
    <col min="5378" max="5378" width="2.140625" style="2077" customWidth="1"/>
    <col min="5379" max="5379" width="53.5703125" style="2077" customWidth="1"/>
    <col min="5380" max="5384" width="10.7109375" style="2077" customWidth="1"/>
    <col min="5385" max="5633" width="11.42578125" style="2077"/>
    <col min="5634" max="5634" width="2.140625" style="2077" customWidth="1"/>
    <col min="5635" max="5635" width="53.5703125" style="2077" customWidth="1"/>
    <col min="5636" max="5640" width="10.7109375" style="2077" customWidth="1"/>
    <col min="5641" max="5889" width="11.42578125" style="2077"/>
    <col min="5890" max="5890" width="2.140625" style="2077" customWidth="1"/>
    <col min="5891" max="5891" width="53.5703125" style="2077" customWidth="1"/>
    <col min="5892" max="5896" width="10.7109375" style="2077" customWidth="1"/>
    <col min="5897" max="6145" width="11.42578125" style="2077"/>
    <col min="6146" max="6146" width="2.140625" style="2077" customWidth="1"/>
    <col min="6147" max="6147" width="53.5703125" style="2077" customWidth="1"/>
    <col min="6148" max="6152" width="10.7109375" style="2077" customWidth="1"/>
    <col min="6153" max="6401" width="11.42578125" style="2077"/>
    <col min="6402" max="6402" width="2.140625" style="2077" customWidth="1"/>
    <col min="6403" max="6403" width="53.5703125" style="2077" customWidth="1"/>
    <col min="6404" max="6408" width="10.7109375" style="2077" customWidth="1"/>
    <col min="6409" max="6657" width="11.42578125" style="2077"/>
    <col min="6658" max="6658" width="2.140625" style="2077" customWidth="1"/>
    <col min="6659" max="6659" width="53.5703125" style="2077" customWidth="1"/>
    <col min="6660" max="6664" width="10.7109375" style="2077" customWidth="1"/>
    <col min="6665" max="6913" width="11.42578125" style="2077"/>
    <col min="6914" max="6914" width="2.140625" style="2077" customWidth="1"/>
    <col min="6915" max="6915" width="53.5703125" style="2077" customWidth="1"/>
    <col min="6916" max="6920" width="10.7109375" style="2077" customWidth="1"/>
    <col min="6921" max="7169" width="11.42578125" style="2077"/>
    <col min="7170" max="7170" width="2.140625" style="2077" customWidth="1"/>
    <col min="7171" max="7171" width="53.5703125" style="2077" customWidth="1"/>
    <col min="7172" max="7176" width="10.7109375" style="2077" customWidth="1"/>
    <col min="7177" max="7425" width="11.42578125" style="2077"/>
    <col min="7426" max="7426" width="2.140625" style="2077" customWidth="1"/>
    <col min="7427" max="7427" width="53.5703125" style="2077" customWidth="1"/>
    <col min="7428" max="7432" width="10.7109375" style="2077" customWidth="1"/>
    <col min="7433" max="7681" width="11.42578125" style="2077"/>
    <col min="7682" max="7682" width="2.140625" style="2077" customWidth="1"/>
    <col min="7683" max="7683" width="53.5703125" style="2077" customWidth="1"/>
    <col min="7684" max="7688" width="10.7109375" style="2077" customWidth="1"/>
    <col min="7689" max="7937" width="11.42578125" style="2077"/>
    <col min="7938" max="7938" width="2.140625" style="2077" customWidth="1"/>
    <col min="7939" max="7939" width="53.5703125" style="2077" customWidth="1"/>
    <col min="7940" max="7944" width="10.7109375" style="2077" customWidth="1"/>
    <col min="7945" max="8193" width="11.42578125" style="2077"/>
    <col min="8194" max="8194" width="2.140625" style="2077" customWidth="1"/>
    <col min="8195" max="8195" width="53.5703125" style="2077" customWidth="1"/>
    <col min="8196" max="8200" width="10.7109375" style="2077" customWidth="1"/>
    <col min="8201" max="8449" width="11.42578125" style="2077"/>
    <col min="8450" max="8450" width="2.140625" style="2077" customWidth="1"/>
    <col min="8451" max="8451" width="53.5703125" style="2077" customWidth="1"/>
    <col min="8452" max="8456" width="10.7109375" style="2077" customWidth="1"/>
    <col min="8457" max="8705" width="11.42578125" style="2077"/>
    <col min="8706" max="8706" width="2.140625" style="2077" customWidth="1"/>
    <col min="8707" max="8707" width="53.5703125" style="2077" customWidth="1"/>
    <col min="8708" max="8712" width="10.7109375" style="2077" customWidth="1"/>
    <col min="8713" max="8961" width="11.42578125" style="2077"/>
    <col min="8962" max="8962" width="2.140625" style="2077" customWidth="1"/>
    <col min="8963" max="8963" width="53.5703125" style="2077" customWidth="1"/>
    <col min="8964" max="8968" width="10.7109375" style="2077" customWidth="1"/>
    <col min="8969" max="9217" width="11.42578125" style="2077"/>
    <col min="9218" max="9218" width="2.140625" style="2077" customWidth="1"/>
    <col min="9219" max="9219" width="53.5703125" style="2077" customWidth="1"/>
    <col min="9220" max="9224" width="10.7109375" style="2077" customWidth="1"/>
    <col min="9225" max="9473" width="11.42578125" style="2077"/>
    <col min="9474" max="9474" width="2.140625" style="2077" customWidth="1"/>
    <col min="9475" max="9475" width="53.5703125" style="2077" customWidth="1"/>
    <col min="9476" max="9480" width="10.7109375" style="2077" customWidth="1"/>
    <col min="9481" max="9729" width="11.42578125" style="2077"/>
    <col min="9730" max="9730" width="2.140625" style="2077" customWidth="1"/>
    <col min="9731" max="9731" width="53.5703125" style="2077" customWidth="1"/>
    <col min="9732" max="9736" width="10.7109375" style="2077" customWidth="1"/>
    <col min="9737" max="9985" width="11.42578125" style="2077"/>
    <col min="9986" max="9986" width="2.140625" style="2077" customWidth="1"/>
    <col min="9987" max="9987" width="53.5703125" style="2077" customWidth="1"/>
    <col min="9988" max="9992" width="10.7109375" style="2077" customWidth="1"/>
    <col min="9993" max="10241" width="11.42578125" style="2077"/>
    <col min="10242" max="10242" width="2.140625" style="2077" customWidth="1"/>
    <col min="10243" max="10243" width="53.5703125" style="2077" customWidth="1"/>
    <col min="10244" max="10248" width="10.7109375" style="2077" customWidth="1"/>
    <col min="10249" max="10497" width="11.42578125" style="2077"/>
    <col min="10498" max="10498" width="2.140625" style="2077" customWidth="1"/>
    <col min="10499" max="10499" width="53.5703125" style="2077" customWidth="1"/>
    <col min="10500" max="10504" width="10.7109375" style="2077" customWidth="1"/>
    <col min="10505" max="10753" width="11.42578125" style="2077"/>
    <col min="10754" max="10754" width="2.140625" style="2077" customWidth="1"/>
    <col min="10755" max="10755" width="53.5703125" style="2077" customWidth="1"/>
    <col min="10756" max="10760" width="10.7109375" style="2077" customWidth="1"/>
    <col min="10761" max="11009" width="11.42578125" style="2077"/>
    <col min="11010" max="11010" width="2.140625" style="2077" customWidth="1"/>
    <col min="11011" max="11011" width="53.5703125" style="2077" customWidth="1"/>
    <col min="11012" max="11016" width="10.7109375" style="2077" customWidth="1"/>
    <col min="11017" max="11265" width="11.42578125" style="2077"/>
    <col min="11266" max="11266" width="2.140625" style="2077" customWidth="1"/>
    <col min="11267" max="11267" width="53.5703125" style="2077" customWidth="1"/>
    <col min="11268" max="11272" width="10.7109375" style="2077" customWidth="1"/>
    <col min="11273" max="11521" width="11.42578125" style="2077"/>
    <col min="11522" max="11522" width="2.140625" style="2077" customWidth="1"/>
    <col min="11523" max="11523" width="53.5703125" style="2077" customWidth="1"/>
    <col min="11524" max="11528" width="10.7109375" style="2077" customWidth="1"/>
    <col min="11529" max="11777" width="11.42578125" style="2077"/>
    <col min="11778" max="11778" width="2.140625" style="2077" customWidth="1"/>
    <col min="11779" max="11779" width="53.5703125" style="2077" customWidth="1"/>
    <col min="11780" max="11784" width="10.7109375" style="2077" customWidth="1"/>
    <col min="11785" max="12033" width="11.42578125" style="2077"/>
    <col min="12034" max="12034" width="2.140625" style="2077" customWidth="1"/>
    <col min="12035" max="12035" width="53.5703125" style="2077" customWidth="1"/>
    <col min="12036" max="12040" width="10.7109375" style="2077" customWidth="1"/>
    <col min="12041" max="12289" width="11.42578125" style="2077"/>
    <col min="12290" max="12290" width="2.140625" style="2077" customWidth="1"/>
    <col min="12291" max="12291" width="53.5703125" style="2077" customWidth="1"/>
    <col min="12292" max="12296" width="10.7109375" style="2077" customWidth="1"/>
    <col min="12297" max="12545" width="11.42578125" style="2077"/>
    <col min="12546" max="12546" width="2.140625" style="2077" customWidth="1"/>
    <col min="12547" max="12547" width="53.5703125" style="2077" customWidth="1"/>
    <col min="12548" max="12552" width="10.7109375" style="2077" customWidth="1"/>
    <col min="12553" max="12801" width="11.42578125" style="2077"/>
    <col min="12802" max="12802" width="2.140625" style="2077" customWidth="1"/>
    <col min="12803" max="12803" width="53.5703125" style="2077" customWidth="1"/>
    <col min="12804" max="12808" width="10.7109375" style="2077" customWidth="1"/>
    <col min="12809" max="13057" width="11.42578125" style="2077"/>
    <col min="13058" max="13058" width="2.140625" style="2077" customWidth="1"/>
    <col min="13059" max="13059" width="53.5703125" style="2077" customWidth="1"/>
    <col min="13060" max="13064" width="10.7109375" style="2077" customWidth="1"/>
    <col min="13065" max="13313" width="11.42578125" style="2077"/>
    <col min="13314" max="13314" width="2.140625" style="2077" customWidth="1"/>
    <col min="13315" max="13315" width="53.5703125" style="2077" customWidth="1"/>
    <col min="13316" max="13320" width="10.7109375" style="2077" customWidth="1"/>
    <col min="13321" max="13569" width="11.42578125" style="2077"/>
    <col min="13570" max="13570" width="2.140625" style="2077" customWidth="1"/>
    <col min="13571" max="13571" width="53.5703125" style="2077" customWidth="1"/>
    <col min="13572" max="13576" width="10.7109375" style="2077" customWidth="1"/>
    <col min="13577" max="13825" width="11.42578125" style="2077"/>
    <col min="13826" max="13826" width="2.140625" style="2077" customWidth="1"/>
    <col min="13827" max="13827" width="53.5703125" style="2077" customWidth="1"/>
    <col min="13828" max="13832" width="10.7109375" style="2077" customWidth="1"/>
    <col min="13833" max="14081" width="11.42578125" style="2077"/>
    <col min="14082" max="14082" width="2.140625" style="2077" customWidth="1"/>
    <col min="14083" max="14083" width="53.5703125" style="2077" customWidth="1"/>
    <col min="14084" max="14088" width="10.7109375" style="2077" customWidth="1"/>
    <col min="14089" max="14337" width="11.42578125" style="2077"/>
    <col min="14338" max="14338" width="2.140625" style="2077" customWidth="1"/>
    <col min="14339" max="14339" width="53.5703125" style="2077" customWidth="1"/>
    <col min="14340" max="14344" width="10.7109375" style="2077" customWidth="1"/>
    <col min="14345" max="14593" width="11.42578125" style="2077"/>
    <col min="14594" max="14594" width="2.140625" style="2077" customWidth="1"/>
    <col min="14595" max="14595" width="53.5703125" style="2077" customWidth="1"/>
    <col min="14596" max="14600" width="10.7109375" style="2077" customWidth="1"/>
    <col min="14601" max="14849" width="11.42578125" style="2077"/>
    <col min="14850" max="14850" width="2.140625" style="2077" customWidth="1"/>
    <col min="14851" max="14851" width="53.5703125" style="2077" customWidth="1"/>
    <col min="14852" max="14856" width="10.7109375" style="2077" customWidth="1"/>
    <col min="14857" max="15105" width="11.42578125" style="2077"/>
    <col min="15106" max="15106" width="2.140625" style="2077" customWidth="1"/>
    <col min="15107" max="15107" width="53.5703125" style="2077" customWidth="1"/>
    <col min="15108" max="15112" width="10.7109375" style="2077" customWidth="1"/>
    <col min="15113" max="15361" width="11.42578125" style="2077"/>
    <col min="15362" max="15362" width="2.140625" style="2077" customWidth="1"/>
    <col min="15363" max="15363" width="53.5703125" style="2077" customWidth="1"/>
    <col min="15364" max="15368" width="10.7109375" style="2077" customWidth="1"/>
    <col min="15369" max="15617" width="11.42578125" style="2077"/>
    <col min="15618" max="15618" width="2.140625" style="2077" customWidth="1"/>
    <col min="15619" max="15619" width="53.5703125" style="2077" customWidth="1"/>
    <col min="15620" max="15624" width="10.7109375" style="2077" customWidth="1"/>
    <col min="15625" max="15873" width="11.42578125" style="2077"/>
    <col min="15874" max="15874" width="2.140625" style="2077" customWidth="1"/>
    <col min="15875" max="15875" width="53.5703125" style="2077" customWidth="1"/>
    <col min="15876" max="15880" width="10.7109375" style="2077" customWidth="1"/>
    <col min="15881" max="16129" width="11.42578125" style="2077"/>
    <col min="16130" max="16130" width="2.140625" style="2077" customWidth="1"/>
    <col min="16131" max="16131" width="53.5703125" style="2077" customWidth="1"/>
    <col min="16132" max="16136" width="10.7109375" style="2077" customWidth="1"/>
    <col min="16137" max="16384" width="11.42578125" style="2077"/>
  </cols>
  <sheetData>
    <row r="1" spans="2:10" ht="13.5" thickBot="1">
      <c r="B1" s="2078" t="str">
        <f ca="1">MID(CELL("filename",B1),FIND("[",CELL("filename",B1)),300)</f>
        <v>[tao-1-marches-publics-doc-generale.xlsx]Bordereau de prix</v>
      </c>
    </row>
    <row r="2" spans="2:10" ht="29.25" customHeight="1">
      <c r="B2" s="2101" t="s">
        <v>2777</v>
      </c>
      <c r="C2" s="2102"/>
      <c r="D2" s="2103"/>
      <c r="E2" s="2103"/>
      <c r="F2" s="2103"/>
      <c r="G2" s="2110" t="s">
        <v>2856</v>
      </c>
      <c r="H2" s="2098">
        <v>2015</v>
      </c>
      <c r="J2" s="2119" t="s">
        <v>2862</v>
      </c>
    </row>
    <row r="3" spans="2:10" ht="29.25" customHeight="1" thickBot="1">
      <c r="B3" s="2111" t="s">
        <v>2871</v>
      </c>
      <c r="C3" s="2112"/>
      <c r="D3" s="2108"/>
      <c r="E3" s="2108"/>
      <c r="F3" s="2108"/>
      <c r="G3" s="2113"/>
      <c r="H3" s="2097"/>
    </row>
    <row r="4" spans="2:10" ht="29.25" customHeight="1">
      <c r="B4" s="2101"/>
      <c r="C4" s="2102"/>
      <c r="D4" s="2103"/>
      <c r="E4" s="2103"/>
      <c r="F4" s="2103"/>
      <c r="G4" s="2099" t="s">
        <v>2776</v>
      </c>
      <c r="H4" s="2100">
        <v>24</v>
      </c>
      <c r="J4" s="2119" t="s">
        <v>2863</v>
      </c>
    </row>
    <row r="5" spans="2:10" ht="29.25" customHeight="1">
      <c r="B5" s="2104" t="s">
        <v>2858</v>
      </c>
      <c r="C5" s="2887">
        <f>7*H4+DATE(H2,1,4)-WEEKDAY(DATE(H2,1,4))-5</f>
        <v>42170</v>
      </c>
      <c r="D5" s="2887"/>
      <c r="E5" s="2105" t="s">
        <v>2859</v>
      </c>
      <c r="F5" s="2105"/>
      <c r="G5" s="2887">
        <f>C5+5</f>
        <v>42175</v>
      </c>
      <c r="H5" s="2888"/>
    </row>
    <row r="6" spans="2:10" ht="29.25" customHeight="1" thickBot="1">
      <c r="B6" s="2106" t="s">
        <v>2860</v>
      </c>
      <c r="C6" s="2107"/>
      <c r="D6" s="2108"/>
      <c r="E6" s="2109"/>
      <c r="F6" s="2109" t="s">
        <v>2857</v>
      </c>
      <c r="G6" s="2889">
        <f>C5-5</f>
        <v>42165</v>
      </c>
      <c r="H6" s="2890"/>
      <c r="J6" s="2118" t="s">
        <v>2861</v>
      </c>
    </row>
    <row r="7" spans="2:10" ht="36" thickBot="1">
      <c r="B7" s="2079" t="s">
        <v>2775</v>
      </c>
      <c r="C7" s="2080" t="s">
        <v>2743</v>
      </c>
      <c r="D7" s="2081" t="s">
        <v>2774</v>
      </c>
      <c r="E7" s="2082" t="s">
        <v>2741</v>
      </c>
      <c r="F7" s="2117" t="s">
        <v>2855</v>
      </c>
      <c r="G7" s="2879" t="s">
        <v>2740</v>
      </c>
      <c r="H7" s="2880"/>
      <c r="J7" s="2118" t="s">
        <v>2870</v>
      </c>
    </row>
    <row r="8" spans="2:10" ht="15" customHeight="1">
      <c r="B8" s="2083" t="s">
        <v>2773</v>
      </c>
      <c r="C8" s="2084" t="s">
        <v>2749</v>
      </c>
      <c r="D8" s="2085"/>
      <c r="E8" s="2086"/>
      <c r="F8" s="2114"/>
      <c r="G8" s="2883"/>
      <c r="H8" s="2884"/>
      <c r="J8" s="2118" t="s">
        <v>2868</v>
      </c>
    </row>
    <row r="9" spans="2:10" ht="15" customHeight="1">
      <c r="B9" s="2087" t="s">
        <v>2772</v>
      </c>
      <c r="C9" s="2088" t="s">
        <v>2749</v>
      </c>
      <c r="D9" s="2085">
        <v>5.3090000000000002</v>
      </c>
      <c r="E9" s="2086"/>
      <c r="F9" s="2115"/>
      <c r="G9" s="2885"/>
      <c r="H9" s="2886"/>
      <c r="J9" s="2118"/>
    </row>
    <row r="10" spans="2:10" ht="15" customHeight="1">
      <c r="B10" s="2087" t="s">
        <v>2771</v>
      </c>
      <c r="C10" s="2088" t="s">
        <v>2720</v>
      </c>
      <c r="D10" s="2085"/>
      <c r="E10" s="2086"/>
      <c r="F10" s="2115"/>
      <c r="G10" s="2885"/>
      <c r="H10" s="2886"/>
      <c r="J10" s="2118" t="s">
        <v>2865</v>
      </c>
    </row>
    <row r="11" spans="2:10" ht="15" customHeight="1">
      <c r="B11" s="2087" t="s">
        <v>2770</v>
      </c>
      <c r="C11" s="2088" t="s">
        <v>2720</v>
      </c>
      <c r="D11" s="2085"/>
      <c r="E11" s="2086"/>
      <c r="F11" s="2115"/>
      <c r="G11" s="2885"/>
      <c r="H11" s="2886"/>
    </row>
    <row r="12" spans="2:10" ht="15" customHeight="1">
      <c r="B12" s="2087" t="s">
        <v>2769</v>
      </c>
      <c r="C12" s="2088" t="s">
        <v>2720</v>
      </c>
      <c r="D12" s="2085"/>
      <c r="E12" s="2086"/>
      <c r="F12" s="2115"/>
      <c r="G12" s="2885"/>
      <c r="H12" s="2886"/>
      <c r="J12" s="2118" t="s">
        <v>2866</v>
      </c>
    </row>
    <row r="13" spans="2:10" ht="15" customHeight="1">
      <c r="B13" s="2087" t="s">
        <v>2768</v>
      </c>
      <c r="C13" s="2088" t="s">
        <v>2720</v>
      </c>
      <c r="D13" s="2085"/>
      <c r="E13" s="2086"/>
      <c r="F13" s="2115"/>
      <c r="G13" s="2885"/>
      <c r="H13" s="2886"/>
      <c r="J13" s="2076" t="s">
        <v>2869</v>
      </c>
    </row>
    <row r="14" spans="2:10" ht="15" customHeight="1">
      <c r="B14" s="2087" t="s">
        <v>2767</v>
      </c>
      <c r="C14" s="2088" t="s">
        <v>2720</v>
      </c>
      <c r="D14" s="2085"/>
      <c r="E14" s="2086"/>
      <c r="F14" s="2115"/>
      <c r="G14" s="2885"/>
      <c r="H14" s="2886"/>
    </row>
    <row r="15" spans="2:10" ht="15" customHeight="1">
      <c r="B15" s="2087" t="s">
        <v>2766</v>
      </c>
      <c r="C15" s="2088" t="s">
        <v>2720</v>
      </c>
      <c r="D15" s="2085"/>
      <c r="E15" s="2086"/>
      <c r="F15" s="2115"/>
      <c r="G15" s="2885"/>
      <c r="H15" s="2886"/>
    </row>
    <row r="16" spans="2:10" ht="15" customHeight="1">
      <c r="B16" s="2087" t="s">
        <v>2765</v>
      </c>
      <c r="C16" s="2088" t="s">
        <v>2720</v>
      </c>
      <c r="D16" s="2085"/>
      <c r="E16" s="2086"/>
      <c r="F16" s="2115"/>
      <c r="G16" s="2885"/>
      <c r="H16" s="2886"/>
    </row>
    <row r="17" spans="2:8" ht="15" customHeight="1">
      <c r="B17" s="2087" t="s">
        <v>2764</v>
      </c>
      <c r="C17" s="2088" t="s">
        <v>2720</v>
      </c>
      <c r="D17" s="2085"/>
      <c r="E17" s="2086"/>
      <c r="F17" s="2115"/>
      <c r="G17" s="2885"/>
      <c r="H17" s="2886"/>
    </row>
    <row r="18" spans="2:8" ht="15" customHeight="1">
      <c r="B18" s="2087" t="s">
        <v>2763</v>
      </c>
      <c r="C18" s="2088" t="s">
        <v>2720</v>
      </c>
      <c r="D18" s="2085"/>
      <c r="E18" s="2086"/>
      <c r="F18" s="2115"/>
      <c r="G18" s="2885"/>
      <c r="H18" s="2886"/>
    </row>
    <row r="19" spans="2:8" ht="15" customHeight="1">
      <c r="B19" s="2087" t="s">
        <v>2762</v>
      </c>
      <c r="C19" s="2088" t="s">
        <v>2749</v>
      </c>
      <c r="D19" s="2085"/>
      <c r="E19" s="2086"/>
      <c r="F19" s="2115"/>
      <c r="G19" s="2885"/>
      <c r="H19" s="2886"/>
    </row>
    <row r="20" spans="2:8" ht="15" customHeight="1">
      <c r="B20" s="2087" t="s">
        <v>2761</v>
      </c>
      <c r="C20" s="2088" t="s">
        <v>2749</v>
      </c>
      <c r="D20" s="2085"/>
      <c r="E20" s="2086"/>
      <c r="F20" s="2115"/>
      <c r="G20" s="2885"/>
      <c r="H20" s="2886"/>
    </row>
    <row r="21" spans="2:8" ht="15" customHeight="1">
      <c r="B21" s="2087" t="s">
        <v>2760</v>
      </c>
      <c r="C21" s="2088" t="s">
        <v>2720</v>
      </c>
      <c r="D21" s="2085"/>
      <c r="E21" s="2086"/>
      <c r="F21" s="2115"/>
      <c r="G21" s="2885"/>
      <c r="H21" s="2886"/>
    </row>
    <row r="22" spans="2:8" ht="15" customHeight="1">
      <c r="B22" s="2087" t="s">
        <v>2759</v>
      </c>
      <c r="C22" s="2088" t="s">
        <v>2720</v>
      </c>
      <c r="D22" s="2085"/>
      <c r="E22" s="2086"/>
      <c r="F22" s="2115"/>
      <c r="G22" s="2885"/>
      <c r="H22" s="2886"/>
    </row>
    <row r="23" spans="2:8" ht="15" customHeight="1">
      <c r="B23" s="2087" t="s">
        <v>2758</v>
      </c>
      <c r="C23" s="2088" t="s">
        <v>2720</v>
      </c>
      <c r="D23" s="2085"/>
      <c r="E23" s="2086"/>
      <c r="F23" s="2115"/>
      <c r="G23" s="2885"/>
      <c r="H23" s="2886"/>
    </row>
    <row r="24" spans="2:8" ht="15" customHeight="1">
      <c r="B24" s="2087" t="s">
        <v>2757</v>
      </c>
      <c r="C24" s="2088" t="s">
        <v>2720</v>
      </c>
      <c r="D24" s="2085"/>
      <c r="E24" s="2086"/>
      <c r="F24" s="2115"/>
      <c r="G24" s="2885"/>
      <c r="H24" s="2886"/>
    </row>
    <row r="25" spans="2:8" ht="15" customHeight="1">
      <c r="B25" s="2087" t="s">
        <v>2756</v>
      </c>
      <c r="C25" s="2088" t="s">
        <v>2720</v>
      </c>
      <c r="D25" s="2085"/>
      <c r="E25" s="2086"/>
      <c r="F25" s="2115"/>
      <c r="G25" s="2885"/>
      <c r="H25" s="2886"/>
    </row>
    <row r="26" spans="2:8" ht="15" customHeight="1">
      <c r="B26" s="2087" t="s">
        <v>2755</v>
      </c>
      <c r="C26" s="2088" t="s">
        <v>2720</v>
      </c>
      <c r="D26" s="2085"/>
      <c r="E26" s="2086"/>
      <c r="F26" s="2115"/>
      <c r="G26" s="2885"/>
      <c r="H26" s="2886"/>
    </row>
    <row r="27" spans="2:8" ht="15" customHeight="1">
      <c r="B27" s="2087" t="s">
        <v>2754</v>
      </c>
      <c r="C27" s="2088" t="s">
        <v>2720</v>
      </c>
      <c r="D27" s="2085"/>
      <c r="E27" s="2086"/>
      <c r="F27" s="2115"/>
      <c r="G27" s="2885"/>
      <c r="H27" s="2886"/>
    </row>
    <row r="28" spans="2:8" ht="15" customHeight="1">
      <c r="B28" s="2087" t="s">
        <v>2753</v>
      </c>
      <c r="C28" s="2088" t="s">
        <v>2720</v>
      </c>
      <c r="D28" s="2085"/>
      <c r="E28" s="2086"/>
      <c r="F28" s="2115"/>
      <c r="G28" s="2885"/>
      <c r="H28" s="2886"/>
    </row>
    <row r="29" spans="2:8" ht="15" customHeight="1">
      <c r="B29" s="2087" t="s">
        <v>2752</v>
      </c>
      <c r="C29" s="2088" t="s">
        <v>2720</v>
      </c>
      <c r="D29" s="2085"/>
      <c r="E29" s="2086"/>
      <c r="F29" s="2115"/>
      <c r="G29" s="2885"/>
      <c r="H29" s="2886"/>
    </row>
    <row r="30" spans="2:8" ht="15" customHeight="1">
      <c r="B30" s="2087" t="s">
        <v>2751</v>
      </c>
      <c r="C30" s="2088" t="s">
        <v>2749</v>
      </c>
      <c r="D30" s="2085"/>
      <c r="E30" s="2086"/>
      <c r="F30" s="2115"/>
      <c r="G30" s="2885"/>
      <c r="H30" s="2886"/>
    </row>
    <row r="31" spans="2:8" ht="15" customHeight="1">
      <c r="B31" s="2087" t="s">
        <v>2750</v>
      </c>
      <c r="C31" s="2088" t="s">
        <v>2749</v>
      </c>
      <c r="D31" s="2085"/>
      <c r="E31" s="2086"/>
      <c r="F31" s="2115"/>
      <c r="G31" s="2885"/>
      <c r="H31" s="2886"/>
    </row>
    <row r="32" spans="2:8" ht="15" customHeight="1">
      <c r="B32" s="2087" t="s">
        <v>2748</v>
      </c>
      <c r="C32" s="2088" t="s">
        <v>2720</v>
      </c>
      <c r="D32" s="2085"/>
      <c r="E32" s="2086"/>
      <c r="F32" s="2115"/>
      <c r="G32" s="2885"/>
      <c r="H32" s="2886"/>
    </row>
    <row r="33" spans="2:8" ht="15" customHeight="1">
      <c r="B33" s="2087" t="s">
        <v>2747</v>
      </c>
      <c r="C33" s="2088" t="s">
        <v>2720</v>
      </c>
      <c r="D33" s="2085"/>
      <c r="E33" s="2086"/>
      <c r="F33" s="2115"/>
      <c r="G33" s="2885"/>
      <c r="H33" s="2886"/>
    </row>
    <row r="34" spans="2:8" ht="15" customHeight="1">
      <c r="B34" s="2087" t="s">
        <v>2746</v>
      </c>
      <c r="C34" s="2088" t="s">
        <v>2720</v>
      </c>
      <c r="D34" s="2085"/>
      <c r="E34" s="2086"/>
      <c r="F34" s="2115"/>
      <c r="G34" s="2885"/>
      <c r="H34" s="2886"/>
    </row>
    <row r="35" spans="2:8" ht="15" customHeight="1">
      <c r="B35" s="2087" t="s">
        <v>2745</v>
      </c>
      <c r="C35" s="2088" t="s">
        <v>2720</v>
      </c>
      <c r="D35" s="2085"/>
      <c r="E35" s="2086"/>
      <c r="F35" s="2115"/>
      <c r="G35" s="2885"/>
      <c r="H35" s="2886"/>
    </row>
    <row r="36" spans="2:8" ht="15.75" thickBot="1">
      <c r="B36" s="2089"/>
      <c r="C36" s="2090"/>
      <c r="D36" s="2085"/>
      <c r="E36" s="2091"/>
      <c r="F36" s="2116"/>
      <c r="G36" s="2891"/>
      <c r="H36" s="2892"/>
    </row>
    <row r="37" spans="2:8" ht="36" thickBot="1">
      <c r="B37" s="2092" t="s">
        <v>2744</v>
      </c>
      <c r="C37" s="2080" t="s">
        <v>2743</v>
      </c>
      <c r="D37" s="2082" t="s">
        <v>2742</v>
      </c>
      <c r="E37" s="2081" t="s">
        <v>2741</v>
      </c>
      <c r="F37" s="2117" t="s">
        <v>2855</v>
      </c>
      <c r="G37" s="2881" t="s">
        <v>2740</v>
      </c>
      <c r="H37" s="2882"/>
    </row>
    <row r="38" spans="2:8" ht="15" customHeight="1">
      <c r="B38" s="2083" t="s">
        <v>2739</v>
      </c>
      <c r="C38" s="2084" t="s">
        <v>2728</v>
      </c>
      <c r="D38" s="2085"/>
      <c r="E38" s="2086"/>
      <c r="F38" s="2114"/>
      <c r="G38" s="2883"/>
      <c r="H38" s="2884"/>
    </row>
    <row r="39" spans="2:8" ht="15" customHeight="1">
      <c r="B39" s="2087" t="s">
        <v>2738</v>
      </c>
      <c r="C39" s="2088" t="s">
        <v>2728</v>
      </c>
      <c r="D39" s="2085"/>
      <c r="E39" s="2086"/>
      <c r="F39" s="2115"/>
      <c r="G39" s="2885"/>
      <c r="H39" s="2886"/>
    </row>
    <row r="40" spans="2:8" ht="15" customHeight="1">
      <c r="B40" s="2087" t="s">
        <v>2737</v>
      </c>
      <c r="C40" s="2088" t="s">
        <v>2728</v>
      </c>
      <c r="D40" s="2085"/>
      <c r="E40" s="2086"/>
      <c r="F40" s="2115"/>
      <c r="G40" s="2885"/>
      <c r="H40" s="2886"/>
    </row>
    <row r="41" spans="2:8" ht="15" customHeight="1">
      <c r="B41" s="2087" t="s">
        <v>2736</v>
      </c>
      <c r="C41" s="2088" t="s">
        <v>2728</v>
      </c>
      <c r="D41" s="2085"/>
      <c r="E41" s="2086"/>
      <c r="F41" s="2115"/>
      <c r="G41" s="2885"/>
      <c r="H41" s="2886"/>
    </row>
    <row r="42" spans="2:8" ht="15" customHeight="1">
      <c r="B42" s="2087" t="s">
        <v>2735</v>
      </c>
      <c r="C42" s="2088" t="s">
        <v>2720</v>
      </c>
      <c r="D42" s="2085"/>
      <c r="E42" s="2086"/>
      <c r="F42" s="2115"/>
      <c r="G42" s="2885"/>
      <c r="H42" s="2886"/>
    </row>
    <row r="43" spans="2:8" ht="15" customHeight="1">
      <c r="B43" s="2087" t="s">
        <v>2734</v>
      </c>
      <c r="C43" s="2088" t="s">
        <v>2720</v>
      </c>
      <c r="D43" s="2085"/>
      <c r="E43" s="2086"/>
      <c r="F43" s="2115"/>
      <c r="G43" s="2885"/>
      <c r="H43" s="2886"/>
    </row>
    <row r="44" spans="2:8" ht="15" customHeight="1">
      <c r="B44" s="2087" t="s">
        <v>2733</v>
      </c>
      <c r="C44" s="2088" t="s">
        <v>2720</v>
      </c>
      <c r="D44" s="2085"/>
      <c r="E44" s="2086"/>
      <c r="F44" s="2115"/>
      <c r="G44" s="2885"/>
      <c r="H44" s="2886"/>
    </row>
    <row r="45" spans="2:8" ht="15" customHeight="1">
      <c r="B45" s="2087" t="s">
        <v>2732</v>
      </c>
      <c r="C45" s="2088" t="s">
        <v>2720</v>
      </c>
      <c r="D45" s="2085"/>
      <c r="E45" s="2086"/>
      <c r="F45" s="2115"/>
      <c r="G45" s="2885"/>
      <c r="H45" s="2886"/>
    </row>
    <row r="46" spans="2:8" ht="15" customHeight="1">
      <c r="B46" s="2087" t="s">
        <v>2731</v>
      </c>
      <c r="C46" s="2088" t="s">
        <v>2728</v>
      </c>
      <c r="D46" s="2085"/>
      <c r="E46" s="2086"/>
      <c r="F46" s="2115"/>
      <c r="G46" s="2885"/>
      <c r="H46" s="2886"/>
    </row>
    <row r="47" spans="2:8" ht="15" customHeight="1">
      <c r="B47" s="2087" t="s">
        <v>2730</v>
      </c>
      <c r="C47" s="2088" t="s">
        <v>2728</v>
      </c>
      <c r="D47" s="2085"/>
      <c r="E47" s="2086"/>
      <c r="F47" s="2115"/>
      <c r="G47" s="2885"/>
      <c r="H47" s="2886"/>
    </row>
    <row r="48" spans="2:8" ht="15" customHeight="1">
      <c r="B48" s="2087" t="s">
        <v>2729</v>
      </c>
      <c r="C48" s="2088" t="s">
        <v>2728</v>
      </c>
      <c r="D48" s="2085"/>
      <c r="E48" s="2086"/>
      <c r="F48" s="2115"/>
      <c r="G48" s="2885"/>
      <c r="H48" s="2886"/>
    </row>
    <row r="49" spans="2:8" ht="15" customHeight="1">
      <c r="B49" s="2087" t="s">
        <v>2727</v>
      </c>
      <c r="C49" s="2088" t="s">
        <v>2720</v>
      </c>
      <c r="D49" s="2085"/>
      <c r="E49" s="2086"/>
      <c r="F49" s="2115"/>
      <c r="G49" s="2885"/>
      <c r="H49" s="2886"/>
    </row>
    <row r="50" spans="2:8" ht="15" customHeight="1">
      <c r="B50" s="2087" t="s">
        <v>2726</v>
      </c>
      <c r="C50" s="2088" t="s">
        <v>2720</v>
      </c>
      <c r="D50" s="2085"/>
      <c r="E50" s="2086"/>
      <c r="F50" s="2115"/>
      <c r="G50" s="2885"/>
      <c r="H50" s="2886"/>
    </row>
    <row r="51" spans="2:8" ht="15" customHeight="1">
      <c r="B51" s="2087" t="s">
        <v>2725</v>
      </c>
      <c r="C51" s="2088" t="s">
        <v>2720</v>
      </c>
      <c r="D51" s="2085"/>
      <c r="E51" s="2086"/>
      <c r="F51" s="2115"/>
      <c r="G51" s="2885"/>
      <c r="H51" s="2886"/>
    </row>
    <row r="52" spans="2:8" ht="15" customHeight="1">
      <c r="B52" s="2087" t="s">
        <v>2724</v>
      </c>
      <c r="C52" s="2088" t="s">
        <v>2720</v>
      </c>
      <c r="D52" s="2085"/>
      <c r="E52" s="2086"/>
      <c r="F52" s="2115"/>
      <c r="G52" s="2885"/>
      <c r="H52" s="2886"/>
    </row>
    <row r="53" spans="2:8" ht="15" customHeight="1">
      <c r="B53" s="2087" t="s">
        <v>2723</v>
      </c>
      <c r="C53" s="2088" t="s">
        <v>2720</v>
      </c>
      <c r="D53" s="2085"/>
      <c r="E53" s="2086"/>
      <c r="F53" s="2115"/>
      <c r="G53" s="2885"/>
      <c r="H53" s="2886"/>
    </row>
    <row r="54" spans="2:8" ht="15" customHeight="1">
      <c r="B54" s="2087" t="s">
        <v>2722</v>
      </c>
      <c r="C54" s="2088" t="s">
        <v>2720</v>
      </c>
      <c r="D54" s="2085"/>
      <c r="E54" s="2086"/>
      <c r="F54" s="2115"/>
      <c r="G54" s="2885"/>
      <c r="H54" s="2886"/>
    </row>
    <row r="55" spans="2:8" ht="15" customHeight="1">
      <c r="B55" s="2087" t="s">
        <v>2721</v>
      </c>
      <c r="C55" s="2088" t="s">
        <v>2720</v>
      </c>
      <c r="D55" s="2085"/>
      <c r="E55" s="2086"/>
      <c r="F55" s="2115"/>
      <c r="G55" s="2885"/>
      <c r="H55" s="2886"/>
    </row>
    <row r="56" spans="2:8" ht="15" customHeight="1">
      <c r="B56" s="2089" t="s">
        <v>2719</v>
      </c>
      <c r="C56" s="2090" t="s">
        <v>2717</v>
      </c>
      <c r="D56" s="2085"/>
      <c r="E56" s="2086"/>
      <c r="F56" s="2115"/>
      <c r="G56" s="2885"/>
      <c r="H56" s="2886"/>
    </row>
    <row r="57" spans="2:8" ht="15" customHeight="1">
      <c r="B57" s="2089" t="s">
        <v>2718</v>
      </c>
      <c r="C57" s="2090" t="s">
        <v>2717</v>
      </c>
      <c r="D57" s="2085"/>
      <c r="E57" s="2086"/>
      <c r="F57" s="2115"/>
      <c r="G57" s="2885"/>
      <c r="H57" s="2886"/>
    </row>
    <row r="58" spans="2:8" ht="15" customHeight="1">
      <c r="B58" s="2089" t="s">
        <v>2716</v>
      </c>
      <c r="C58" s="2090" t="s">
        <v>2714</v>
      </c>
      <c r="D58" s="2085"/>
      <c r="E58" s="2086"/>
      <c r="F58" s="2115"/>
      <c r="G58" s="2885"/>
      <c r="H58" s="2886"/>
    </row>
    <row r="59" spans="2:8" ht="15.75" thickBot="1">
      <c r="B59" s="2093" t="s">
        <v>2715</v>
      </c>
      <c r="C59" s="2094" t="s">
        <v>2714</v>
      </c>
      <c r="D59" s="2095"/>
      <c r="E59" s="2096"/>
      <c r="F59" s="2096"/>
      <c r="G59" s="2891"/>
      <c r="H59" s="2892"/>
    </row>
  </sheetData>
  <mergeCells count="56">
    <mergeCell ref="G52:H52"/>
    <mergeCell ref="G41:H41"/>
    <mergeCell ref="G42:H42"/>
    <mergeCell ref="G43:H43"/>
    <mergeCell ref="G44:H44"/>
    <mergeCell ref="G45:H45"/>
    <mergeCell ref="G48:H48"/>
    <mergeCell ref="G49:H49"/>
    <mergeCell ref="G50:H50"/>
    <mergeCell ref="G58:H58"/>
    <mergeCell ref="G59:H59"/>
    <mergeCell ref="G53:H53"/>
    <mergeCell ref="G54:H54"/>
    <mergeCell ref="G55:H55"/>
    <mergeCell ref="G56:H56"/>
    <mergeCell ref="G57:H57"/>
    <mergeCell ref="C5:D5"/>
    <mergeCell ref="G5:H5"/>
    <mergeCell ref="G6:H6"/>
    <mergeCell ref="G51:H51"/>
    <mergeCell ref="G26:H26"/>
    <mergeCell ref="G40:H40"/>
    <mergeCell ref="G28:H28"/>
    <mergeCell ref="G29:H29"/>
    <mergeCell ref="G30:H30"/>
    <mergeCell ref="G31:H31"/>
    <mergeCell ref="G32:H32"/>
    <mergeCell ref="G33:H33"/>
    <mergeCell ref="G34:H34"/>
    <mergeCell ref="G35:H35"/>
    <mergeCell ref="G36:H36"/>
    <mergeCell ref="G38:H38"/>
    <mergeCell ref="G39:H39"/>
    <mergeCell ref="G46:H46"/>
    <mergeCell ref="G47:H47"/>
    <mergeCell ref="G21:H21"/>
    <mergeCell ref="G22:H22"/>
    <mergeCell ref="G23:H23"/>
    <mergeCell ref="G24:H24"/>
    <mergeCell ref="G25:H25"/>
    <mergeCell ref="G7:H7"/>
    <mergeCell ref="G37:H37"/>
    <mergeCell ref="G8:H8"/>
    <mergeCell ref="G9:H9"/>
    <mergeCell ref="G10:H10"/>
    <mergeCell ref="G11:H11"/>
    <mergeCell ref="G12:H12"/>
    <mergeCell ref="G13:H13"/>
    <mergeCell ref="G14:H14"/>
    <mergeCell ref="G15:H15"/>
    <mergeCell ref="G27:H27"/>
    <mergeCell ref="G16:H16"/>
    <mergeCell ref="G17:H17"/>
    <mergeCell ref="G18:H18"/>
    <mergeCell ref="G19:H19"/>
    <mergeCell ref="G20:H20"/>
  </mergeCells>
  <hyperlinks>
    <hyperlink ref="B6" r:id="rId1" xr:uid="{00000000-0004-0000-0900-000000000000}"/>
  </hyperlinks>
  <printOptions horizontalCentered="1"/>
  <pageMargins left="0" right="0" top="0.39370078740157483" bottom="0.39370078740157483" header="0.31496062992125984" footer="0.11811023622047245"/>
  <pageSetup paperSize="9" scale="99" firstPageNumber="8" orientation="portrait" horizontalDpi="4294967292" verticalDpi="4294967292" r:id="rId2"/>
  <headerFooter alignWithMargins="0"/>
  <rowBreaks count="1" manualBreakCount="1">
    <brk id="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38"/>
  <sheetViews>
    <sheetView showZeros="0" zoomScale="75" zoomScaleNormal="75" zoomScaleSheetLayoutView="75" workbookViewId="0">
      <selection activeCell="N21" sqref="N21"/>
    </sheetView>
  </sheetViews>
  <sheetFormatPr baseColWidth="10" defaultRowHeight="12.75"/>
  <cols>
    <col min="1" max="1" width="2.140625" style="89" customWidth="1"/>
    <col min="2" max="2" width="5.28515625" style="89" customWidth="1"/>
    <col min="3" max="3" width="34.7109375" style="89" customWidth="1"/>
    <col min="4" max="4" width="14.140625" style="89" customWidth="1"/>
    <col min="5" max="5" width="10.7109375" style="89" customWidth="1"/>
    <col min="6" max="6" width="5.140625" style="89" customWidth="1"/>
    <col min="7" max="7" width="10.28515625" style="89" customWidth="1"/>
    <col min="8" max="8" width="10.85546875" style="89" customWidth="1"/>
    <col min="9" max="9" width="12.7109375" style="89" customWidth="1"/>
    <col min="10" max="10" width="19.7109375" style="89" customWidth="1"/>
    <col min="11" max="11" width="27.140625" style="89" customWidth="1"/>
    <col min="12" max="12" width="2.42578125" style="89" customWidth="1"/>
    <col min="13" max="13" width="11.42578125" style="89"/>
    <col min="14" max="14" width="95.140625" style="89" customWidth="1"/>
    <col min="15" max="256" width="11.42578125" style="89"/>
    <col min="257" max="257" width="2.140625" style="89" customWidth="1"/>
    <col min="258" max="258" width="5.28515625" style="89" customWidth="1"/>
    <col min="259" max="259" width="34.7109375" style="89" customWidth="1"/>
    <col min="260" max="260" width="14.140625" style="89" customWidth="1"/>
    <col min="261" max="261" width="10.7109375" style="89" customWidth="1"/>
    <col min="262" max="262" width="5.140625" style="89" customWidth="1"/>
    <col min="263" max="263" width="10.28515625" style="89" customWidth="1"/>
    <col min="264" max="264" width="10.85546875" style="89" customWidth="1"/>
    <col min="265" max="265" width="12.7109375" style="89" customWidth="1"/>
    <col min="266" max="266" width="19.7109375" style="89" customWidth="1"/>
    <col min="267" max="267" width="27.140625" style="89" customWidth="1"/>
    <col min="268" max="268" width="2.42578125" style="89" customWidth="1"/>
    <col min="269" max="269" width="11.42578125" style="89"/>
    <col min="270" max="270" width="95.140625" style="89" customWidth="1"/>
    <col min="271" max="512" width="11.42578125" style="89"/>
    <col min="513" max="513" width="2.140625" style="89" customWidth="1"/>
    <col min="514" max="514" width="5.28515625" style="89" customWidth="1"/>
    <col min="515" max="515" width="34.7109375" style="89" customWidth="1"/>
    <col min="516" max="516" width="14.140625" style="89" customWidth="1"/>
    <col min="517" max="517" width="10.7109375" style="89" customWidth="1"/>
    <col min="518" max="518" width="5.140625" style="89" customWidth="1"/>
    <col min="519" max="519" width="10.28515625" style="89" customWidth="1"/>
    <col min="520" max="520" width="10.85546875" style="89" customWidth="1"/>
    <col min="521" max="521" width="12.7109375" style="89" customWidth="1"/>
    <col min="522" max="522" width="19.7109375" style="89" customWidth="1"/>
    <col min="523" max="523" width="27.140625" style="89" customWidth="1"/>
    <col min="524" max="524" width="2.42578125" style="89" customWidth="1"/>
    <col min="525" max="525" width="11.42578125" style="89"/>
    <col min="526" max="526" width="95.140625" style="89" customWidth="1"/>
    <col min="527" max="768" width="11.42578125" style="89"/>
    <col min="769" max="769" width="2.140625" style="89" customWidth="1"/>
    <col min="770" max="770" width="5.28515625" style="89" customWidth="1"/>
    <col min="771" max="771" width="34.7109375" style="89" customWidth="1"/>
    <col min="772" max="772" width="14.140625" style="89" customWidth="1"/>
    <col min="773" max="773" width="10.7109375" style="89" customWidth="1"/>
    <col min="774" max="774" width="5.140625" style="89" customWidth="1"/>
    <col min="775" max="775" width="10.28515625" style="89" customWidth="1"/>
    <col min="776" max="776" width="10.85546875" style="89" customWidth="1"/>
    <col min="777" max="777" width="12.7109375" style="89" customWidth="1"/>
    <col min="778" max="778" width="19.7109375" style="89" customWidth="1"/>
    <col min="779" max="779" width="27.140625" style="89" customWidth="1"/>
    <col min="780" max="780" width="2.42578125" style="89" customWidth="1"/>
    <col min="781" max="781" width="11.42578125" style="89"/>
    <col min="782" max="782" width="95.140625" style="89" customWidth="1"/>
    <col min="783" max="1024" width="11.42578125" style="89"/>
    <col min="1025" max="1025" width="2.140625" style="89" customWidth="1"/>
    <col min="1026" max="1026" width="5.28515625" style="89" customWidth="1"/>
    <col min="1027" max="1027" width="34.7109375" style="89" customWidth="1"/>
    <col min="1028" max="1028" width="14.140625" style="89" customWidth="1"/>
    <col min="1029" max="1029" width="10.7109375" style="89" customWidth="1"/>
    <col min="1030" max="1030" width="5.140625" style="89" customWidth="1"/>
    <col min="1031" max="1031" width="10.28515625" style="89" customWidth="1"/>
    <col min="1032" max="1032" width="10.85546875" style="89" customWidth="1"/>
    <col min="1033" max="1033" width="12.7109375" style="89" customWidth="1"/>
    <col min="1034" max="1034" width="19.7109375" style="89" customWidth="1"/>
    <col min="1035" max="1035" width="27.140625" style="89" customWidth="1"/>
    <col min="1036" max="1036" width="2.42578125" style="89" customWidth="1"/>
    <col min="1037" max="1037" width="11.42578125" style="89"/>
    <col min="1038" max="1038" width="95.140625" style="89" customWidth="1"/>
    <col min="1039" max="1280" width="11.42578125" style="89"/>
    <col min="1281" max="1281" width="2.140625" style="89" customWidth="1"/>
    <col min="1282" max="1282" width="5.28515625" style="89" customWidth="1"/>
    <col min="1283" max="1283" width="34.7109375" style="89" customWidth="1"/>
    <col min="1284" max="1284" width="14.140625" style="89" customWidth="1"/>
    <col min="1285" max="1285" width="10.7109375" style="89" customWidth="1"/>
    <col min="1286" max="1286" width="5.140625" style="89" customWidth="1"/>
    <col min="1287" max="1287" width="10.28515625" style="89" customWidth="1"/>
    <col min="1288" max="1288" width="10.85546875" style="89" customWidth="1"/>
    <col min="1289" max="1289" width="12.7109375" style="89" customWidth="1"/>
    <col min="1290" max="1290" width="19.7109375" style="89" customWidth="1"/>
    <col min="1291" max="1291" width="27.140625" style="89" customWidth="1"/>
    <col min="1292" max="1292" width="2.42578125" style="89" customWidth="1"/>
    <col min="1293" max="1293" width="11.42578125" style="89"/>
    <col min="1294" max="1294" width="95.140625" style="89" customWidth="1"/>
    <col min="1295" max="1536" width="11.42578125" style="89"/>
    <col min="1537" max="1537" width="2.140625" style="89" customWidth="1"/>
    <col min="1538" max="1538" width="5.28515625" style="89" customWidth="1"/>
    <col min="1539" max="1539" width="34.7109375" style="89" customWidth="1"/>
    <col min="1540" max="1540" width="14.140625" style="89" customWidth="1"/>
    <col min="1541" max="1541" width="10.7109375" style="89" customWidth="1"/>
    <col min="1542" max="1542" width="5.140625" style="89" customWidth="1"/>
    <col min="1543" max="1543" width="10.28515625" style="89" customWidth="1"/>
    <col min="1544" max="1544" width="10.85546875" style="89" customWidth="1"/>
    <col min="1545" max="1545" width="12.7109375" style="89" customWidth="1"/>
    <col min="1546" max="1546" width="19.7109375" style="89" customWidth="1"/>
    <col min="1547" max="1547" width="27.140625" style="89" customWidth="1"/>
    <col min="1548" max="1548" width="2.42578125" style="89" customWidth="1"/>
    <col min="1549" max="1549" width="11.42578125" style="89"/>
    <col min="1550" max="1550" width="95.140625" style="89" customWidth="1"/>
    <col min="1551" max="1792" width="11.42578125" style="89"/>
    <col min="1793" max="1793" width="2.140625" style="89" customWidth="1"/>
    <col min="1794" max="1794" width="5.28515625" style="89" customWidth="1"/>
    <col min="1795" max="1795" width="34.7109375" style="89" customWidth="1"/>
    <col min="1796" max="1796" width="14.140625" style="89" customWidth="1"/>
    <col min="1797" max="1797" width="10.7109375" style="89" customWidth="1"/>
    <col min="1798" max="1798" width="5.140625" style="89" customWidth="1"/>
    <col min="1799" max="1799" width="10.28515625" style="89" customWidth="1"/>
    <col min="1800" max="1800" width="10.85546875" style="89" customWidth="1"/>
    <col min="1801" max="1801" width="12.7109375" style="89" customWidth="1"/>
    <col min="1802" max="1802" width="19.7109375" style="89" customWidth="1"/>
    <col min="1803" max="1803" width="27.140625" style="89" customWidth="1"/>
    <col min="1804" max="1804" width="2.42578125" style="89" customWidth="1"/>
    <col min="1805" max="1805" width="11.42578125" style="89"/>
    <col min="1806" max="1806" width="95.140625" style="89" customWidth="1"/>
    <col min="1807" max="2048" width="11.42578125" style="89"/>
    <col min="2049" max="2049" width="2.140625" style="89" customWidth="1"/>
    <col min="2050" max="2050" width="5.28515625" style="89" customWidth="1"/>
    <col min="2051" max="2051" width="34.7109375" style="89" customWidth="1"/>
    <col min="2052" max="2052" width="14.140625" style="89" customWidth="1"/>
    <col min="2053" max="2053" width="10.7109375" style="89" customWidth="1"/>
    <col min="2054" max="2054" width="5.140625" style="89" customWidth="1"/>
    <col min="2055" max="2055" width="10.28515625" style="89" customWidth="1"/>
    <col min="2056" max="2056" width="10.85546875" style="89" customWidth="1"/>
    <col min="2057" max="2057" width="12.7109375" style="89" customWidth="1"/>
    <col min="2058" max="2058" width="19.7109375" style="89" customWidth="1"/>
    <col min="2059" max="2059" width="27.140625" style="89" customWidth="1"/>
    <col min="2060" max="2060" width="2.42578125" style="89" customWidth="1"/>
    <col min="2061" max="2061" width="11.42578125" style="89"/>
    <col min="2062" max="2062" width="95.140625" style="89" customWidth="1"/>
    <col min="2063" max="2304" width="11.42578125" style="89"/>
    <col min="2305" max="2305" width="2.140625" style="89" customWidth="1"/>
    <col min="2306" max="2306" width="5.28515625" style="89" customWidth="1"/>
    <col min="2307" max="2307" width="34.7109375" style="89" customWidth="1"/>
    <col min="2308" max="2308" width="14.140625" style="89" customWidth="1"/>
    <col min="2309" max="2309" width="10.7109375" style="89" customWidth="1"/>
    <col min="2310" max="2310" width="5.140625" style="89" customWidth="1"/>
    <col min="2311" max="2311" width="10.28515625" style="89" customWidth="1"/>
    <col min="2312" max="2312" width="10.85546875" style="89" customWidth="1"/>
    <col min="2313" max="2313" width="12.7109375" style="89" customWidth="1"/>
    <col min="2314" max="2314" width="19.7109375" style="89" customWidth="1"/>
    <col min="2315" max="2315" width="27.140625" style="89" customWidth="1"/>
    <col min="2316" max="2316" width="2.42578125" style="89" customWidth="1"/>
    <col min="2317" max="2317" width="11.42578125" style="89"/>
    <col min="2318" max="2318" width="95.140625" style="89" customWidth="1"/>
    <col min="2319" max="2560" width="11.42578125" style="89"/>
    <col min="2561" max="2561" width="2.140625" style="89" customWidth="1"/>
    <col min="2562" max="2562" width="5.28515625" style="89" customWidth="1"/>
    <col min="2563" max="2563" width="34.7109375" style="89" customWidth="1"/>
    <col min="2564" max="2564" width="14.140625" style="89" customWidth="1"/>
    <col min="2565" max="2565" width="10.7109375" style="89" customWidth="1"/>
    <col min="2566" max="2566" width="5.140625" style="89" customWidth="1"/>
    <col min="2567" max="2567" width="10.28515625" style="89" customWidth="1"/>
    <col min="2568" max="2568" width="10.85546875" style="89" customWidth="1"/>
    <col min="2569" max="2569" width="12.7109375" style="89" customWidth="1"/>
    <col min="2570" max="2570" width="19.7109375" style="89" customWidth="1"/>
    <col min="2571" max="2571" width="27.140625" style="89" customWidth="1"/>
    <col min="2572" max="2572" width="2.42578125" style="89" customWidth="1"/>
    <col min="2573" max="2573" width="11.42578125" style="89"/>
    <col min="2574" max="2574" width="95.140625" style="89" customWidth="1"/>
    <col min="2575" max="2816" width="11.42578125" style="89"/>
    <col min="2817" max="2817" width="2.140625" style="89" customWidth="1"/>
    <col min="2818" max="2818" width="5.28515625" style="89" customWidth="1"/>
    <col min="2819" max="2819" width="34.7109375" style="89" customWidth="1"/>
    <col min="2820" max="2820" width="14.140625" style="89" customWidth="1"/>
    <col min="2821" max="2821" width="10.7109375" style="89" customWidth="1"/>
    <col min="2822" max="2822" width="5.140625" style="89" customWidth="1"/>
    <col min="2823" max="2823" width="10.28515625" style="89" customWidth="1"/>
    <col min="2824" max="2824" width="10.85546875" style="89" customWidth="1"/>
    <col min="2825" max="2825" width="12.7109375" style="89" customWidth="1"/>
    <col min="2826" max="2826" width="19.7109375" style="89" customWidth="1"/>
    <col min="2827" max="2827" width="27.140625" style="89" customWidth="1"/>
    <col min="2828" max="2828" width="2.42578125" style="89" customWidth="1"/>
    <col min="2829" max="2829" width="11.42578125" style="89"/>
    <col min="2830" max="2830" width="95.140625" style="89" customWidth="1"/>
    <col min="2831" max="3072" width="11.42578125" style="89"/>
    <col min="3073" max="3073" width="2.140625" style="89" customWidth="1"/>
    <col min="3074" max="3074" width="5.28515625" style="89" customWidth="1"/>
    <col min="3075" max="3075" width="34.7109375" style="89" customWidth="1"/>
    <col min="3076" max="3076" width="14.140625" style="89" customWidth="1"/>
    <col min="3077" max="3077" width="10.7109375" style="89" customWidth="1"/>
    <col min="3078" max="3078" width="5.140625" style="89" customWidth="1"/>
    <col min="3079" max="3079" width="10.28515625" style="89" customWidth="1"/>
    <col min="3080" max="3080" width="10.85546875" style="89" customWidth="1"/>
    <col min="3081" max="3081" width="12.7109375" style="89" customWidth="1"/>
    <col min="3082" max="3082" width="19.7109375" style="89" customWidth="1"/>
    <col min="3083" max="3083" width="27.140625" style="89" customWidth="1"/>
    <col min="3084" max="3084" width="2.42578125" style="89" customWidth="1"/>
    <col min="3085" max="3085" width="11.42578125" style="89"/>
    <col min="3086" max="3086" width="95.140625" style="89" customWidth="1"/>
    <col min="3087" max="3328" width="11.42578125" style="89"/>
    <col min="3329" max="3329" width="2.140625" style="89" customWidth="1"/>
    <col min="3330" max="3330" width="5.28515625" style="89" customWidth="1"/>
    <col min="3331" max="3331" width="34.7109375" style="89" customWidth="1"/>
    <col min="3332" max="3332" width="14.140625" style="89" customWidth="1"/>
    <col min="3333" max="3333" width="10.7109375" style="89" customWidth="1"/>
    <col min="3334" max="3334" width="5.140625" style="89" customWidth="1"/>
    <col min="3335" max="3335" width="10.28515625" style="89" customWidth="1"/>
    <col min="3336" max="3336" width="10.85546875" style="89" customWidth="1"/>
    <col min="3337" max="3337" width="12.7109375" style="89" customWidth="1"/>
    <col min="3338" max="3338" width="19.7109375" style="89" customWidth="1"/>
    <col min="3339" max="3339" width="27.140625" style="89" customWidth="1"/>
    <col min="3340" max="3340" width="2.42578125" style="89" customWidth="1"/>
    <col min="3341" max="3341" width="11.42578125" style="89"/>
    <col min="3342" max="3342" width="95.140625" style="89" customWidth="1"/>
    <col min="3343" max="3584" width="11.42578125" style="89"/>
    <col min="3585" max="3585" width="2.140625" style="89" customWidth="1"/>
    <col min="3586" max="3586" width="5.28515625" style="89" customWidth="1"/>
    <col min="3587" max="3587" width="34.7109375" style="89" customWidth="1"/>
    <col min="3588" max="3588" width="14.140625" style="89" customWidth="1"/>
    <col min="3589" max="3589" width="10.7109375" style="89" customWidth="1"/>
    <col min="3590" max="3590" width="5.140625" style="89" customWidth="1"/>
    <col min="3591" max="3591" width="10.28515625" style="89" customWidth="1"/>
    <col min="3592" max="3592" width="10.85546875" style="89" customWidth="1"/>
    <col min="3593" max="3593" width="12.7109375" style="89" customWidth="1"/>
    <col min="3594" max="3594" width="19.7109375" style="89" customWidth="1"/>
    <col min="3595" max="3595" width="27.140625" style="89" customWidth="1"/>
    <col min="3596" max="3596" width="2.42578125" style="89" customWidth="1"/>
    <col min="3597" max="3597" width="11.42578125" style="89"/>
    <col min="3598" max="3598" width="95.140625" style="89" customWidth="1"/>
    <col min="3599" max="3840" width="11.42578125" style="89"/>
    <col min="3841" max="3841" width="2.140625" style="89" customWidth="1"/>
    <col min="3842" max="3842" width="5.28515625" style="89" customWidth="1"/>
    <col min="3843" max="3843" width="34.7109375" style="89" customWidth="1"/>
    <col min="3844" max="3844" width="14.140625" style="89" customWidth="1"/>
    <col min="3845" max="3845" width="10.7109375" style="89" customWidth="1"/>
    <col min="3846" max="3846" width="5.140625" style="89" customWidth="1"/>
    <col min="3847" max="3847" width="10.28515625" style="89" customWidth="1"/>
    <col min="3848" max="3848" width="10.85546875" style="89" customWidth="1"/>
    <col min="3849" max="3849" width="12.7109375" style="89" customWidth="1"/>
    <col min="3850" max="3850" width="19.7109375" style="89" customWidth="1"/>
    <col min="3851" max="3851" width="27.140625" style="89" customWidth="1"/>
    <col min="3852" max="3852" width="2.42578125" style="89" customWidth="1"/>
    <col min="3853" max="3853" width="11.42578125" style="89"/>
    <col min="3854" max="3854" width="95.140625" style="89" customWidth="1"/>
    <col min="3855" max="4096" width="11.42578125" style="89"/>
    <col min="4097" max="4097" width="2.140625" style="89" customWidth="1"/>
    <col min="4098" max="4098" width="5.28515625" style="89" customWidth="1"/>
    <col min="4099" max="4099" width="34.7109375" style="89" customWidth="1"/>
    <col min="4100" max="4100" width="14.140625" style="89" customWidth="1"/>
    <col min="4101" max="4101" width="10.7109375" style="89" customWidth="1"/>
    <col min="4102" max="4102" width="5.140625" style="89" customWidth="1"/>
    <col min="4103" max="4103" width="10.28515625" style="89" customWidth="1"/>
    <col min="4104" max="4104" width="10.85546875" style="89" customWidth="1"/>
    <col min="4105" max="4105" width="12.7109375" style="89" customWidth="1"/>
    <col min="4106" max="4106" width="19.7109375" style="89" customWidth="1"/>
    <col min="4107" max="4107" width="27.140625" style="89" customWidth="1"/>
    <col min="4108" max="4108" width="2.42578125" style="89" customWidth="1"/>
    <col min="4109" max="4109" width="11.42578125" style="89"/>
    <col min="4110" max="4110" width="95.140625" style="89" customWidth="1"/>
    <col min="4111" max="4352" width="11.42578125" style="89"/>
    <col min="4353" max="4353" width="2.140625" style="89" customWidth="1"/>
    <col min="4354" max="4354" width="5.28515625" style="89" customWidth="1"/>
    <col min="4355" max="4355" width="34.7109375" style="89" customWidth="1"/>
    <col min="4356" max="4356" width="14.140625" style="89" customWidth="1"/>
    <col min="4357" max="4357" width="10.7109375" style="89" customWidth="1"/>
    <col min="4358" max="4358" width="5.140625" style="89" customWidth="1"/>
    <col min="4359" max="4359" width="10.28515625" style="89" customWidth="1"/>
    <col min="4360" max="4360" width="10.85546875" style="89" customWidth="1"/>
    <col min="4361" max="4361" width="12.7109375" style="89" customWidth="1"/>
    <col min="4362" max="4362" width="19.7109375" style="89" customWidth="1"/>
    <col min="4363" max="4363" width="27.140625" style="89" customWidth="1"/>
    <col min="4364" max="4364" width="2.42578125" style="89" customWidth="1"/>
    <col min="4365" max="4365" width="11.42578125" style="89"/>
    <col min="4366" max="4366" width="95.140625" style="89" customWidth="1"/>
    <col min="4367" max="4608" width="11.42578125" style="89"/>
    <col min="4609" max="4609" width="2.140625" style="89" customWidth="1"/>
    <col min="4610" max="4610" width="5.28515625" style="89" customWidth="1"/>
    <col min="4611" max="4611" width="34.7109375" style="89" customWidth="1"/>
    <col min="4612" max="4612" width="14.140625" style="89" customWidth="1"/>
    <col min="4613" max="4613" width="10.7109375" style="89" customWidth="1"/>
    <col min="4614" max="4614" width="5.140625" style="89" customWidth="1"/>
    <col min="4615" max="4615" width="10.28515625" style="89" customWidth="1"/>
    <col min="4616" max="4616" width="10.85546875" style="89" customWidth="1"/>
    <col min="4617" max="4617" width="12.7109375" style="89" customWidth="1"/>
    <col min="4618" max="4618" width="19.7109375" style="89" customWidth="1"/>
    <col min="4619" max="4619" width="27.140625" style="89" customWidth="1"/>
    <col min="4620" max="4620" width="2.42578125" style="89" customWidth="1"/>
    <col min="4621" max="4621" width="11.42578125" style="89"/>
    <col min="4622" max="4622" width="95.140625" style="89" customWidth="1"/>
    <col min="4623" max="4864" width="11.42578125" style="89"/>
    <col min="4865" max="4865" width="2.140625" style="89" customWidth="1"/>
    <col min="4866" max="4866" width="5.28515625" style="89" customWidth="1"/>
    <col min="4867" max="4867" width="34.7109375" style="89" customWidth="1"/>
    <col min="4868" max="4868" width="14.140625" style="89" customWidth="1"/>
    <col min="4869" max="4869" width="10.7109375" style="89" customWidth="1"/>
    <col min="4870" max="4870" width="5.140625" style="89" customWidth="1"/>
    <col min="4871" max="4871" width="10.28515625" style="89" customWidth="1"/>
    <col min="4872" max="4872" width="10.85546875" style="89" customWidth="1"/>
    <col min="4873" max="4873" width="12.7109375" style="89" customWidth="1"/>
    <col min="4874" max="4874" width="19.7109375" style="89" customWidth="1"/>
    <col min="4875" max="4875" width="27.140625" style="89" customWidth="1"/>
    <col min="4876" max="4876" width="2.42578125" style="89" customWidth="1"/>
    <col min="4877" max="4877" width="11.42578125" style="89"/>
    <col min="4878" max="4878" width="95.140625" style="89" customWidth="1"/>
    <col min="4879" max="5120" width="11.42578125" style="89"/>
    <col min="5121" max="5121" width="2.140625" style="89" customWidth="1"/>
    <col min="5122" max="5122" width="5.28515625" style="89" customWidth="1"/>
    <col min="5123" max="5123" width="34.7109375" style="89" customWidth="1"/>
    <col min="5124" max="5124" width="14.140625" style="89" customWidth="1"/>
    <col min="5125" max="5125" width="10.7109375" style="89" customWidth="1"/>
    <col min="5126" max="5126" width="5.140625" style="89" customWidth="1"/>
    <col min="5127" max="5127" width="10.28515625" style="89" customWidth="1"/>
    <col min="5128" max="5128" width="10.85546875" style="89" customWidth="1"/>
    <col min="5129" max="5129" width="12.7109375" style="89" customWidth="1"/>
    <col min="5130" max="5130" width="19.7109375" style="89" customWidth="1"/>
    <col min="5131" max="5131" width="27.140625" style="89" customWidth="1"/>
    <col min="5132" max="5132" width="2.42578125" style="89" customWidth="1"/>
    <col min="5133" max="5133" width="11.42578125" style="89"/>
    <col min="5134" max="5134" width="95.140625" style="89" customWidth="1"/>
    <col min="5135" max="5376" width="11.42578125" style="89"/>
    <col min="5377" max="5377" width="2.140625" style="89" customWidth="1"/>
    <col min="5378" max="5378" width="5.28515625" style="89" customWidth="1"/>
    <col min="5379" max="5379" width="34.7109375" style="89" customWidth="1"/>
    <col min="5380" max="5380" width="14.140625" style="89" customWidth="1"/>
    <col min="5381" max="5381" width="10.7109375" style="89" customWidth="1"/>
    <col min="5382" max="5382" width="5.140625" style="89" customWidth="1"/>
    <col min="5383" max="5383" width="10.28515625" style="89" customWidth="1"/>
    <col min="5384" max="5384" width="10.85546875" style="89" customWidth="1"/>
    <col min="5385" max="5385" width="12.7109375" style="89" customWidth="1"/>
    <col min="5386" max="5386" width="19.7109375" style="89" customWidth="1"/>
    <col min="5387" max="5387" width="27.140625" style="89" customWidth="1"/>
    <col min="5388" max="5388" width="2.42578125" style="89" customWidth="1"/>
    <col min="5389" max="5389" width="11.42578125" style="89"/>
    <col min="5390" max="5390" width="95.140625" style="89" customWidth="1"/>
    <col min="5391" max="5632" width="11.42578125" style="89"/>
    <col min="5633" max="5633" width="2.140625" style="89" customWidth="1"/>
    <col min="5634" max="5634" width="5.28515625" style="89" customWidth="1"/>
    <col min="5635" max="5635" width="34.7109375" style="89" customWidth="1"/>
    <col min="5636" max="5636" width="14.140625" style="89" customWidth="1"/>
    <col min="5637" max="5637" width="10.7109375" style="89" customWidth="1"/>
    <col min="5638" max="5638" width="5.140625" style="89" customWidth="1"/>
    <col min="5639" max="5639" width="10.28515625" style="89" customWidth="1"/>
    <col min="5640" max="5640" width="10.85546875" style="89" customWidth="1"/>
    <col min="5641" max="5641" width="12.7109375" style="89" customWidth="1"/>
    <col min="5642" max="5642" width="19.7109375" style="89" customWidth="1"/>
    <col min="5643" max="5643" width="27.140625" style="89" customWidth="1"/>
    <col min="5644" max="5644" width="2.42578125" style="89" customWidth="1"/>
    <col min="5645" max="5645" width="11.42578125" style="89"/>
    <col min="5646" max="5646" width="95.140625" style="89" customWidth="1"/>
    <col min="5647" max="5888" width="11.42578125" style="89"/>
    <col min="5889" max="5889" width="2.140625" style="89" customWidth="1"/>
    <col min="5890" max="5890" width="5.28515625" style="89" customWidth="1"/>
    <col min="5891" max="5891" width="34.7109375" style="89" customWidth="1"/>
    <col min="5892" max="5892" width="14.140625" style="89" customWidth="1"/>
    <col min="5893" max="5893" width="10.7109375" style="89" customWidth="1"/>
    <col min="5894" max="5894" width="5.140625" style="89" customWidth="1"/>
    <col min="5895" max="5895" width="10.28515625" style="89" customWidth="1"/>
    <col min="5896" max="5896" width="10.85546875" style="89" customWidth="1"/>
    <col min="5897" max="5897" width="12.7109375" style="89" customWidth="1"/>
    <col min="5898" max="5898" width="19.7109375" style="89" customWidth="1"/>
    <col min="5899" max="5899" width="27.140625" style="89" customWidth="1"/>
    <col min="5900" max="5900" width="2.42578125" style="89" customWidth="1"/>
    <col min="5901" max="5901" width="11.42578125" style="89"/>
    <col min="5902" max="5902" width="95.140625" style="89" customWidth="1"/>
    <col min="5903" max="6144" width="11.42578125" style="89"/>
    <col min="6145" max="6145" width="2.140625" style="89" customWidth="1"/>
    <col min="6146" max="6146" width="5.28515625" style="89" customWidth="1"/>
    <col min="6147" max="6147" width="34.7109375" style="89" customWidth="1"/>
    <col min="6148" max="6148" width="14.140625" style="89" customWidth="1"/>
    <col min="6149" max="6149" width="10.7109375" style="89" customWidth="1"/>
    <col min="6150" max="6150" width="5.140625" style="89" customWidth="1"/>
    <col min="6151" max="6151" width="10.28515625" style="89" customWidth="1"/>
    <col min="6152" max="6152" width="10.85546875" style="89" customWidth="1"/>
    <col min="6153" max="6153" width="12.7109375" style="89" customWidth="1"/>
    <col min="6154" max="6154" width="19.7109375" style="89" customWidth="1"/>
    <col min="6155" max="6155" width="27.140625" style="89" customWidth="1"/>
    <col min="6156" max="6156" width="2.42578125" style="89" customWidth="1"/>
    <col min="6157" max="6157" width="11.42578125" style="89"/>
    <col min="6158" max="6158" width="95.140625" style="89" customWidth="1"/>
    <col min="6159" max="6400" width="11.42578125" style="89"/>
    <col min="6401" max="6401" width="2.140625" style="89" customWidth="1"/>
    <col min="6402" max="6402" width="5.28515625" style="89" customWidth="1"/>
    <col min="6403" max="6403" width="34.7109375" style="89" customWidth="1"/>
    <col min="6404" max="6404" width="14.140625" style="89" customWidth="1"/>
    <col min="6405" max="6405" width="10.7109375" style="89" customWidth="1"/>
    <col min="6406" max="6406" width="5.140625" style="89" customWidth="1"/>
    <col min="6407" max="6407" width="10.28515625" style="89" customWidth="1"/>
    <col min="6408" max="6408" width="10.85546875" style="89" customWidth="1"/>
    <col min="6409" max="6409" width="12.7109375" style="89" customWidth="1"/>
    <col min="6410" max="6410" width="19.7109375" style="89" customWidth="1"/>
    <col min="6411" max="6411" width="27.140625" style="89" customWidth="1"/>
    <col min="6412" max="6412" width="2.42578125" style="89" customWidth="1"/>
    <col min="6413" max="6413" width="11.42578125" style="89"/>
    <col min="6414" max="6414" width="95.140625" style="89" customWidth="1"/>
    <col min="6415" max="6656" width="11.42578125" style="89"/>
    <col min="6657" max="6657" width="2.140625" style="89" customWidth="1"/>
    <col min="6658" max="6658" width="5.28515625" style="89" customWidth="1"/>
    <col min="6659" max="6659" width="34.7109375" style="89" customWidth="1"/>
    <col min="6660" max="6660" width="14.140625" style="89" customWidth="1"/>
    <col min="6661" max="6661" width="10.7109375" style="89" customWidth="1"/>
    <col min="6662" max="6662" width="5.140625" style="89" customWidth="1"/>
    <col min="6663" max="6663" width="10.28515625" style="89" customWidth="1"/>
    <col min="6664" max="6664" width="10.85546875" style="89" customWidth="1"/>
    <col min="6665" max="6665" width="12.7109375" style="89" customWidth="1"/>
    <col min="6666" max="6666" width="19.7109375" style="89" customWidth="1"/>
    <col min="6667" max="6667" width="27.140625" style="89" customWidth="1"/>
    <col min="6668" max="6668" width="2.42578125" style="89" customWidth="1"/>
    <col min="6669" max="6669" width="11.42578125" style="89"/>
    <col min="6670" max="6670" width="95.140625" style="89" customWidth="1"/>
    <col min="6671" max="6912" width="11.42578125" style="89"/>
    <col min="6913" max="6913" width="2.140625" style="89" customWidth="1"/>
    <col min="6914" max="6914" width="5.28515625" style="89" customWidth="1"/>
    <col min="6915" max="6915" width="34.7109375" style="89" customWidth="1"/>
    <col min="6916" max="6916" width="14.140625" style="89" customWidth="1"/>
    <col min="6917" max="6917" width="10.7109375" style="89" customWidth="1"/>
    <col min="6918" max="6918" width="5.140625" style="89" customWidth="1"/>
    <col min="6919" max="6919" width="10.28515625" style="89" customWidth="1"/>
    <col min="6920" max="6920" width="10.85546875" style="89" customWidth="1"/>
    <col min="6921" max="6921" width="12.7109375" style="89" customWidth="1"/>
    <col min="6922" max="6922" width="19.7109375" style="89" customWidth="1"/>
    <col min="6923" max="6923" width="27.140625" style="89" customWidth="1"/>
    <col min="6924" max="6924" width="2.42578125" style="89" customWidth="1"/>
    <col min="6925" max="6925" width="11.42578125" style="89"/>
    <col min="6926" max="6926" width="95.140625" style="89" customWidth="1"/>
    <col min="6927" max="7168" width="11.42578125" style="89"/>
    <col min="7169" max="7169" width="2.140625" style="89" customWidth="1"/>
    <col min="7170" max="7170" width="5.28515625" style="89" customWidth="1"/>
    <col min="7171" max="7171" width="34.7109375" style="89" customWidth="1"/>
    <col min="7172" max="7172" width="14.140625" style="89" customWidth="1"/>
    <col min="7173" max="7173" width="10.7109375" style="89" customWidth="1"/>
    <col min="7174" max="7174" width="5.140625" style="89" customWidth="1"/>
    <col min="7175" max="7175" width="10.28515625" style="89" customWidth="1"/>
    <col min="7176" max="7176" width="10.85546875" style="89" customWidth="1"/>
    <col min="7177" max="7177" width="12.7109375" style="89" customWidth="1"/>
    <col min="7178" max="7178" width="19.7109375" style="89" customWidth="1"/>
    <col min="7179" max="7179" width="27.140625" style="89" customWidth="1"/>
    <col min="7180" max="7180" width="2.42578125" style="89" customWidth="1"/>
    <col min="7181" max="7181" width="11.42578125" style="89"/>
    <col min="7182" max="7182" width="95.140625" style="89" customWidth="1"/>
    <col min="7183" max="7424" width="11.42578125" style="89"/>
    <col min="7425" max="7425" width="2.140625" style="89" customWidth="1"/>
    <col min="7426" max="7426" width="5.28515625" style="89" customWidth="1"/>
    <col min="7427" max="7427" width="34.7109375" style="89" customWidth="1"/>
    <col min="7428" max="7428" width="14.140625" style="89" customWidth="1"/>
    <col min="7429" max="7429" width="10.7109375" style="89" customWidth="1"/>
    <col min="7430" max="7430" width="5.140625" style="89" customWidth="1"/>
    <col min="7431" max="7431" width="10.28515625" style="89" customWidth="1"/>
    <col min="7432" max="7432" width="10.85546875" style="89" customWidth="1"/>
    <col min="7433" max="7433" width="12.7109375" style="89" customWidth="1"/>
    <col min="7434" max="7434" width="19.7109375" style="89" customWidth="1"/>
    <col min="7435" max="7435" width="27.140625" style="89" customWidth="1"/>
    <col min="7436" max="7436" width="2.42578125" style="89" customWidth="1"/>
    <col min="7437" max="7437" width="11.42578125" style="89"/>
    <col min="7438" max="7438" width="95.140625" style="89" customWidth="1"/>
    <col min="7439" max="7680" width="11.42578125" style="89"/>
    <col min="7681" max="7681" width="2.140625" style="89" customWidth="1"/>
    <col min="7682" max="7682" width="5.28515625" style="89" customWidth="1"/>
    <col min="7683" max="7683" width="34.7109375" style="89" customWidth="1"/>
    <col min="7684" max="7684" width="14.140625" style="89" customWidth="1"/>
    <col min="7685" max="7685" width="10.7109375" style="89" customWidth="1"/>
    <col min="7686" max="7686" width="5.140625" style="89" customWidth="1"/>
    <col min="7687" max="7687" width="10.28515625" style="89" customWidth="1"/>
    <col min="7688" max="7688" width="10.85546875" style="89" customWidth="1"/>
    <col min="7689" max="7689" width="12.7109375" style="89" customWidth="1"/>
    <col min="7690" max="7690" width="19.7109375" style="89" customWidth="1"/>
    <col min="7691" max="7691" width="27.140625" style="89" customWidth="1"/>
    <col min="7692" max="7692" width="2.42578125" style="89" customWidth="1"/>
    <col min="7693" max="7693" width="11.42578125" style="89"/>
    <col min="7694" max="7694" width="95.140625" style="89" customWidth="1"/>
    <col min="7695" max="7936" width="11.42578125" style="89"/>
    <col min="7937" max="7937" width="2.140625" style="89" customWidth="1"/>
    <col min="7938" max="7938" width="5.28515625" style="89" customWidth="1"/>
    <col min="7939" max="7939" width="34.7109375" style="89" customWidth="1"/>
    <col min="7940" max="7940" width="14.140625" style="89" customWidth="1"/>
    <col min="7941" max="7941" width="10.7109375" style="89" customWidth="1"/>
    <col min="7942" max="7942" width="5.140625" style="89" customWidth="1"/>
    <col min="7943" max="7943" width="10.28515625" style="89" customWidth="1"/>
    <col min="7944" max="7944" width="10.85546875" style="89" customWidth="1"/>
    <col min="7945" max="7945" width="12.7109375" style="89" customWidth="1"/>
    <col min="7946" max="7946" width="19.7109375" style="89" customWidth="1"/>
    <col min="7947" max="7947" width="27.140625" style="89" customWidth="1"/>
    <col min="7948" max="7948" width="2.42578125" style="89" customWidth="1"/>
    <col min="7949" max="7949" width="11.42578125" style="89"/>
    <col min="7950" max="7950" width="95.140625" style="89" customWidth="1"/>
    <col min="7951" max="8192" width="11.42578125" style="89"/>
    <col min="8193" max="8193" width="2.140625" style="89" customWidth="1"/>
    <col min="8194" max="8194" width="5.28515625" style="89" customWidth="1"/>
    <col min="8195" max="8195" width="34.7109375" style="89" customWidth="1"/>
    <col min="8196" max="8196" width="14.140625" style="89" customWidth="1"/>
    <col min="8197" max="8197" width="10.7109375" style="89" customWidth="1"/>
    <col min="8198" max="8198" width="5.140625" style="89" customWidth="1"/>
    <col min="8199" max="8199" width="10.28515625" style="89" customWidth="1"/>
    <col min="8200" max="8200" width="10.85546875" style="89" customWidth="1"/>
    <col min="8201" max="8201" width="12.7109375" style="89" customWidth="1"/>
    <col min="8202" max="8202" width="19.7109375" style="89" customWidth="1"/>
    <col min="8203" max="8203" width="27.140625" style="89" customWidth="1"/>
    <col min="8204" max="8204" width="2.42578125" style="89" customWidth="1"/>
    <col min="8205" max="8205" width="11.42578125" style="89"/>
    <col min="8206" max="8206" width="95.140625" style="89" customWidth="1"/>
    <col min="8207" max="8448" width="11.42578125" style="89"/>
    <col min="8449" max="8449" width="2.140625" style="89" customWidth="1"/>
    <col min="8450" max="8450" width="5.28515625" style="89" customWidth="1"/>
    <col min="8451" max="8451" width="34.7109375" style="89" customWidth="1"/>
    <col min="8452" max="8452" width="14.140625" style="89" customWidth="1"/>
    <col min="8453" max="8453" width="10.7109375" style="89" customWidth="1"/>
    <col min="8454" max="8454" width="5.140625" style="89" customWidth="1"/>
    <col min="8455" max="8455" width="10.28515625" style="89" customWidth="1"/>
    <col min="8456" max="8456" width="10.85546875" style="89" customWidth="1"/>
    <col min="8457" max="8457" width="12.7109375" style="89" customWidth="1"/>
    <col min="8458" max="8458" width="19.7109375" style="89" customWidth="1"/>
    <col min="8459" max="8459" width="27.140625" style="89" customWidth="1"/>
    <col min="8460" max="8460" width="2.42578125" style="89" customWidth="1"/>
    <col min="8461" max="8461" width="11.42578125" style="89"/>
    <col min="8462" max="8462" width="95.140625" style="89" customWidth="1"/>
    <col min="8463" max="8704" width="11.42578125" style="89"/>
    <col min="8705" max="8705" width="2.140625" style="89" customWidth="1"/>
    <col min="8706" max="8706" width="5.28515625" style="89" customWidth="1"/>
    <col min="8707" max="8707" width="34.7109375" style="89" customWidth="1"/>
    <col min="8708" max="8708" width="14.140625" style="89" customWidth="1"/>
    <col min="8709" max="8709" width="10.7109375" style="89" customWidth="1"/>
    <col min="8710" max="8710" width="5.140625" style="89" customWidth="1"/>
    <col min="8711" max="8711" width="10.28515625" style="89" customWidth="1"/>
    <col min="8712" max="8712" width="10.85546875" style="89" customWidth="1"/>
    <col min="8713" max="8713" width="12.7109375" style="89" customWidth="1"/>
    <col min="8714" max="8714" width="19.7109375" style="89" customWidth="1"/>
    <col min="8715" max="8715" width="27.140625" style="89" customWidth="1"/>
    <col min="8716" max="8716" width="2.42578125" style="89" customWidth="1"/>
    <col min="8717" max="8717" width="11.42578125" style="89"/>
    <col min="8718" max="8718" width="95.140625" style="89" customWidth="1"/>
    <col min="8719" max="8960" width="11.42578125" style="89"/>
    <col min="8961" max="8961" width="2.140625" style="89" customWidth="1"/>
    <col min="8962" max="8962" width="5.28515625" style="89" customWidth="1"/>
    <col min="8963" max="8963" width="34.7109375" style="89" customWidth="1"/>
    <col min="8964" max="8964" width="14.140625" style="89" customWidth="1"/>
    <col min="8965" max="8965" width="10.7109375" style="89" customWidth="1"/>
    <col min="8966" max="8966" width="5.140625" style="89" customWidth="1"/>
    <col min="8967" max="8967" width="10.28515625" style="89" customWidth="1"/>
    <col min="8968" max="8968" width="10.85546875" style="89" customWidth="1"/>
    <col min="8969" max="8969" width="12.7109375" style="89" customWidth="1"/>
    <col min="8970" max="8970" width="19.7109375" style="89" customWidth="1"/>
    <col min="8971" max="8971" width="27.140625" style="89" customWidth="1"/>
    <col min="8972" max="8972" width="2.42578125" style="89" customWidth="1"/>
    <col min="8973" max="8973" width="11.42578125" style="89"/>
    <col min="8974" max="8974" width="95.140625" style="89" customWidth="1"/>
    <col min="8975" max="9216" width="11.42578125" style="89"/>
    <col min="9217" max="9217" width="2.140625" style="89" customWidth="1"/>
    <col min="9218" max="9218" width="5.28515625" style="89" customWidth="1"/>
    <col min="9219" max="9219" width="34.7109375" style="89" customWidth="1"/>
    <col min="9220" max="9220" width="14.140625" style="89" customWidth="1"/>
    <col min="9221" max="9221" width="10.7109375" style="89" customWidth="1"/>
    <col min="9222" max="9222" width="5.140625" style="89" customWidth="1"/>
    <col min="9223" max="9223" width="10.28515625" style="89" customWidth="1"/>
    <col min="9224" max="9224" width="10.85546875" style="89" customWidth="1"/>
    <col min="9225" max="9225" width="12.7109375" style="89" customWidth="1"/>
    <col min="9226" max="9226" width="19.7109375" style="89" customWidth="1"/>
    <col min="9227" max="9227" width="27.140625" style="89" customWidth="1"/>
    <col min="9228" max="9228" width="2.42578125" style="89" customWidth="1"/>
    <col min="9229" max="9229" width="11.42578125" style="89"/>
    <col min="9230" max="9230" width="95.140625" style="89" customWidth="1"/>
    <col min="9231" max="9472" width="11.42578125" style="89"/>
    <col min="9473" max="9473" width="2.140625" style="89" customWidth="1"/>
    <col min="9474" max="9474" width="5.28515625" style="89" customWidth="1"/>
    <col min="9475" max="9475" width="34.7109375" style="89" customWidth="1"/>
    <col min="9476" max="9476" width="14.140625" style="89" customWidth="1"/>
    <col min="9477" max="9477" width="10.7109375" style="89" customWidth="1"/>
    <col min="9478" max="9478" width="5.140625" style="89" customWidth="1"/>
    <col min="9479" max="9479" width="10.28515625" style="89" customWidth="1"/>
    <col min="9480" max="9480" width="10.85546875" style="89" customWidth="1"/>
    <col min="9481" max="9481" width="12.7109375" style="89" customWidth="1"/>
    <col min="9482" max="9482" width="19.7109375" style="89" customWidth="1"/>
    <col min="9483" max="9483" width="27.140625" style="89" customWidth="1"/>
    <col min="9484" max="9484" width="2.42578125" style="89" customWidth="1"/>
    <col min="9485" max="9485" width="11.42578125" style="89"/>
    <col min="9486" max="9486" width="95.140625" style="89" customWidth="1"/>
    <col min="9487" max="9728" width="11.42578125" style="89"/>
    <col min="9729" max="9729" width="2.140625" style="89" customWidth="1"/>
    <col min="9730" max="9730" width="5.28515625" style="89" customWidth="1"/>
    <col min="9731" max="9731" width="34.7109375" style="89" customWidth="1"/>
    <col min="9732" max="9732" width="14.140625" style="89" customWidth="1"/>
    <col min="9733" max="9733" width="10.7109375" style="89" customWidth="1"/>
    <col min="9734" max="9734" width="5.140625" style="89" customWidth="1"/>
    <col min="9735" max="9735" width="10.28515625" style="89" customWidth="1"/>
    <col min="9736" max="9736" width="10.85546875" style="89" customWidth="1"/>
    <col min="9737" max="9737" width="12.7109375" style="89" customWidth="1"/>
    <col min="9738" max="9738" width="19.7109375" style="89" customWidth="1"/>
    <col min="9739" max="9739" width="27.140625" style="89" customWidth="1"/>
    <col min="9740" max="9740" width="2.42578125" style="89" customWidth="1"/>
    <col min="9741" max="9741" width="11.42578125" style="89"/>
    <col min="9742" max="9742" width="95.140625" style="89" customWidth="1"/>
    <col min="9743" max="9984" width="11.42578125" style="89"/>
    <col min="9985" max="9985" width="2.140625" style="89" customWidth="1"/>
    <col min="9986" max="9986" width="5.28515625" style="89" customWidth="1"/>
    <col min="9987" max="9987" width="34.7109375" style="89" customWidth="1"/>
    <col min="9988" max="9988" width="14.140625" style="89" customWidth="1"/>
    <col min="9989" max="9989" width="10.7109375" style="89" customWidth="1"/>
    <col min="9990" max="9990" width="5.140625" style="89" customWidth="1"/>
    <col min="9991" max="9991" width="10.28515625" style="89" customWidth="1"/>
    <col min="9992" max="9992" width="10.85546875" style="89" customWidth="1"/>
    <col min="9993" max="9993" width="12.7109375" style="89" customWidth="1"/>
    <col min="9994" max="9994" width="19.7109375" style="89" customWidth="1"/>
    <col min="9995" max="9995" width="27.140625" style="89" customWidth="1"/>
    <col min="9996" max="9996" width="2.42578125" style="89" customWidth="1"/>
    <col min="9997" max="9997" width="11.42578125" style="89"/>
    <col min="9998" max="9998" width="95.140625" style="89" customWidth="1"/>
    <col min="9999" max="10240" width="11.42578125" style="89"/>
    <col min="10241" max="10241" width="2.140625" style="89" customWidth="1"/>
    <col min="10242" max="10242" width="5.28515625" style="89" customWidth="1"/>
    <col min="10243" max="10243" width="34.7109375" style="89" customWidth="1"/>
    <col min="10244" max="10244" width="14.140625" style="89" customWidth="1"/>
    <col min="10245" max="10245" width="10.7109375" style="89" customWidth="1"/>
    <col min="10246" max="10246" width="5.140625" style="89" customWidth="1"/>
    <col min="10247" max="10247" width="10.28515625" style="89" customWidth="1"/>
    <col min="10248" max="10248" width="10.85546875" style="89" customWidth="1"/>
    <col min="10249" max="10249" width="12.7109375" style="89" customWidth="1"/>
    <col min="10250" max="10250" width="19.7109375" style="89" customWidth="1"/>
    <col min="10251" max="10251" width="27.140625" style="89" customWidth="1"/>
    <col min="10252" max="10252" width="2.42578125" style="89" customWidth="1"/>
    <col min="10253" max="10253" width="11.42578125" style="89"/>
    <col min="10254" max="10254" width="95.140625" style="89" customWidth="1"/>
    <col min="10255" max="10496" width="11.42578125" style="89"/>
    <col min="10497" max="10497" width="2.140625" style="89" customWidth="1"/>
    <col min="10498" max="10498" width="5.28515625" style="89" customWidth="1"/>
    <col min="10499" max="10499" width="34.7109375" style="89" customWidth="1"/>
    <col min="10500" max="10500" width="14.140625" style="89" customWidth="1"/>
    <col min="10501" max="10501" width="10.7109375" style="89" customWidth="1"/>
    <col min="10502" max="10502" width="5.140625" style="89" customWidth="1"/>
    <col min="10503" max="10503" width="10.28515625" style="89" customWidth="1"/>
    <col min="10504" max="10504" width="10.85546875" style="89" customWidth="1"/>
    <col min="10505" max="10505" width="12.7109375" style="89" customWidth="1"/>
    <col min="10506" max="10506" width="19.7109375" style="89" customWidth="1"/>
    <col min="10507" max="10507" width="27.140625" style="89" customWidth="1"/>
    <col min="10508" max="10508" width="2.42578125" style="89" customWidth="1"/>
    <col min="10509" max="10509" width="11.42578125" style="89"/>
    <col min="10510" max="10510" width="95.140625" style="89" customWidth="1"/>
    <col min="10511" max="10752" width="11.42578125" style="89"/>
    <col min="10753" max="10753" width="2.140625" style="89" customWidth="1"/>
    <col min="10754" max="10754" width="5.28515625" style="89" customWidth="1"/>
    <col min="10755" max="10755" width="34.7109375" style="89" customWidth="1"/>
    <col min="10756" max="10756" width="14.140625" style="89" customWidth="1"/>
    <col min="10757" max="10757" width="10.7109375" style="89" customWidth="1"/>
    <col min="10758" max="10758" width="5.140625" style="89" customWidth="1"/>
    <col min="10759" max="10759" width="10.28515625" style="89" customWidth="1"/>
    <col min="10760" max="10760" width="10.85546875" style="89" customWidth="1"/>
    <col min="10761" max="10761" width="12.7109375" style="89" customWidth="1"/>
    <col min="10762" max="10762" width="19.7109375" style="89" customWidth="1"/>
    <col min="10763" max="10763" width="27.140625" style="89" customWidth="1"/>
    <col min="10764" max="10764" width="2.42578125" style="89" customWidth="1"/>
    <col min="10765" max="10765" width="11.42578125" style="89"/>
    <col min="10766" max="10766" width="95.140625" style="89" customWidth="1"/>
    <col min="10767" max="11008" width="11.42578125" style="89"/>
    <col min="11009" max="11009" width="2.140625" style="89" customWidth="1"/>
    <col min="11010" max="11010" width="5.28515625" style="89" customWidth="1"/>
    <col min="11011" max="11011" width="34.7109375" style="89" customWidth="1"/>
    <col min="11012" max="11012" width="14.140625" style="89" customWidth="1"/>
    <col min="11013" max="11013" width="10.7109375" style="89" customWidth="1"/>
    <col min="11014" max="11014" width="5.140625" style="89" customWidth="1"/>
    <col min="11015" max="11015" width="10.28515625" style="89" customWidth="1"/>
    <col min="11016" max="11016" width="10.85546875" style="89" customWidth="1"/>
    <col min="11017" max="11017" width="12.7109375" style="89" customWidth="1"/>
    <col min="11018" max="11018" width="19.7109375" style="89" customWidth="1"/>
    <col min="11019" max="11019" width="27.140625" style="89" customWidth="1"/>
    <col min="11020" max="11020" width="2.42578125" style="89" customWidth="1"/>
    <col min="11021" max="11021" width="11.42578125" style="89"/>
    <col min="11022" max="11022" width="95.140625" style="89" customWidth="1"/>
    <col min="11023" max="11264" width="11.42578125" style="89"/>
    <col min="11265" max="11265" width="2.140625" style="89" customWidth="1"/>
    <col min="11266" max="11266" width="5.28515625" style="89" customWidth="1"/>
    <col min="11267" max="11267" width="34.7109375" style="89" customWidth="1"/>
    <col min="11268" max="11268" width="14.140625" style="89" customWidth="1"/>
    <col min="11269" max="11269" width="10.7109375" style="89" customWidth="1"/>
    <col min="11270" max="11270" width="5.140625" style="89" customWidth="1"/>
    <col min="11271" max="11271" width="10.28515625" style="89" customWidth="1"/>
    <col min="11272" max="11272" width="10.85546875" style="89" customWidth="1"/>
    <col min="11273" max="11273" width="12.7109375" style="89" customWidth="1"/>
    <col min="11274" max="11274" width="19.7109375" style="89" customWidth="1"/>
    <col min="11275" max="11275" width="27.140625" style="89" customWidth="1"/>
    <col min="11276" max="11276" width="2.42578125" style="89" customWidth="1"/>
    <col min="11277" max="11277" width="11.42578125" style="89"/>
    <col min="11278" max="11278" width="95.140625" style="89" customWidth="1"/>
    <col min="11279" max="11520" width="11.42578125" style="89"/>
    <col min="11521" max="11521" width="2.140625" style="89" customWidth="1"/>
    <col min="11522" max="11522" width="5.28515625" style="89" customWidth="1"/>
    <col min="11523" max="11523" width="34.7109375" style="89" customWidth="1"/>
    <col min="11524" max="11524" width="14.140625" style="89" customWidth="1"/>
    <col min="11525" max="11525" width="10.7109375" style="89" customWidth="1"/>
    <col min="11526" max="11526" width="5.140625" style="89" customWidth="1"/>
    <col min="11527" max="11527" width="10.28515625" style="89" customWidth="1"/>
    <col min="11528" max="11528" width="10.85546875" style="89" customWidth="1"/>
    <col min="11529" max="11529" width="12.7109375" style="89" customWidth="1"/>
    <col min="11530" max="11530" width="19.7109375" style="89" customWidth="1"/>
    <col min="11531" max="11531" width="27.140625" style="89" customWidth="1"/>
    <col min="11532" max="11532" width="2.42578125" style="89" customWidth="1"/>
    <col min="11533" max="11533" width="11.42578125" style="89"/>
    <col min="11534" max="11534" width="95.140625" style="89" customWidth="1"/>
    <col min="11535" max="11776" width="11.42578125" style="89"/>
    <col min="11777" max="11777" width="2.140625" style="89" customWidth="1"/>
    <col min="11778" max="11778" width="5.28515625" style="89" customWidth="1"/>
    <col min="11779" max="11779" width="34.7109375" style="89" customWidth="1"/>
    <col min="11780" max="11780" width="14.140625" style="89" customWidth="1"/>
    <col min="11781" max="11781" width="10.7109375" style="89" customWidth="1"/>
    <col min="11782" max="11782" width="5.140625" style="89" customWidth="1"/>
    <col min="11783" max="11783" width="10.28515625" style="89" customWidth="1"/>
    <col min="11784" max="11784" width="10.85546875" style="89" customWidth="1"/>
    <col min="11785" max="11785" width="12.7109375" style="89" customWidth="1"/>
    <col min="11786" max="11786" width="19.7109375" style="89" customWidth="1"/>
    <col min="11787" max="11787" width="27.140625" style="89" customWidth="1"/>
    <col min="11788" max="11788" width="2.42578125" style="89" customWidth="1"/>
    <col min="11789" max="11789" width="11.42578125" style="89"/>
    <col min="11790" max="11790" width="95.140625" style="89" customWidth="1"/>
    <col min="11791" max="12032" width="11.42578125" style="89"/>
    <col min="12033" max="12033" width="2.140625" style="89" customWidth="1"/>
    <col min="12034" max="12034" width="5.28515625" style="89" customWidth="1"/>
    <col min="12035" max="12035" width="34.7109375" style="89" customWidth="1"/>
    <col min="12036" max="12036" width="14.140625" style="89" customWidth="1"/>
    <col min="12037" max="12037" width="10.7109375" style="89" customWidth="1"/>
    <col min="12038" max="12038" width="5.140625" style="89" customWidth="1"/>
    <col min="12039" max="12039" width="10.28515625" style="89" customWidth="1"/>
    <col min="12040" max="12040" width="10.85546875" style="89" customWidth="1"/>
    <col min="12041" max="12041" width="12.7109375" style="89" customWidth="1"/>
    <col min="12042" max="12042" width="19.7109375" style="89" customWidth="1"/>
    <col min="12043" max="12043" width="27.140625" style="89" customWidth="1"/>
    <col min="12044" max="12044" width="2.42578125" style="89" customWidth="1"/>
    <col min="12045" max="12045" width="11.42578125" style="89"/>
    <col min="12046" max="12046" width="95.140625" style="89" customWidth="1"/>
    <col min="12047" max="12288" width="11.42578125" style="89"/>
    <col min="12289" max="12289" width="2.140625" style="89" customWidth="1"/>
    <col min="12290" max="12290" width="5.28515625" style="89" customWidth="1"/>
    <col min="12291" max="12291" width="34.7109375" style="89" customWidth="1"/>
    <col min="12292" max="12292" width="14.140625" style="89" customWidth="1"/>
    <col min="12293" max="12293" width="10.7109375" style="89" customWidth="1"/>
    <col min="12294" max="12294" width="5.140625" style="89" customWidth="1"/>
    <col min="12295" max="12295" width="10.28515625" style="89" customWidth="1"/>
    <col min="12296" max="12296" width="10.85546875" style="89" customWidth="1"/>
    <col min="12297" max="12297" width="12.7109375" style="89" customWidth="1"/>
    <col min="12298" max="12298" width="19.7109375" style="89" customWidth="1"/>
    <col min="12299" max="12299" width="27.140625" style="89" customWidth="1"/>
    <col min="12300" max="12300" width="2.42578125" style="89" customWidth="1"/>
    <col min="12301" max="12301" width="11.42578125" style="89"/>
    <col min="12302" max="12302" width="95.140625" style="89" customWidth="1"/>
    <col min="12303" max="12544" width="11.42578125" style="89"/>
    <col min="12545" max="12545" width="2.140625" style="89" customWidth="1"/>
    <col min="12546" max="12546" width="5.28515625" style="89" customWidth="1"/>
    <col min="12547" max="12547" width="34.7109375" style="89" customWidth="1"/>
    <col min="12548" max="12548" width="14.140625" style="89" customWidth="1"/>
    <col min="12549" max="12549" width="10.7109375" style="89" customWidth="1"/>
    <col min="12550" max="12550" width="5.140625" style="89" customWidth="1"/>
    <col min="12551" max="12551" width="10.28515625" style="89" customWidth="1"/>
    <col min="12552" max="12552" width="10.85546875" style="89" customWidth="1"/>
    <col min="12553" max="12553" width="12.7109375" style="89" customWidth="1"/>
    <col min="12554" max="12554" width="19.7109375" style="89" customWidth="1"/>
    <col min="12555" max="12555" width="27.140625" style="89" customWidth="1"/>
    <col min="12556" max="12556" width="2.42578125" style="89" customWidth="1"/>
    <col min="12557" max="12557" width="11.42578125" style="89"/>
    <col min="12558" max="12558" width="95.140625" style="89" customWidth="1"/>
    <col min="12559" max="12800" width="11.42578125" style="89"/>
    <col min="12801" max="12801" width="2.140625" style="89" customWidth="1"/>
    <col min="12802" max="12802" width="5.28515625" style="89" customWidth="1"/>
    <col min="12803" max="12803" width="34.7109375" style="89" customWidth="1"/>
    <col min="12804" max="12804" width="14.140625" style="89" customWidth="1"/>
    <col min="12805" max="12805" width="10.7109375" style="89" customWidth="1"/>
    <col min="12806" max="12806" width="5.140625" style="89" customWidth="1"/>
    <col min="12807" max="12807" width="10.28515625" style="89" customWidth="1"/>
    <col min="12808" max="12808" width="10.85546875" style="89" customWidth="1"/>
    <col min="12809" max="12809" width="12.7109375" style="89" customWidth="1"/>
    <col min="12810" max="12810" width="19.7109375" style="89" customWidth="1"/>
    <col min="12811" max="12811" width="27.140625" style="89" customWidth="1"/>
    <col min="12812" max="12812" width="2.42578125" style="89" customWidth="1"/>
    <col min="12813" max="12813" width="11.42578125" style="89"/>
    <col min="12814" max="12814" width="95.140625" style="89" customWidth="1"/>
    <col min="12815" max="13056" width="11.42578125" style="89"/>
    <col min="13057" max="13057" width="2.140625" style="89" customWidth="1"/>
    <col min="13058" max="13058" width="5.28515625" style="89" customWidth="1"/>
    <col min="13059" max="13059" width="34.7109375" style="89" customWidth="1"/>
    <col min="13060" max="13060" width="14.140625" style="89" customWidth="1"/>
    <col min="13061" max="13061" width="10.7109375" style="89" customWidth="1"/>
    <col min="13062" max="13062" width="5.140625" style="89" customWidth="1"/>
    <col min="13063" max="13063" width="10.28515625" style="89" customWidth="1"/>
    <col min="13064" max="13064" width="10.85546875" style="89" customWidth="1"/>
    <col min="13065" max="13065" width="12.7109375" style="89" customWidth="1"/>
    <col min="13066" max="13066" width="19.7109375" style="89" customWidth="1"/>
    <col min="13067" max="13067" width="27.140625" style="89" customWidth="1"/>
    <col min="13068" max="13068" width="2.42578125" style="89" customWidth="1"/>
    <col min="13069" max="13069" width="11.42578125" style="89"/>
    <col min="13070" max="13070" width="95.140625" style="89" customWidth="1"/>
    <col min="13071" max="13312" width="11.42578125" style="89"/>
    <col min="13313" max="13313" width="2.140625" style="89" customWidth="1"/>
    <col min="13314" max="13314" width="5.28515625" style="89" customWidth="1"/>
    <col min="13315" max="13315" width="34.7109375" style="89" customWidth="1"/>
    <col min="13316" max="13316" width="14.140625" style="89" customWidth="1"/>
    <col min="13317" max="13317" width="10.7109375" style="89" customWidth="1"/>
    <col min="13318" max="13318" width="5.140625" style="89" customWidth="1"/>
    <col min="13319" max="13319" width="10.28515625" style="89" customWidth="1"/>
    <col min="13320" max="13320" width="10.85546875" style="89" customWidth="1"/>
    <col min="13321" max="13321" width="12.7109375" style="89" customWidth="1"/>
    <col min="13322" max="13322" width="19.7109375" style="89" customWidth="1"/>
    <col min="13323" max="13323" width="27.140625" style="89" customWidth="1"/>
    <col min="13324" max="13324" width="2.42578125" style="89" customWidth="1"/>
    <col min="13325" max="13325" width="11.42578125" style="89"/>
    <col min="13326" max="13326" width="95.140625" style="89" customWidth="1"/>
    <col min="13327" max="13568" width="11.42578125" style="89"/>
    <col min="13569" max="13569" width="2.140625" style="89" customWidth="1"/>
    <col min="13570" max="13570" width="5.28515625" style="89" customWidth="1"/>
    <col min="13571" max="13571" width="34.7109375" style="89" customWidth="1"/>
    <col min="13572" max="13572" width="14.140625" style="89" customWidth="1"/>
    <col min="13573" max="13573" width="10.7109375" style="89" customWidth="1"/>
    <col min="13574" max="13574" width="5.140625" style="89" customWidth="1"/>
    <col min="13575" max="13575" width="10.28515625" style="89" customWidth="1"/>
    <col min="13576" max="13576" width="10.85546875" style="89" customWidth="1"/>
    <col min="13577" max="13577" width="12.7109375" style="89" customWidth="1"/>
    <col min="13578" max="13578" width="19.7109375" style="89" customWidth="1"/>
    <col min="13579" max="13579" width="27.140625" style="89" customWidth="1"/>
    <col min="13580" max="13580" width="2.42578125" style="89" customWidth="1"/>
    <col min="13581" max="13581" width="11.42578125" style="89"/>
    <col min="13582" max="13582" width="95.140625" style="89" customWidth="1"/>
    <col min="13583" max="13824" width="11.42578125" style="89"/>
    <col min="13825" max="13825" width="2.140625" style="89" customWidth="1"/>
    <col min="13826" max="13826" width="5.28515625" style="89" customWidth="1"/>
    <col min="13827" max="13827" width="34.7109375" style="89" customWidth="1"/>
    <col min="13828" max="13828" width="14.140625" style="89" customWidth="1"/>
    <col min="13829" max="13829" width="10.7109375" style="89" customWidth="1"/>
    <col min="13830" max="13830" width="5.140625" style="89" customWidth="1"/>
    <col min="13831" max="13831" width="10.28515625" style="89" customWidth="1"/>
    <col min="13832" max="13832" width="10.85546875" style="89" customWidth="1"/>
    <col min="13833" max="13833" width="12.7109375" style="89" customWidth="1"/>
    <col min="13834" max="13834" width="19.7109375" style="89" customWidth="1"/>
    <col min="13835" max="13835" width="27.140625" style="89" customWidth="1"/>
    <col min="13836" max="13836" width="2.42578125" style="89" customWidth="1"/>
    <col min="13837" max="13837" width="11.42578125" style="89"/>
    <col min="13838" max="13838" width="95.140625" style="89" customWidth="1"/>
    <col min="13839" max="14080" width="11.42578125" style="89"/>
    <col min="14081" max="14081" width="2.140625" style="89" customWidth="1"/>
    <col min="14082" max="14082" width="5.28515625" style="89" customWidth="1"/>
    <col min="14083" max="14083" width="34.7109375" style="89" customWidth="1"/>
    <col min="14084" max="14084" width="14.140625" style="89" customWidth="1"/>
    <col min="14085" max="14085" width="10.7109375" style="89" customWidth="1"/>
    <col min="14086" max="14086" width="5.140625" style="89" customWidth="1"/>
    <col min="14087" max="14087" width="10.28515625" style="89" customWidth="1"/>
    <col min="14088" max="14088" width="10.85546875" style="89" customWidth="1"/>
    <col min="14089" max="14089" width="12.7109375" style="89" customWidth="1"/>
    <col min="14090" max="14090" width="19.7109375" style="89" customWidth="1"/>
    <col min="14091" max="14091" width="27.140625" style="89" customWidth="1"/>
    <col min="14092" max="14092" width="2.42578125" style="89" customWidth="1"/>
    <col min="14093" max="14093" width="11.42578125" style="89"/>
    <col min="14094" max="14094" width="95.140625" style="89" customWidth="1"/>
    <col min="14095" max="14336" width="11.42578125" style="89"/>
    <col min="14337" max="14337" width="2.140625" style="89" customWidth="1"/>
    <col min="14338" max="14338" width="5.28515625" style="89" customWidth="1"/>
    <col min="14339" max="14339" width="34.7109375" style="89" customWidth="1"/>
    <col min="14340" max="14340" width="14.140625" style="89" customWidth="1"/>
    <col min="14341" max="14341" width="10.7109375" style="89" customWidth="1"/>
    <col min="14342" max="14342" width="5.140625" style="89" customWidth="1"/>
    <col min="14343" max="14343" width="10.28515625" style="89" customWidth="1"/>
    <col min="14344" max="14344" width="10.85546875" style="89" customWidth="1"/>
    <col min="14345" max="14345" width="12.7109375" style="89" customWidth="1"/>
    <col min="14346" max="14346" width="19.7109375" style="89" customWidth="1"/>
    <col min="14347" max="14347" width="27.140625" style="89" customWidth="1"/>
    <col min="14348" max="14348" width="2.42578125" style="89" customWidth="1"/>
    <col min="14349" max="14349" width="11.42578125" style="89"/>
    <col min="14350" max="14350" width="95.140625" style="89" customWidth="1"/>
    <col min="14351" max="14592" width="11.42578125" style="89"/>
    <col min="14593" max="14593" width="2.140625" style="89" customWidth="1"/>
    <col min="14594" max="14594" width="5.28515625" style="89" customWidth="1"/>
    <col min="14595" max="14595" width="34.7109375" style="89" customWidth="1"/>
    <col min="14596" max="14596" width="14.140625" style="89" customWidth="1"/>
    <col min="14597" max="14597" width="10.7109375" style="89" customWidth="1"/>
    <col min="14598" max="14598" width="5.140625" style="89" customWidth="1"/>
    <col min="14599" max="14599" width="10.28515625" style="89" customWidth="1"/>
    <col min="14600" max="14600" width="10.85546875" style="89" customWidth="1"/>
    <col min="14601" max="14601" width="12.7109375" style="89" customWidth="1"/>
    <col min="14602" max="14602" width="19.7109375" style="89" customWidth="1"/>
    <col min="14603" max="14603" width="27.140625" style="89" customWidth="1"/>
    <col min="14604" max="14604" width="2.42578125" style="89" customWidth="1"/>
    <col min="14605" max="14605" width="11.42578125" style="89"/>
    <col min="14606" max="14606" width="95.140625" style="89" customWidth="1"/>
    <col min="14607" max="14848" width="11.42578125" style="89"/>
    <col min="14849" max="14849" width="2.140625" style="89" customWidth="1"/>
    <col min="14850" max="14850" width="5.28515625" style="89" customWidth="1"/>
    <col min="14851" max="14851" width="34.7109375" style="89" customWidth="1"/>
    <col min="14852" max="14852" width="14.140625" style="89" customWidth="1"/>
    <col min="14853" max="14853" width="10.7109375" style="89" customWidth="1"/>
    <col min="14854" max="14854" width="5.140625" style="89" customWidth="1"/>
    <col min="14855" max="14855" width="10.28515625" style="89" customWidth="1"/>
    <col min="14856" max="14856" width="10.85546875" style="89" customWidth="1"/>
    <col min="14857" max="14857" width="12.7109375" style="89" customWidth="1"/>
    <col min="14858" max="14858" width="19.7109375" style="89" customWidth="1"/>
    <col min="14859" max="14859" width="27.140625" style="89" customWidth="1"/>
    <col min="14860" max="14860" width="2.42578125" style="89" customWidth="1"/>
    <col min="14861" max="14861" width="11.42578125" style="89"/>
    <col min="14862" max="14862" width="95.140625" style="89" customWidth="1"/>
    <col min="14863" max="15104" width="11.42578125" style="89"/>
    <col min="15105" max="15105" width="2.140625" style="89" customWidth="1"/>
    <col min="15106" max="15106" width="5.28515625" style="89" customWidth="1"/>
    <col min="15107" max="15107" width="34.7109375" style="89" customWidth="1"/>
    <col min="15108" max="15108" width="14.140625" style="89" customWidth="1"/>
    <col min="15109" max="15109" width="10.7109375" style="89" customWidth="1"/>
    <col min="15110" max="15110" width="5.140625" style="89" customWidth="1"/>
    <col min="15111" max="15111" width="10.28515625" style="89" customWidth="1"/>
    <col min="15112" max="15112" width="10.85546875" style="89" customWidth="1"/>
    <col min="15113" max="15113" width="12.7109375" style="89" customWidth="1"/>
    <col min="15114" max="15114" width="19.7109375" style="89" customWidth="1"/>
    <col min="15115" max="15115" width="27.140625" style="89" customWidth="1"/>
    <col min="15116" max="15116" width="2.42578125" style="89" customWidth="1"/>
    <col min="15117" max="15117" width="11.42578125" style="89"/>
    <col min="15118" max="15118" width="95.140625" style="89" customWidth="1"/>
    <col min="15119" max="15360" width="11.42578125" style="89"/>
    <col min="15361" max="15361" width="2.140625" style="89" customWidth="1"/>
    <col min="15362" max="15362" width="5.28515625" style="89" customWidth="1"/>
    <col min="15363" max="15363" width="34.7109375" style="89" customWidth="1"/>
    <col min="15364" max="15364" width="14.140625" style="89" customWidth="1"/>
    <col min="15365" max="15365" width="10.7109375" style="89" customWidth="1"/>
    <col min="15366" max="15366" width="5.140625" style="89" customWidth="1"/>
    <col min="15367" max="15367" width="10.28515625" style="89" customWidth="1"/>
    <col min="15368" max="15368" width="10.85546875" style="89" customWidth="1"/>
    <col min="15369" max="15369" width="12.7109375" style="89" customWidth="1"/>
    <col min="15370" max="15370" width="19.7109375" style="89" customWidth="1"/>
    <col min="15371" max="15371" width="27.140625" style="89" customWidth="1"/>
    <col min="15372" max="15372" width="2.42578125" style="89" customWidth="1"/>
    <col min="15373" max="15373" width="11.42578125" style="89"/>
    <col min="15374" max="15374" width="95.140625" style="89" customWidth="1"/>
    <col min="15375" max="15616" width="11.42578125" style="89"/>
    <col min="15617" max="15617" width="2.140625" style="89" customWidth="1"/>
    <col min="15618" max="15618" width="5.28515625" style="89" customWidth="1"/>
    <col min="15619" max="15619" width="34.7109375" style="89" customWidth="1"/>
    <col min="15620" max="15620" width="14.140625" style="89" customWidth="1"/>
    <col min="15621" max="15621" width="10.7109375" style="89" customWidth="1"/>
    <col min="15622" max="15622" width="5.140625" style="89" customWidth="1"/>
    <col min="15623" max="15623" width="10.28515625" style="89" customWidth="1"/>
    <col min="15624" max="15624" width="10.85546875" style="89" customWidth="1"/>
    <col min="15625" max="15625" width="12.7109375" style="89" customWidth="1"/>
    <col min="15626" max="15626" width="19.7109375" style="89" customWidth="1"/>
    <col min="15627" max="15627" width="27.140625" style="89" customWidth="1"/>
    <col min="15628" max="15628" width="2.42578125" style="89" customWidth="1"/>
    <col min="15629" max="15629" width="11.42578125" style="89"/>
    <col min="15630" max="15630" width="95.140625" style="89" customWidth="1"/>
    <col min="15631" max="15872" width="11.42578125" style="89"/>
    <col min="15873" max="15873" width="2.140625" style="89" customWidth="1"/>
    <col min="15874" max="15874" width="5.28515625" style="89" customWidth="1"/>
    <col min="15875" max="15875" width="34.7109375" style="89" customWidth="1"/>
    <col min="15876" max="15876" width="14.140625" style="89" customWidth="1"/>
    <col min="15877" max="15877" width="10.7109375" style="89" customWidth="1"/>
    <col min="15878" max="15878" width="5.140625" style="89" customWidth="1"/>
    <col min="15879" max="15879" width="10.28515625" style="89" customWidth="1"/>
    <col min="15880" max="15880" width="10.85546875" style="89" customWidth="1"/>
    <col min="15881" max="15881" width="12.7109375" style="89" customWidth="1"/>
    <col min="15882" max="15882" width="19.7109375" style="89" customWidth="1"/>
    <col min="15883" max="15883" width="27.140625" style="89" customWidth="1"/>
    <col min="15884" max="15884" width="2.42578125" style="89" customWidth="1"/>
    <col min="15885" max="15885" width="11.42578125" style="89"/>
    <col min="15886" max="15886" width="95.140625" style="89" customWidth="1"/>
    <col min="15887" max="16128" width="11.42578125" style="89"/>
    <col min="16129" max="16129" width="2.140625" style="89" customWidth="1"/>
    <col min="16130" max="16130" width="5.28515625" style="89" customWidth="1"/>
    <col min="16131" max="16131" width="34.7109375" style="89" customWidth="1"/>
    <col min="16132" max="16132" width="14.140625" style="89" customWidth="1"/>
    <col min="16133" max="16133" width="10.7109375" style="89" customWidth="1"/>
    <col min="16134" max="16134" width="5.140625" style="89" customWidth="1"/>
    <col min="16135" max="16135" width="10.28515625" style="89" customWidth="1"/>
    <col min="16136" max="16136" width="10.85546875" style="89" customWidth="1"/>
    <col min="16137" max="16137" width="12.7109375" style="89" customWidth="1"/>
    <col min="16138" max="16138" width="19.7109375" style="89" customWidth="1"/>
    <col min="16139" max="16139" width="27.140625" style="89" customWidth="1"/>
    <col min="16140" max="16140" width="2.42578125" style="89" customWidth="1"/>
    <col min="16141" max="16141" width="11.42578125" style="89"/>
    <col min="16142" max="16142" width="95.140625" style="89" customWidth="1"/>
    <col min="16143" max="16384" width="11.42578125" style="89"/>
  </cols>
  <sheetData>
    <row r="1" spans="1:14">
      <c r="A1" s="89">
        <v>0</v>
      </c>
    </row>
    <row r="2" spans="1:14" ht="45.75" customHeight="1">
      <c r="A2" s="89">
        <v>0</v>
      </c>
      <c r="B2" s="1887" t="s">
        <v>2807</v>
      </c>
      <c r="C2" s="1886"/>
      <c r="D2" s="1886"/>
      <c r="E2" s="1886"/>
      <c r="F2" s="1886"/>
      <c r="G2" s="1886"/>
      <c r="H2" s="1886"/>
      <c r="I2" s="1886"/>
      <c r="J2" s="1886"/>
      <c r="K2" s="1885" t="s">
        <v>519</v>
      </c>
      <c r="L2" s="1884"/>
    </row>
    <row r="3" spans="1:14" ht="40.5" customHeight="1">
      <c r="A3" s="89">
        <v>0</v>
      </c>
      <c r="B3" s="1559"/>
      <c r="C3" s="1883" t="s">
        <v>46</v>
      </c>
      <c r="D3" s="1558" t="s">
        <v>289</v>
      </c>
      <c r="E3" s="2920" t="s">
        <v>521</v>
      </c>
      <c r="F3" s="2921"/>
      <c r="G3" s="2921"/>
      <c r="H3" s="2921"/>
      <c r="I3" s="2921"/>
      <c r="J3" s="2921"/>
      <c r="K3" s="1882" t="s">
        <v>522</v>
      </c>
      <c r="L3" s="1881"/>
    </row>
    <row r="4" spans="1:14" ht="12.75" customHeight="1">
      <c r="A4" s="89">
        <v>0</v>
      </c>
      <c r="B4" s="1880">
        <v>0</v>
      </c>
      <c r="C4" s="89">
        <v>0</v>
      </c>
      <c r="D4" s="89">
        <v>0</v>
      </c>
      <c r="E4" s="89">
        <v>0</v>
      </c>
      <c r="F4" s="89">
        <v>0</v>
      </c>
      <c r="G4" s="89">
        <v>0</v>
      </c>
      <c r="H4" s="89">
        <v>0</v>
      </c>
      <c r="I4" s="89">
        <v>0</v>
      </c>
      <c r="J4" s="89">
        <v>0</v>
      </c>
      <c r="K4" s="89">
        <v>0</v>
      </c>
    </row>
    <row r="5" spans="1:14" ht="26.25" customHeight="1">
      <c r="A5" s="89">
        <v>0</v>
      </c>
      <c r="B5" s="1878"/>
      <c r="C5" s="2908" t="s">
        <v>2806</v>
      </c>
      <c r="D5" s="2909"/>
      <c r="E5" s="2909"/>
      <c r="F5" s="2909"/>
      <c r="G5" s="2909"/>
      <c r="H5" s="2909"/>
      <c r="I5" s="2909"/>
      <c r="J5" s="2909"/>
      <c r="K5" s="2910"/>
      <c r="N5" s="2120" t="s">
        <v>2867</v>
      </c>
    </row>
    <row r="6" spans="1:14" ht="41.25" customHeight="1">
      <c r="B6" s="1878"/>
      <c r="C6" s="2922" t="s">
        <v>2805</v>
      </c>
      <c r="D6" s="2923"/>
      <c r="E6" s="2923"/>
      <c r="F6" s="2923"/>
      <c r="G6" s="2923"/>
      <c r="H6" s="2923"/>
      <c r="I6" s="2923"/>
      <c r="J6" s="2923"/>
      <c r="K6" s="2924"/>
    </row>
    <row r="7" spans="1:14" ht="20.100000000000001" customHeight="1">
      <c r="B7" s="1878"/>
      <c r="C7" s="1879"/>
      <c r="D7" s="2925" t="s">
        <v>2804</v>
      </c>
      <c r="E7" s="2925"/>
      <c r="F7" s="2925"/>
      <c r="G7" s="2925"/>
      <c r="H7" s="2925"/>
      <c r="I7" s="2925"/>
      <c r="J7" s="2925"/>
      <c r="K7" s="2926"/>
    </row>
    <row r="8" spans="1:14" ht="36.75" customHeight="1">
      <c r="B8" s="1878"/>
      <c r="C8" s="1868" t="s">
        <v>2803</v>
      </c>
      <c r="D8" s="1860"/>
      <c r="E8" s="1860"/>
      <c r="F8" s="1860"/>
      <c r="G8" s="1860"/>
      <c r="H8" s="1860"/>
      <c r="I8" s="1860"/>
      <c r="J8" s="1860"/>
      <c r="K8" s="1859"/>
    </row>
    <row r="9" spans="1:14" ht="20.100000000000001" customHeight="1" thickBot="1">
      <c r="B9" s="1878"/>
      <c r="C9" s="1877"/>
      <c r="D9" s="1876"/>
      <c r="E9" s="1876"/>
      <c r="F9" s="1876"/>
      <c r="G9" s="1876"/>
      <c r="H9" s="1876"/>
      <c r="I9" s="1876"/>
      <c r="J9" s="1876"/>
      <c r="K9" s="1875"/>
    </row>
    <row r="10" spans="1:14">
      <c r="A10" s="89">
        <v>0</v>
      </c>
      <c r="B10" s="1858">
        <v>0</v>
      </c>
      <c r="C10" s="89">
        <v>0</v>
      </c>
      <c r="D10" s="89">
        <v>0</v>
      </c>
      <c r="E10" s="89">
        <v>0</v>
      </c>
      <c r="F10" s="89">
        <v>0</v>
      </c>
      <c r="G10" s="89">
        <v>0</v>
      </c>
      <c r="H10" s="89">
        <v>0</v>
      </c>
      <c r="I10" s="89">
        <v>0</v>
      </c>
      <c r="J10" s="89">
        <v>0</v>
      </c>
      <c r="K10" s="89">
        <v>0</v>
      </c>
    </row>
    <row r="11" spans="1:14" ht="18.75" customHeight="1">
      <c r="A11" s="89">
        <v>0</v>
      </c>
      <c r="B11" s="1858"/>
      <c r="C11" s="2908" t="s">
        <v>2802</v>
      </c>
      <c r="D11" s="2909"/>
      <c r="E11" s="2909"/>
      <c r="F11" s="2909"/>
      <c r="G11" s="2909"/>
      <c r="H11" s="2909"/>
      <c r="I11" s="2909"/>
      <c r="J11" s="2909"/>
      <c r="K11" s="2910"/>
    </row>
    <row r="12" spans="1:14" ht="59.25" customHeight="1" thickBot="1">
      <c r="A12" s="89">
        <v>0</v>
      </c>
      <c r="B12" s="1858"/>
      <c r="C12" s="1874" t="s">
        <v>2801</v>
      </c>
      <c r="D12" s="1873"/>
      <c r="E12" s="1873"/>
      <c r="F12" s="1873"/>
      <c r="G12" s="1873"/>
      <c r="H12" s="1873"/>
      <c r="I12" s="1873"/>
      <c r="J12" s="1873"/>
      <c r="K12" s="1872"/>
    </row>
    <row r="13" spans="1:14">
      <c r="A13" s="89">
        <v>0</v>
      </c>
      <c r="B13" s="1858">
        <v>0</v>
      </c>
      <c r="C13" s="89">
        <v>0</v>
      </c>
      <c r="D13" s="89">
        <v>0</v>
      </c>
      <c r="E13" s="89">
        <v>0</v>
      </c>
      <c r="F13" s="89">
        <v>0</v>
      </c>
      <c r="G13" s="89">
        <v>0</v>
      </c>
      <c r="H13" s="89">
        <v>0</v>
      </c>
      <c r="I13" s="89">
        <v>0</v>
      </c>
      <c r="J13" s="89">
        <v>0</v>
      </c>
      <c r="K13" s="89">
        <v>0</v>
      </c>
    </row>
    <row r="14" spans="1:14" ht="25.5" customHeight="1">
      <c r="A14" s="89">
        <v>0</v>
      </c>
      <c r="B14" s="1858"/>
      <c r="C14" s="2908" t="s">
        <v>2800</v>
      </c>
      <c r="D14" s="2909"/>
      <c r="E14" s="2909"/>
      <c r="F14" s="2909"/>
      <c r="G14" s="2909"/>
      <c r="H14" s="2909"/>
      <c r="I14" s="2909"/>
      <c r="J14" s="2909"/>
      <c r="K14" s="2910"/>
    </row>
    <row r="15" spans="1:14" ht="25.5" customHeight="1">
      <c r="B15" s="1858"/>
      <c r="C15" s="1871" t="s">
        <v>2799</v>
      </c>
      <c r="D15" s="1870"/>
      <c r="E15" s="1870"/>
      <c r="F15" s="1870"/>
      <c r="G15" s="1870"/>
      <c r="H15" s="1870"/>
      <c r="I15" s="1870"/>
      <c r="J15" s="1870"/>
      <c r="K15" s="1869"/>
    </row>
    <row r="16" spans="1:14" ht="52.5" customHeight="1">
      <c r="B16" s="1858"/>
      <c r="C16" s="1861" t="s">
        <v>2864</v>
      </c>
      <c r="D16" s="1867"/>
      <c r="E16" s="1867"/>
      <c r="F16" s="1867"/>
      <c r="G16" s="1867"/>
      <c r="H16" s="1867"/>
      <c r="I16" s="1867"/>
      <c r="J16" s="1867"/>
      <c r="K16" s="1866"/>
    </row>
    <row r="17" spans="1:11" ht="23.25" customHeight="1" thickBot="1">
      <c r="A17" s="89">
        <v>0</v>
      </c>
      <c r="B17" s="1858"/>
      <c r="C17" s="2905" t="s">
        <v>2798</v>
      </c>
      <c r="D17" s="2906"/>
      <c r="E17" s="2906"/>
      <c r="F17" s="2906"/>
      <c r="G17" s="2906"/>
      <c r="H17" s="2906"/>
      <c r="I17" s="2906"/>
      <c r="J17" s="2906"/>
      <c r="K17" s="2907"/>
    </row>
    <row r="18" spans="1:11">
      <c r="A18" s="89">
        <v>0</v>
      </c>
      <c r="B18" s="1858">
        <v>0</v>
      </c>
      <c r="C18" s="89">
        <v>0</v>
      </c>
      <c r="D18" s="89">
        <v>0</v>
      </c>
      <c r="E18" s="89">
        <v>0</v>
      </c>
      <c r="F18" s="89">
        <v>0</v>
      </c>
      <c r="G18" s="89">
        <v>0</v>
      </c>
      <c r="H18" s="89">
        <v>0</v>
      </c>
      <c r="I18" s="89">
        <v>0</v>
      </c>
      <c r="J18" s="89">
        <v>0</v>
      </c>
      <c r="K18" s="89">
        <v>0</v>
      </c>
    </row>
    <row r="19" spans="1:11" ht="21" customHeight="1">
      <c r="A19" s="89">
        <v>0</v>
      </c>
      <c r="B19" s="1858"/>
      <c r="C19" s="2908" t="s">
        <v>2797</v>
      </c>
      <c r="D19" s="2909"/>
      <c r="E19" s="2909"/>
      <c r="F19" s="2909"/>
      <c r="G19" s="2909"/>
      <c r="H19" s="2909"/>
      <c r="I19" s="2909"/>
      <c r="J19" s="2909"/>
      <c r="K19" s="2910"/>
    </row>
    <row r="20" spans="1:11" ht="33.75" customHeight="1">
      <c r="B20" s="1858"/>
      <c r="C20" s="1868" t="s">
        <v>2796</v>
      </c>
      <c r="D20" s="1867"/>
      <c r="E20" s="1867"/>
      <c r="F20" s="1867"/>
      <c r="G20" s="1867"/>
      <c r="H20" s="1867"/>
      <c r="I20" s="1867"/>
      <c r="J20" s="1867"/>
      <c r="K20" s="1866"/>
    </row>
    <row r="21" spans="1:11" ht="63" customHeight="1" thickBot="1">
      <c r="A21" s="89">
        <v>0</v>
      </c>
      <c r="B21" s="1858"/>
      <c r="C21" s="1857" t="s">
        <v>2795</v>
      </c>
      <c r="D21" s="1856"/>
      <c r="E21" s="1856"/>
      <c r="F21" s="1856"/>
      <c r="G21" s="1856"/>
      <c r="H21" s="1856"/>
      <c r="I21" s="1856"/>
      <c r="J21" s="1856"/>
      <c r="K21" s="1855"/>
    </row>
    <row r="22" spans="1:11" ht="15" customHeight="1">
      <c r="A22" s="89">
        <v>0</v>
      </c>
      <c r="B22" s="1858">
        <v>0</v>
      </c>
      <c r="C22" s="2917" t="s">
        <v>2854</v>
      </c>
      <c r="D22" s="2918"/>
      <c r="E22" s="2918"/>
      <c r="F22" s="2918"/>
      <c r="G22" s="2918"/>
      <c r="H22" s="2918"/>
      <c r="I22" s="2918"/>
      <c r="J22" s="2918"/>
      <c r="K22" s="2919"/>
    </row>
    <row r="23" spans="1:11">
      <c r="A23" s="89">
        <v>0</v>
      </c>
      <c r="B23" s="1858">
        <v>0</v>
      </c>
      <c r="C23" s="89">
        <v>0</v>
      </c>
      <c r="D23" s="89">
        <v>0</v>
      </c>
      <c r="E23" s="89">
        <v>0</v>
      </c>
      <c r="F23" s="89">
        <v>0</v>
      </c>
      <c r="G23" s="89">
        <v>0</v>
      </c>
      <c r="H23" s="89">
        <v>0</v>
      </c>
      <c r="I23" s="89">
        <v>0</v>
      </c>
      <c r="J23" s="89">
        <v>0</v>
      </c>
      <c r="K23" s="89">
        <v>0</v>
      </c>
    </row>
    <row r="24" spans="1:11" ht="44.25" customHeight="1" thickBot="1">
      <c r="A24" s="89">
        <v>0</v>
      </c>
      <c r="B24" s="1858"/>
      <c r="C24" s="2911" t="s">
        <v>2794</v>
      </c>
      <c r="D24" s="2912"/>
      <c r="E24" s="2912"/>
      <c r="F24" s="2912"/>
      <c r="G24" s="2912"/>
      <c r="H24" s="2912"/>
      <c r="I24" s="2912"/>
      <c r="J24" s="2912"/>
      <c r="K24" s="2913"/>
    </row>
    <row r="25" spans="1:11" ht="13.5" thickTop="1">
      <c r="A25" s="89">
        <v>0</v>
      </c>
      <c r="B25" s="1858">
        <v>0</v>
      </c>
      <c r="C25" s="89">
        <v>0</v>
      </c>
      <c r="D25" s="89">
        <v>0</v>
      </c>
      <c r="E25" s="89">
        <v>0</v>
      </c>
      <c r="F25" s="89">
        <v>0</v>
      </c>
      <c r="G25" s="89">
        <v>0</v>
      </c>
      <c r="H25" s="89">
        <v>0</v>
      </c>
      <c r="I25" s="89">
        <v>0</v>
      </c>
      <c r="J25" s="89">
        <v>0</v>
      </c>
      <c r="K25" s="89">
        <v>0</v>
      </c>
    </row>
    <row r="26" spans="1:11" ht="63.75" customHeight="1">
      <c r="A26" s="89">
        <v>0</v>
      </c>
      <c r="B26" s="1865"/>
      <c r="C26" s="1864" t="s">
        <v>2793</v>
      </c>
      <c r="D26" s="1863"/>
      <c r="E26" s="1863"/>
      <c r="F26" s="1863"/>
      <c r="G26" s="1863"/>
      <c r="H26" s="1863"/>
      <c r="I26" s="1863"/>
      <c r="J26" s="1863"/>
      <c r="K26" s="1862"/>
    </row>
    <row r="27" spans="1:11">
      <c r="A27" s="89">
        <v>0</v>
      </c>
      <c r="B27" s="1858">
        <v>0</v>
      </c>
      <c r="C27" s="89">
        <v>0</v>
      </c>
      <c r="D27" s="89">
        <v>0</v>
      </c>
      <c r="E27" s="89">
        <v>0</v>
      </c>
      <c r="F27" s="89">
        <v>0</v>
      </c>
      <c r="G27" s="89">
        <v>0</v>
      </c>
      <c r="H27" s="89">
        <v>0</v>
      </c>
      <c r="I27" s="89">
        <v>0</v>
      </c>
      <c r="J27" s="89">
        <v>0</v>
      </c>
      <c r="K27" s="89">
        <v>0</v>
      </c>
    </row>
    <row r="28" spans="1:11" ht="21" customHeight="1">
      <c r="A28" s="89">
        <v>0</v>
      </c>
      <c r="B28" s="1858"/>
      <c r="C28" s="2914" t="s">
        <v>2792</v>
      </c>
      <c r="D28" s="2915"/>
      <c r="E28" s="2915"/>
      <c r="F28" s="2915"/>
      <c r="G28" s="2915"/>
      <c r="H28" s="2915"/>
      <c r="I28" s="2915"/>
      <c r="J28" s="2915"/>
      <c r="K28" s="2916"/>
    </row>
    <row r="29" spans="1:11" ht="33.75" customHeight="1">
      <c r="B29" s="2064"/>
      <c r="C29" s="2069" t="s">
        <v>2791</v>
      </c>
      <c r="D29" s="2067"/>
      <c r="E29" s="2067"/>
      <c r="F29" s="2067"/>
      <c r="G29" s="2067"/>
      <c r="H29" s="2067"/>
      <c r="I29" s="2067"/>
      <c r="J29" s="2067"/>
      <c r="K29" s="2068"/>
    </row>
    <row r="30" spans="1:11" ht="33.75" customHeight="1">
      <c r="B30" s="2064"/>
      <c r="C30" s="2070" t="s">
        <v>2790</v>
      </c>
      <c r="D30" s="2065"/>
      <c r="E30" s="2065"/>
      <c r="F30" s="2065"/>
      <c r="G30" s="2065"/>
      <c r="H30" s="2065"/>
      <c r="I30" s="2065"/>
      <c r="J30" s="2065"/>
      <c r="K30" s="2066"/>
    </row>
    <row r="31" spans="1:11" ht="24" customHeight="1">
      <c r="B31" s="2064"/>
      <c r="C31" s="2896" t="s">
        <v>2789</v>
      </c>
      <c r="D31" s="2897"/>
      <c r="E31" s="2897"/>
      <c r="F31" s="2897"/>
      <c r="G31" s="2897"/>
      <c r="H31" s="2897"/>
      <c r="I31" s="2897"/>
      <c r="J31" s="2897"/>
      <c r="K31" s="2898"/>
    </row>
    <row r="32" spans="1:11" ht="24" customHeight="1">
      <c r="B32" s="2064"/>
      <c r="C32" s="2893" t="s">
        <v>2788</v>
      </c>
      <c r="D32" s="2894"/>
      <c r="E32" s="2894"/>
      <c r="F32" s="2894"/>
      <c r="G32" s="2894"/>
      <c r="H32" s="2894"/>
      <c r="I32" s="2894"/>
      <c r="J32" s="2894"/>
      <c r="K32" s="2895"/>
    </row>
    <row r="33" spans="1:11" ht="33.75" customHeight="1">
      <c r="B33" s="2064"/>
      <c r="C33" s="2070" t="s">
        <v>2787</v>
      </c>
      <c r="D33" s="2065"/>
      <c r="E33" s="2065"/>
      <c r="F33" s="2065"/>
      <c r="G33" s="2065"/>
      <c r="H33" s="2065"/>
      <c r="I33" s="2065"/>
      <c r="J33" s="2065"/>
      <c r="K33" s="2066"/>
    </row>
    <row r="34" spans="1:11" ht="24" customHeight="1">
      <c r="B34" s="2064"/>
      <c r="C34" s="2896" t="s">
        <v>2786</v>
      </c>
      <c r="D34" s="2897"/>
      <c r="E34" s="2897"/>
      <c r="F34" s="2897"/>
      <c r="G34" s="2897"/>
      <c r="H34" s="2897"/>
      <c r="I34" s="2897"/>
      <c r="J34" s="2897"/>
      <c r="K34" s="2898"/>
    </row>
    <row r="35" spans="1:11" ht="33.75" customHeight="1">
      <c r="B35" s="2064"/>
      <c r="C35" s="2899" t="s">
        <v>2785</v>
      </c>
      <c r="D35" s="2900"/>
      <c r="E35" s="2900"/>
      <c r="F35" s="2900"/>
      <c r="G35" s="2900"/>
      <c r="H35" s="2900"/>
      <c r="I35" s="2900"/>
      <c r="J35" s="2900"/>
      <c r="K35" s="2901"/>
    </row>
    <row r="36" spans="1:11" ht="33.75" customHeight="1">
      <c r="B36" s="2064"/>
      <c r="C36" s="2902" t="s">
        <v>2784</v>
      </c>
      <c r="D36" s="2903"/>
      <c r="E36" s="2903"/>
      <c r="F36" s="2903"/>
      <c r="G36" s="2903"/>
      <c r="H36" s="2903"/>
      <c r="I36" s="2903"/>
      <c r="J36" s="2903"/>
      <c r="K36" s="2904"/>
    </row>
    <row r="37" spans="1:11" ht="15.75" customHeight="1">
      <c r="A37" s="89">
        <v>0</v>
      </c>
      <c r="B37" s="2064"/>
      <c r="C37" s="2071"/>
      <c r="D37" s="2072"/>
      <c r="E37" s="2072"/>
      <c r="F37" s="2072"/>
      <c r="G37" s="2072"/>
      <c r="H37" s="2072"/>
      <c r="I37" s="2072"/>
      <c r="J37" s="2072"/>
      <c r="K37" s="2073"/>
    </row>
    <row r="38" spans="1:11" ht="18" customHeight="1">
      <c r="A38" s="89">
        <v>0</v>
      </c>
      <c r="B38" s="89">
        <v>0</v>
      </c>
      <c r="C38" s="1854" t="s">
        <v>2783</v>
      </c>
      <c r="D38" s="1854"/>
      <c r="E38" s="1854"/>
      <c r="F38" s="1854"/>
      <c r="G38" s="1854"/>
      <c r="H38" s="1854"/>
      <c r="I38" s="1854"/>
      <c r="J38" s="1854"/>
      <c r="K38" s="1854"/>
    </row>
  </sheetData>
  <mergeCells count="16">
    <mergeCell ref="C14:K14"/>
    <mergeCell ref="E3:J3"/>
    <mergeCell ref="C5:K5"/>
    <mergeCell ref="C6:K6"/>
    <mergeCell ref="D7:K7"/>
    <mergeCell ref="C11:K11"/>
    <mergeCell ref="C32:K32"/>
    <mergeCell ref="C34:K34"/>
    <mergeCell ref="C35:K35"/>
    <mergeCell ref="C36:K36"/>
    <mergeCell ref="C17:K17"/>
    <mergeCell ref="C19:K19"/>
    <mergeCell ref="C24:K24"/>
    <mergeCell ref="C28:K28"/>
    <mergeCell ref="C31:K31"/>
    <mergeCell ref="C22:K22"/>
  </mergeCells>
  <hyperlinks>
    <hyperlink ref="C31" r:id="rId1" xr:uid="{00000000-0004-0000-0A00-000000000000}"/>
    <hyperlink ref="C34" r:id="rId2" xr:uid="{00000000-0004-0000-0A00-000001000000}"/>
    <hyperlink ref="C29" r:id="rId3" xr:uid="{00000000-0004-0000-0A00-000002000000}"/>
    <hyperlink ref="C32" r:id="rId4" xr:uid="{00000000-0004-0000-0A00-000003000000}"/>
    <hyperlink ref="C35" r:id="rId5" xr:uid="{00000000-0004-0000-0A00-000004000000}"/>
    <hyperlink ref="C36" r:id="rId6" xr:uid="{00000000-0004-0000-0A00-000005000000}"/>
  </hyperlinks>
  <printOptions horizontalCentered="1"/>
  <pageMargins left="0" right="0" top="0" bottom="0" header="0" footer="0"/>
  <pageSetup paperSize="9" scale="65" orientation="portrait" horizontalDpi="300" verticalDpi="300" r:id="rId7"/>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72"/>
  <sheetViews>
    <sheetView showZeros="0" zoomScale="50" zoomScaleNormal="50" zoomScaleSheetLayoutView="50" workbookViewId="0">
      <selection activeCell="D19" sqref="D19"/>
    </sheetView>
  </sheetViews>
  <sheetFormatPr baseColWidth="10" defaultRowHeight="12.75"/>
  <cols>
    <col min="1" max="1" width="11.140625" style="1888" customWidth="1"/>
    <col min="2" max="2" width="90.7109375" style="22" customWidth="1"/>
    <col min="3" max="3" width="55" style="22" customWidth="1"/>
    <col min="4" max="4" width="65.7109375" style="22" customWidth="1"/>
    <col min="5" max="5" width="43.42578125" style="22" customWidth="1"/>
    <col min="6" max="6" width="4.42578125" style="22" customWidth="1"/>
    <col min="7" max="7" width="3.85546875" style="22" customWidth="1"/>
    <col min="8" max="8" width="4.140625" style="22" customWidth="1"/>
    <col min="9" max="9" width="5" style="22" customWidth="1"/>
    <col min="10" max="10" width="4.42578125" style="22" customWidth="1"/>
    <col min="11" max="11" width="5" style="22" customWidth="1"/>
    <col min="12" max="12" width="3.85546875" style="22" customWidth="1"/>
    <col min="13" max="13" width="6.140625" style="22" customWidth="1"/>
    <col min="14" max="15" width="4.42578125" style="22" customWidth="1"/>
    <col min="16" max="16" width="4.7109375" style="22" customWidth="1"/>
    <col min="17" max="18" width="4.42578125" style="22" customWidth="1"/>
    <col min="19" max="19" width="26" style="22" customWidth="1"/>
    <col min="20" max="20" width="33.85546875" style="22" customWidth="1"/>
    <col min="21" max="21" width="63.28515625" style="22" customWidth="1"/>
    <col min="22" max="22" width="84" style="22" customWidth="1"/>
    <col min="23" max="256" width="11.42578125" style="22"/>
    <col min="257" max="257" width="11.140625" style="22" customWidth="1"/>
    <col min="258" max="258" width="90.7109375" style="22" customWidth="1"/>
    <col min="259" max="259" width="55" style="22" customWidth="1"/>
    <col min="260" max="260" width="65.7109375" style="22" customWidth="1"/>
    <col min="261" max="261" width="43.42578125" style="22" customWidth="1"/>
    <col min="262" max="262" width="4.42578125" style="22" customWidth="1"/>
    <col min="263" max="263" width="3.85546875" style="22" customWidth="1"/>
    <col min="264" max="264" width="4.140625" style="22" customWidth="1"/>
    <col min="265" max="265" width="5" style="22" customWidth="1"/>
    <col min="266" max="266" width="4.42578125" style="22" customWidth="1"/>
    <col min="267" max="267" width="5" style="22" customWidth="1"/>
    <col min="268" max="268" width="3.85546875" style="22" customWidth="1"/>
    <col min="269" max="269" width="6.140625" style="22" customWidth="1"/>
    <col min="270" max="271" width="4.42578125" style="22" customWidth="1"/>
    <col min="272" max="272" width="4.7109375" style="22" customWidth="1"/>
    <col min="273" max="274" width="4.42578125" style="22" customWidth="1"/>
    <col min="275" max="275" width="26" style="22" customWidth="1"/>
    <col min="276" max="276" width="33.85546875" style="22" customWidth="1"/>
    <col min="277" max="277" width="63.28515625" style="22" customWidth="1"/>
    <col min="278" max="278" width="84" style="22" customWidth="1"/>
    <col min="279" max="512" width="11.42578125" style="22"/>
    <col min="513" max="513" width="11.140625" style="22" customWidth="1"/>
    <col min="514" max="514" width="90.7109375" style="22" customWidth="1"/>
    <col min="515" max="515" width="55" style="22" customWidth="1"/>
    <col min="516" max="516" width="65.7109375" style="22" customWidth="1"/>
    <col min="517" max="517" width="43.42578125" style="22" customWidth="1"/>
    <col min="518" max="518" width="4.42578125" style="22" customWidth="1"/>
    <col min="519" max="519" width="3.85546875" style="22" customWidth="1"/>
    <col min="520" max="520" width="4.140625" style="22" customWidth="1"/>
    <col min="521" max="521" width="5" style="22" customWidth="1"/>
    <col min="522" max="522" width="4.42578125" style="22" customWidth="1"/>
    <col min="523" max="523" width="5" style="22" customWidth="1"/>
    <col min="524" max="524" width="3.85546875" style="22" customWidth="1"/>
    <col min="525" max="525" width="6.140625" style="22" customWidth="1"/>
    <col min="526" max="527" width="4.42578125" style="22" customWidth="1"/>
    <col min="528" max="528" width="4.7109375" style="22" customWidth="1"/>
    <col min="529" max="530" width="4.42578125" style="22" customWidth="1"/>
    <col min="531" max="531" width="26" style="22" customWidth="1"/>
    <col min="532" max="532" width="33.85546875" style="22" customWidth="1"/>
    <col min="533" max="533" width="63.28515625" style="22" customWidth="1"/>
    <col min="534" max="534" width="84" style="22" customWidth="1"/>
    <col min="535" max="768" width="11.42578125" style="22"/>
    <col min="769" max="769" width="11.140625" style="22" customWidth="1"/>
    <col min="770" max="770" width="90.7109375" style="22" customWidth="1"/>
    <col min="771" max="771" width="55" style="22" customWidth="1"/>
    <col min="772" max="772" width="65.7109375" style="22" customWidth="1"/>
    <col min="773" max="773" width="43.42578125" style="22" customWidth="1"/>
    <col min="774" max="774" width="4.42578125" style="22" customWidth="1"/>
    <col min="775" max="775" width="3.85546875" style="22" customWidth="1"/>
    <col min="776" max="776" width="4.140625" style="22" customWidth="1"/>
    <col min="777" max="777" width="5" style="22" customWidth="1"/>
    <col min="778" max="778" width="4.42578125" style="22" customWidth="1"/>
    <col min="779" max="779" width="5" style="22" customWidth="1"/>
    <col min="780" max="780" width="3.85546875" style="22" customWidth="1"/>
    <col min="781" max="781" width="6.140625" style="22" customWidth="1"/>
    <col min="782" max="783" width="4.42578125" style="22" customWidth="1"/>
    <col min="784" max="784" width="4.7109375" style="22" customWidth="1"/>
    <col min="785" max="786" width="4.42578125" style="22" customWidth="1"/>
    <col min="787" max="787" width="26" style="22" customWidth="1"/>
    <col min="788" max="788" width="33.85546875" style="22" customWidth="1"/>
    <col min="789" max="789" width="63.28515625" style="22" customWidth="1"/>
    <col min="790" max="790" width="84" style="22" customWidth="1"/>
    <col min="791" max="1024" width="11.42578125" style="22"/>
    <col min="1025" max="1025" width="11.140625" style="22" customWidth="1"/>
    <col min="1026" max="1026" width="90.7109375" style="22" customWidth="1"/>
    <col min="1027" max="1027" width="55" style="22" customWidth="1"/>
    <col min="1028" max="1028" width="65.7109375" style="22" customWidth="1"/>
    <col min="1029" max="1029" width="43.42578125" style="22" customWidth="1"/>
    <col min="1030" max="1030" width="4.42578125" style="22" customWidth="1"/>
    <col min="1031" max="1031" width="3.85546875" style="22" customWidth="1"/>
    <col min="1032" max="1032" width="4.140625" style="22" customWidth="1"/>
    <col min="1033" max="1033" width="5" style="22" customWidth="1"/>
    <col min="1034" max="1034" width="4.42578125" style="22" customWidth="1"/>
    <col min="1035" max="1035" width="5" style="22" customWidth="1"/>
    <col min="1036" max="1036" width="3.85546875" style="22" customWidth="1"/>
    <col min="1037" max="1037" width="6.140625" style="22" customWidth="1"/>
    <col min="1038" max="1039" width="4.42578125" style="22" customWidth="1"/>
    <col min="1040" max="1040" width="4.7109375" style="22" customWidth="1"/>
    <col min="1041" max="1042" width="4.42578125" style="22" customWidth="1"/>
    <col min="1043" max="1043" width="26" style="22" customWidth="1"/>
    <col min="1044" max="1044" width="33.85546875" style="22" customWidth="1"/>
    <col min="1045" max="1045" width="63.28515625" style="22" customWidth="1"/>
    <col min="1046" max="1046" width="84" style="22" customWidth="1"/>
    <col min="1047" max="1280" width="11.42578125" style="22"/>
    <col min="1281" max="1281" width="11.140625" style="22" customWidth="1"/>
    <col min="1282" max="1282" width="90.7109375" style="22" customWidth="1"/>
    <col min="1283" max="1283" width="55" style="22" customWidth="1"/>
    <col min="1284" max="1284" width="65.7109375" style="22" customWidth="1"/>
    <col min="1285" max="1285" width="43.42578125" style="22" customWidth="1"/>
    <col min="1286" max="1286" width="4.42578125" style="22" customWidth="1"/>
    <col min="1287" max="1287" width="3.85546875" style="22" customWidth="1"/>
    <col min="1288" max="1288" width="4.140625" style="22" customWidth="1"/>
    <col min="1289" max="1289" width="5" style="22" customWidth="1"/>
    <col min="1290" max="1290" width="4.42578125" style="22" customWidth="1"/>
    <col min="1291" max="1291" width="5" style="22" customWidth="1"/>
    <col min="1292" max="1292" width="3.85546875" style="22" customWidth="1"/>
    <col min="1293" max="1293" width="6.140625" style="22" customWidth="1"/>
    <col min="1294" max="1295" width="4.42578125" style="22" customWidth="1"/>
    <col min="1296" max="1296" width="4.7109375" style="22" customWidth="1"/>
    <col min="1297" max="1298" width="4.42578125" style="22" customWidth="1"/>
    <col min="1299" max="1299" width="26" style="22" customWidth="1"/>
    <col min="1300" max="1300" width="33.85546875" style="22" customWidth="1"/>
    <col min="1301" max="1301" width="63.28515625" style="22" customWidth="1"/>
    <col min="1302" max="1302" width="84" style="22" customWidth="1"/>
    <col min="1303" max="1536" width="11.42578125" style="22"/>
    <col min="1537" max="1537" width="11.140625" style="22" customWidth="1"/>
    <col min="1538" max="1538" width="90.7109375" style="22" customWidth="1"/>
    <col min="1539" max="1539" width="55" style="22" customWidth="1"/>
    <col min="1540" max="1540" width="65.7109375" style="22" customWidth="1"/>
    <col min="1541" max="1541" width="43.42578125" style="22" customWidth="1"/>
    <col min="1542" max="1542" width="4.42578125" style="22" customWidth="1"/>
    <col min="1543" max="1543" width="3.85546875" style="22" customWidth="1"/>
    <col min="1544" max="1544" width="4.140625" style="22" customWidth="1"/>
    <col min="1545" max="1545" width="5" style="22" customWidth="1"/>
    <col min="1546" max="1546" width="4.42578125" style="22" customWidth="1"/>
    <col min="1547" max="1547" width="5" style="22" customWidth="1"/>
    <col min="1548" max="1548" width="3.85546875" style="22" customWidth="1"/>
    <col min="1549" max="1549" width="6.140625" style="22" customWidth="1"/>
    <col min="1550" max="1551" width="4.42578125" style="22" customWidth="1"/>
    <col min="1552" max="1552" width="4.7109375" style="22" customWidth="1"/>
    <col min="1553" max="1554" width="4.42578125" style="22" customWidth="1"/>
    <col min="1555" max="1555" width="26" style="22" customWidth="1"/>
    <col min="1556" max="1556" width="33.85546875" style="22" customWidth="1"/>
    <col min="1557" max="1557" width="63.28515625" style="22" customWidth="1"/>
    <col min="1558" max="1558" width="84" style="22" customWidth="1"/>
    <col min="1559" max="1792" width="11.42578125" style="22"/>
    <col min="1793" max="1793" width="11.140625" style="22" customWidth="1"/>
    <col min="1794" max="1794" width="90.7109375" style="22" customWidth="1"/>
    <col min="1795" max="1795" width="55" style="22" customWidth="1"/>
    <col min="1796" max="1796" width="65.7109375" style="22" customWidth="1"/>
    <col min="1797" max="1797" width="43.42578125" style="22" customWidth="1"/>
    <col min="1798" max="1798" width="4.42578125" style="22" customWidth="1"/>
    <col min="1799" max="1799" width="3.85546875" style="22" customWidth="1"/>
    <col min="1800" max="1800" width="4.140625" style="22" customWidth="1"/>
    <col min="1801" max="1801" width="5" style="22" customWidth="1"/>
    <col min="1802" max="1802" width="4.42578125" style="22" customWidth="1"/>
    <col min="1803" max="1803" width="5" style="22" customWidth="1"/>
    <col min="1804" max="1804" width="3.85546875" style="22" customWidth="1"/>
    <col min="1805" max="1805" width="6.140625" style="22" customWidth="1"/>
    <col min="1806" max="1807" width="4.42578125" style="22" customWidth="1"/>
    <col min="1808" max="1808" width="4.7109375" style="22" customWidth="1"/>
    <col min="1809" max="1810" width="4.42578125" style="22" customWidth="1"/>
    <col min="1811" max="1811" width="26" style="22" customWidth="1"/>
    <col min="1812" max="1812" width="33.85546875" style="22" customWidth="1"/>
    <col min="1813" max="1813" width="63.28515625" style="22" customWidth="1"/>
    <col min="1814" max="1814" width="84" style="22" customWidth="1"/>
    <col min="1815" max="2048" width="11.42578125" style="22"/>
    <col min="2049" max="2049" width="11.140625" style="22" customWidth="1"/>
    <col min="2050" max="2050" width="90.7109375" style="22" customWidth="1"/>
    <col min="2051" max="2051" width="55" style="22" customWidth="1"/>
    <col min="2052" max="2052" width="65.7109375" style="22" customWidth="1"/>
    <col min="2053" max="2053" width="43.42578125" style="22" customWidth="1"/>
    <col min="2054" max="2054" width="4.42578125" style="22" customWidth="1"/>
    <col min="2055" max="2055" width="3.85546875" style="22" customWidth="1"/>
    <col min="2056" max="2056" width="4.140625" style="22" customWidth="1"/>
    <col min="2057" max="2057" width="5" style="22" customWidth="1"/>
    <col min="2058" max="2058" width="4.42578125" style="22" customWidth="1"/>
    <col min="2059" max="2059" width="5" style="22" customWidth="1"/>
    <col min="2060" max="2060" width="3.85546875" style="22" customWidth="1"/>
    <col min="2061" max="2061" width="6.140625" style="22" customWidth="1"/>
    <col min="2062" max="2063" width="4.42578125" style="22" customWidth="1"/>
    <col min="2064" max="2064" width="4.7109375" style="22" customWidth="1"/>
    <col min="2065" max="2066" width="4.42578125" style="22" customWidth="1"/>
    <col min="2067" max="2067" width="26" style="22" customWidth="1"/>
    <col min="2068" max="2068" width="33.85546875" style="22" customWidth="1"/>
    <col min="2069" max="2069" width="63.28515625" style="22" customWidth="1"/>
    <col min="2070" max="2070" width="84" style="22" customWidth="1"/>
    <col min="2071" max="2304" width="11.42578125" style="22"/>
    <col min="2305" max="2305" width="11.140625" style="22" customWidth="1"/>
    <col min="2306" max="2306" width="90.7109375" style="22" customWidth="1"/>
    <col min="2307" max="2307" width="55" style="22" customWidth="1"/>
    <col min="2308" max="2308" width="65.7109375" style="22" customWidth="1"/>
    <col min="2309" max="2309" width="43.42578125" style="22" customWidth="1"/>
    <col min="2310" max="2310" width="4.42578125" style="22" customWidth="1"/>
    <col min="2311" max="2311" width="3.85546875" style="22" customWidth="1"/>
    <col min="2312" max="2312" width="4.140625" style="22" customWidth="1"/>
    <col min="2313" max="2313" width="5" style="22" customWidth="1"/>
    <col min="2314" max="2314" width="4.42578125" style="22" customWidth="1"/>
    <col min="2315" max="2315" width="5" style="22" customWidth="1"/>
    <col min="2316" max="2316" width="3.85546875" style="22" customWidth="1"/>
    <col min="2317" max="2317" width="6.140625" style="22" customWidth="1"/>
    <col min="2318" max="2319" width="4.42578125" style="22" customWidth="1"/>
    <col min="2320" max="2320" width="4.7109375" style="22" customWidth="1"/>
    <col min="2321" max="2322" width="4.42578125" style="22" customWidth="1"/>
    <col min="2323" max="2323" width="26" style="22" customWidth="1"/>
    <col min="2324" max="2324" width="33.85546875" style="22" customWidth="1"/>
    <col min="2325" max="2325" width="63.28515625" style="22" customWidth="1"/>
    <col min="2326" max="2326" width="84" style="22" customWidth="1"/>
    <col min="2327" max="2560" width="11.42578125" style="22"/>
    <col min="2561" max="2561" width="11.140625" style="22" customWidth="1"/>
    <col min="2562" max="2562" width="90.7109375" style="22" customWidth="1"/>
    <col min="2563" max="2563" width="55" style="22" customWidth="1"/>
    <col min="2564" max="2564" width="65.7109375" style="22" customWidth="1"/>
    <col min="2565" max="2565" width="43.42578125" style="22" customWidth="1"/>
    <col min="2566" max="2566" width="4.42578125" style="22" customWidth="1"/>
    <col min="2567" max="2567" width="3.85546875" style="22" customWidth="1"/>
    <col min="2568" max="2568" width="4.140625" style="22" customWidth="1"/>
    <col min="2569" max="2569" width="5" style="22" customWidth="1"/>
    <col min="2570" max="2570" width="4.42578125" style="22" customWidth="1"/>
    <col min="2571" max="2571" width="5" style="22" customWidth="1"/>
    <col min="2572" max="2572" width="3.85546875" style="22" customWidth="1"/>
    <col min="2573" max="2573" width="6.140625" style="22" customWidth="1"/>
    <col min="2574" max="2575" width="4.42578125" style="22" customWidth="1"/>
    <col min="2576" max="2576" width="4.7109375" style="22" customWidth="1"/>
    <col min="2577" max="2578" width="4.42578125" style="22" customWidth="1"/>
    <col min="2579" max="2579" width="26" style="22" customWidth="1"/>
    <col min="2580" max="2580" width="33.85546875" style="22" customWidth="1"/>
    <col min="2581" max="2581" width="63.28515625" style="22" customWidth="1"/>
    <col min="2582" max="2582" width="84" style="22" customWidth="1"/>
    <col min="2583" max="2816" width="11.42578125" style="22"/>
    <col min="2817" max="2817" width="11.140625" style="22" customWidth="1"/>
    <col min="2818" max="2818" width="90.7109375" style="22" customWidth="1"/>
    <col min="2819" max="2819" width="55" style="22" customWidth="1"/>
    <col min="2820" max="2820" width="65.7109375" style="22" customWidth="1"/>
    <col min="2821" max="2821" width="43.42578125" style="22" customWidth="1"/>
    <col min="2822" max="2822" width="4.42578125" style="22" customWidth="1"/>
    <col min="2823" max="2823" width="3.85546875" style="22" customWidth="1"/>
    <col min="2824" max="2824" width="4.140625" style="22" customWidth="1"/>
    <col min="2825" max="2825" width="5" style="22" customWidth="1"/>
    <col min="2826" max="2826" width="4.42578125" style="22" customWidth="1"/>
    <col min="2827" max="2827" width="5" style="22" customWidth="1"/>
    <col min="2828" max="2828" width="3.85546875" style="22" customWidth="1"/>
    <col min="2829" max="2829" width="6.140625" style="22" customWidth="1"/>
    <col min="2830" max="2831" width="4.42578125" style="22" customWidth="1"/>
    <col min="2832" max="2832" width="4.7109375" style="22" customWidth="1"/>
    <col min="2833" max="2834" width="4.42578125" style="22" customWidth="1"/>
    <col min="2835" max="2835" width="26" style="22" customWidth="1"/>
    <col min="2836" max="2836" width="33.85546875" style="22" customWidth="1"/>
    <col min="2837" max="2837" width="63.28515625" style="22" customWidth="1"/>
    <col min="2838" max="2838" width="84" style="22" customWidth="1"/>
    <col min="2839" max="3072" width="11.42578125" style="22"/>
    <col min="3073" max="3073" width="11.140625" style="22" customWidth="1"/>
    <col min="3074" max="3074" width="90.7109375" style="22" customWidth="1"/>
    <col min="3075" max="3075" width="55" style="22" customWidth="1"/>
    <col min="3076" max="3076" width="65.7109375" style="22" customWidth="1"/>
    <col min="3077" max="3077" width="43.42578125" style="22" customWidth="1"/>
    <col min="3078" max="3078" width="4.42578125" style="22" customWidth="1"/>
    <col min="3079" max="3079" width="3.85546875" style="22" customWidth="1"/>
    <col min="3080" max="3080" width="4.140625" style="22" customWidth="1"/>
    <col min="3081" max="3081" width="5" style="22" customWidth="1"/>
    <col min="3082" max="3082" width="4.42578125" style="22" customWidth="1"/>
    <col min="3083" max="3083" width="5" style="22" customWidth="1"/>
    <col min="3084" max="3084" width="3.85546875" style="22" customWidth="1"/>
    <col min="3085" max="3085" width="6.140625" style="22" customWidth="1"/>
    <col min="3086" max="3087" width="4.42578125" style="22" customWidth="1"/>
    <col min="3088" max="3088" width="4.7109375" style="22" customWidth="1"/>
    <col min="3089" max="3090" width="4.42578125" style="22" customWidth="1"/>
    <col min="3091" max="3091" width="26" style="22" customWidth="1"/>
    <col min="3092" max="3092" width="33.85546875" style="22" customWidth="1"/>
    <col min="3093" max="3093" width="63.28515625" style="22" customWidth="1"/>
    <col min="3094" max="3094" width="84" style="22" customWidth="1"/>
    <col min="3095" max="3328" width="11.42578125" style="22"/>
    <col min="3329" max="3329" width="11.140625" style="22" customWidth="1"/>
    <col min="3330" max="3330" width="90.7109375" style="22" customWidth="1"/>
    <col min="3331" max="3331" width="55" style="22" customWidth="1"/>
    <col min="3332" max="3332" width="65.7109375" style="22" customWidth="1"/>
    <col min="3333" max="3333" width="43.42578125" style="22" customWidth="1"/>
    <col min="3334" max="3334" width="4.42578125" style="22" customWidth="1"/>
    <col min="3335" max="3335" width="3.85546875" style="22" customWidth="1"/>
    <col min="3336" max="3336" width="4.140625" style="22" customWidth="1"/>
    <col min="3337" max="3337" width="5" style="22" customWidth="1"/>
    <col min="3338" max="3338" width="4.42578125" style="22" customWidth="1"/>
    <col min="3339" max="3339" width="5" style="22" customWidth="1"/>
    <col min="3340" max="3340" width="3.85546875" style="22" customWidth="1"/>
    <col min="3341" max="3341" width="6.140625" style="22" customWidth="1"/>
    <col min="3342" max="3343" width="4.42578125" style="22" customWidth="1"/>
    <col min="3344" max="3344" width="4.7109375" style="22" customWidth="1"/>
    <col min="3345" max="3346" width="4.42578125" style="22" customWidth="1"/>
    <col min="3347" max="3347" width="26" style="22" customWidth="1"/>
    <col min="3348" max="3348" width="33.85546875" style="22" customWidth="1"/>
    <col min="3349" max="3349" width="63.28515625" style="22" customWidth="1"/>
    <col min="3350" max="3350" width="84" style="22" customWidth="1"/>
    <col min="3351" max="3584" width="11.42578125" style="22"/>
    <col min="3585" max="3585" width="11.140625" style="22" customWidth="1"/>
    <col min="3586" max="3586" width="90.7109375" style="22" customWidth="1"/>
    <col min="3587" max="3587" width="55" style="22" customWidth="1"/>
    <col min="3588" max="3588" width="65.7109375" style="22" customWidth="1"/>
    <col min="3589" max="3589" width="43.42578125" style="22" customWidth="1"/>
    <col min="3590" max="3590" width="4.42578125" style="22" customWidth="1"/>
    <col min="3591" max="3591" width="3.85546875" style="22" customWidth="1"/>
    <col min="3592" max="3592" width="4.140625" style="22" customWidth="1"/>
    <col min="3593" max="3593" width="5" style="22" customWidth="1"/>
    <col min="3594" max="3594" width="4.42578125" style="22" customWidth="1"/>
    <col min="3595" max="3595" width="5" style="22" customWidth="1"/>
    <col min="3596" max="3596" width="3.85546875" style="22" customWidth="1"/>
    <col min="3597" max="3597" width="6.140625" style="22" customWidth="1"/>
    <col min="3598" max="3599" width="4.42578125" style="22" customWidth="1"/>
    <col min="3600" max="3600" width="4.7109375" style="22" customWidth="1"/>
    <col min="3601" max="3602" width="4.42578125" style="22" customWidth="1"/>
    <col min="3603" max="3603" width="26" style="22" customWidth="1"/>
    <col min="3604" max="3604" width="33.85546875" style="22" customWidth="1"/>
    <col min="3605" max="3605" width="63.28515625" style="22" customWidth="1"/>
    <col min="3606" max="3606" width="84" style="22" customWidth="1"/>
    <col min="3607" max="3840" width="11.42578125" style="22"/>
    <col min="3841" max="3841" width="11.140625" style="22" customWidth="1"/>
    <col min="3842" max="3842" width="90.7109375" style="22" customWidth="1"/>
    <col min="3843" max="3843" width="55" style="22" customWidth="1"/>
    <col min="3844" max="3844" width="65.7109375" style="22" customWidth="1"/>
    <col min="3845" max="3845" width="43.42578125" style="22" customWidth="1"/>
    <col min="3846" max="3846" width="4.42578125" style="22" customWidth="1"/>
    <col min="3847" max="3847" width="3.85546875" style="22" customWidth="1"/>
    <col min="3848" max="3848" width="4.140625" style="22" customWidth="1"/>
    <col min="3849" max="3849" width="5" style="22" customWidth="1"/>
    <col min="3850" max="3850" width="4.42578125" style="22" customWidth="1"/>
    <col min="3851" max="3851" width="5" style="22" customWidth="1"/>
    <col min="3852" max="3852" width="3.85546875" style="22" customWidth="1"/>
    <col min="3853" max="3853" width="6.140625" style="22" customWidth="1"/>
    <col min="3854" max="3855" width="4.42578125" style="22" customWidth="1"/>
    <col min="3856" max="3856" width="4.7109375" style="22" customWidth="1"/>
    <col min="3857" max="3858" width="4.42578125" style="22" customWidth="1"/>
    <col min="3859" max="3859" width="26" style="22" customWidth="1"/>
    <col min="3860" max="3860" width="33.85546875" style="22" customWidth="1"/>
    <col min="3861" max="3861" width="63.28515625" style="22" customWidth="1"/>
    <col min="3862" max="3862" width="84" style="22" customWidth="1"/>
    <col min="3863" max="4096" width="11.42578125" style="22"/>
    <col min="4097" max="4097" width="11.140625" style="22" customWidth="1"/>
    <col min="4098" max="4098" width="90.7109375" style="22" customWidth="1"/>
    <col min="4099" max="4099" width="55" style="22" customWidth="1"/>
    <col min="4100" max="4100" width="65.7109375" style="22" customWidth="1"/>
    <col min="4101" max="4101" width="43.42578125" style="22" customWidth="1"/>
    <col min="4102" max="4102" width="4.42578125" style="22" customWidth="1"/>
    <col min="4103" max="4103" width="3.85546875" style="22" customWidth="1"/>
    <col min="4104" max="4104" width="4.140625" style="22" customWidth="1"/>
    <col min="4105" max="4105" width="5" style="22" customWidth="1"/>
    <col min="4106" max="4106" width="4.42578125" style="22" customWidth="1"/>
    <col min="4107" max="4107" width="5" style="22" customWidth="1"/>
    <col min="4108" max="4108" width="3.85546875" style="22" customWidth="1"/>
    <col min="4109" max="4109" width="6.140625" style="22" customWidth="1"/>
    <col min="4110" max="4111" width="4.42578125" style="22" customWidth="1"/>
    <col min="4112" max="4112" width="4.7109375" style="22" customWidth="1"/>
    <col min="4113" max="4114" width="4.42578125" style="22" customWidth="1"/>
    <col min="4115" max="4115" width="26" style="22" customWidth="1"/>
    <col min="4116" max="4116" width="33.85546875" style="22" customWidth="1"/>
    <col min="4117" max="4117" width="63.28515625" style="22" customWidth="1"/>
    <col min="4118" max="4118" width="84" style="22" customWidth="1"/>
    <col min="4119" max="4352" width="11.42578125" style="22"/>
    <col min="4353" max="4353" width="11.140625" style="22" customWidth="1"/>
    <col min="4354" max="4354" width="90.7109375" style="22" customWidth="1"/>
    <col min="4355" max="4355" width="55" style="22" customWidth="1"/>
    <col min="4356" max="4356" width="65.7109375" style="22" customWidth="1"/>
    <col min="4357" max="4357" width="43.42578125" style="22" customWidth="1"/>
    <col min="4358" max="4358" width="4.42578125" style="22" customWidth="1"/>
    <col min="4359" max="4359" width="3.85546875" style="22" customWidth="1"/>
    <col min="4360" max="4360" width="4.140625" style="22" customWidth="1"/>
    <col min="4361" max="4361" width="5" style="22" customWidth="1"/>
    <col min="4362" max="4362" width="4.42578125" style="22" customWidth="1"/>
    <col min="4363" max="4363" width="5" style="22" customWidth="1"/>
    <col min="4364" max="4364" width="3.85546875" style="22" customWidth="1"/>
    <col min="4365" max="4365" width="6.140625" style="22" customWidth="1"/>
    <col min="4366" max="4367" width="4.42578125" style="22" customWidth="1"/>
    <col min="4368" max="4368" width="4.7109375" style="22" customWidth="1"/>
    <col min="4369" max="4370" width="4.42578125" style="22" customWidth="1"/>
    <col min="4371" max="4371" width="26" style="22" customWidth="1"/>
    <col min="4372" max="4372" width="33.85546875" style="22" customWidth="1"/>
    <col min="4373" max="4373" width="63.28515625" style="22" customWidth="1"/>
    <col min="4374" max="4374" width="84" style="22" customWidth="1"/>
    <col min="4375" max="4608" width="11.42578125" style="22"/>
    <col min="4609" max="4609" width="11.140625" style="22" customWidth="1"/>
    <col min="4610" max="4610" width="90.7109375" style="22" customWidth="1"/>
    <col min="4611" max="4611" width="55" style="22" customWidth="1"/>
    <col min="4612" max="4612" width="65.7109375" style="22" customWidth="1"/>
    <col min="4613" max="4613" width="43.42578125" style="22" customWidth="1"/>
    <col min="4614" max="4614" width="4.42578125" style="22" customWidth="1"/>
    <col min="4615" max="4615" width="3.85546875" style="22" customWidth="1"/>
    <col min="4616" max="4616" width="4.140625" style="22" customWidth="1"/>
    <col min="4617" max="4617" width="5" style="22" customWidth="1"/>
    <col min="4618" max="4618" width="4.42578125" style="22" customWidth="1"/>
    <col min="4619" max="4619" width="5" style="22" customWidth="1"/>
    <col min="4620" max="4620" width="3.85546875" style="22" customWidth="1"/>
    <col min="4621" max="4621" width="6.140625" style="22" customWidth="1"/>
    <col min="4622" max="4623" width="4.42578125" style="22" customWidth="1"/>
    <col min="4624" max="4624" width="4.7109375" style="22" customWidth="1"/>
    <col min="4625" max="4626" width="4.42578125" style="22" customWidth="1"/>
    <col min="4627" max="4627" width="26" style="22" customWidth="1"/>
    <col min="4628" max="4628" width="33.85546875" style="22" customWidth="1"/>
    <col min="4629" max="4629" width="63.28515625" style="22" customWidth="1"/>
    <col min="4630" max="4630" width="84" style="22" customWidth="1"/>
    <col min="4631" max="4864" width="11.42578125" style="22"/>
    <col min="4865" max="4865" width="11.140625" style="22" customWidth="1"/>
    <col min="4866" max="4866" width="90.7109375" style="22" customWidth="1"/>
    <col min="4867" max="4867" width="55" style="22" customWidth="1"/>
    <col min="4868" max="4868" width="65.7109375" style="22" customWidth="1"/>
    <col min="4869" max="4869" width="43.42578125" style="22" customWidth="1"/>
    <col min="4870" max="4870" width="4.42578125" style="22" customWidth="1"/>
    <col min="4871" max="4871" width="3.85546875" style="22" customWidth="1"/>
    <col min="4872" max="4872" width="4.140625" style="22" customWidth="1"/>
    <col min="4873" max="4873" width="5" style="22" customWidth="1"/>
    <col min="4874" max="4874" width="4.42578125" style="22" customWidth="1"/>
    <col min="4875" max="4875" width="5" style="22" customWidth="1"/>
    <col min="4876" max="4876" width="3.85546875" style="22" customWidth="1"/>
    <col min="4877" max="4877" width="6.140625" style="22" customWidth="1"/>
    <col min="4878" max="4879" width="4.42578125" style="22" customWidth="1"/>
    <col min="4880" max="4880" width="4.7109375" style="22" customWidth="1"/>
    <col min="4881" max="4882" width="4.42578125" style="22" customWidth="1"/>
    <col min="4883" max="4883" width="26" style="22" customWidth="1"/>
    <col min="4884" max="4884" width="33.85546875" style="22" customWidth="1"/>
    <col min="4885" max="4885" width="63.28515625" style="22" customWidth="1"/>
    <col min="4886" max="4886" width="84" style="22" customWidth="1"/>
    <col min="4887" max="5120" width="11.42578125" style="22"/>
    <col min="5121" max="5121" width="11.140625" style="22" customWidth="1"/>
    <col min="5122" max="5122" width="90.7109375" style="22" customWidth="1"/>
    <col min="5123" max="5123" width="55" style="22" customWidth="1"/>
    <col min="5124" max="5124" width="65.7109375" style="22" customWidth="1"/>
    <col min="5125" max="5125" width="43.42578125" style="22" customWidth="1"/>
    <col min="5126" max="5126" width="4.42578125" style="22" customWidth="1"/>
    <col min="5127" max="5127" width="3.85546875" style="22" customWidth="1"/>
    <col min="5128" max="5128" width="4.140625" style="22" customWidth="1"/>
    <col min="5129" max="5129" width="5" style="22" customWidth="1"/>
    <col min="5130" max="5130" width="4.42578125" style="22" customWidth="1"/>
    <col min="5131" max="5131" width="5" style="22" customWidth="1"/>
    <col min="5132" max="5132" width="3.85546875" style="22" customWidth="1"/>
    <col min="5133" max="5133" width="6.140625" style="22" customWidth="1"/>
    <col min="5134" max="5135" width="4.42578125" style="22" customWidth="1"/>
    <col min="5136" max="5136" width="4.7109375" style="22" customWidth="1"/>
    <col min="5137" max="5138" width="4.42578125" style="22" customWidth="1"/>
    <col min="5139" max="5139" width="26" style="22" customWidth="1"/>
    <col min="5140" max="5140" width="33.85546875" style="22" customWidth="1"/>
    <col min="5141" max="5141" width="63.28515625" style="22" customWidth="1"/>
    <col min="5142" max="5142" width="84" style="22" customWidth="1"/>
    <col min="5143" max="5376" width="11.42578125" style="22"/>
    <col min="5377" max="5377" width="11.140625" style="22" customWidth="1"/>
    <col min="5378" max="5378" width="90.7109375" style="22" customWidth="1"/>
    <col min="5379" max="5379" width="55" style="22" customWidth="1"/>
    <col min="5380" max="5380" width="65.7109375" style="22" customWidth="1"/>
    <col min="5381" max="5381" width="43.42578125" style="22" customWidth="1"/>
    <col min="5382" max="5382" width="4.42578125" style="22" customWidth="1"/>
    <col min="5383" max="5383" width="3.85546875" style="22" customWidth="1"/>
    <col min="5384" max="5384" width="4.140625" style="22" customWidth="1"/>
    <col min="5385" max="5385" width="5" style="22" customWidth="1"/>
    <col min="5386" max="5386" width="4.42578125" style="22" customWidth="1"/>
    <col min="5387" max="5387" width="5" style="22" customWidth="1"/>
    <col min="5388" max="5388" width="3.85546875" style="22" customWidth="1"/>
    <col min="5389" max="5389" width="6.140625" style="22" customWidth="1"/>
    <col min="5390" max="5391" width="4.42578125" style="22" customWidth="1"/>
    <col min="5392" max="5392" width="4.7109375" style="22" customWidth="1"/>
    <col min="5393" max="5394" width="4.42578125" style="22" customWidth="1"/>
    <col min="5395" max="5395" width="26" style="22" customWidth="1"/>
    <col min="5396" max="5396" width="33.85546875" style="22" customWidth="1"/>
    <col min="5397" max="5397" width="63.28515625" style="22" customWidth="1"/>
    <col min="5398" max="5398" width="84" style="22" customWidth="1"/>
    <col min="5399" max="5632" width="11.42578125" style="22"/>
    <col min="5633" max="5633" width="11.140625" style="22" customWidth="1"/>
    <col min="5634" max="5634" width="90.7109375" style="22" customWidth="1"/>
    <col min="5635" max="5635" width="55" style="22" customWidth="1"/>
    <col min="5636" max="5636" width="65.7109375" style="22" customWidth="1"/>
    <col min="5637" max="5637" width="43.42578125" style="22" customWidth="1"/>
    <col min="5638" max="5638" width="4.42578125" style="22" customWidth="1"/>
    <col min="5639" max="5639" width="3.85546875" style="22" customWidth="1"/>
    <col min="5640" max="5640" width="4.140625" style="22" customWidth="1"/>
    <col min="5641" max="5641" width="5" style="22" customWidth="1"/>
    <col min="5642" max="5642" width="4.42578125" style="22" customWidth="1"/>
    <col min="5643" max="5643" width="5" style="22" customWidth="1"/>
    <col min="5644" max="5644" width="3.85546875" style="22" customWidth="1"/>
    <col min="5645" max="5645" width="6.140625" style="22" customWidth="1"/>
    <col min="5646" max="5647" width="4.42578125" style="22" customWidth="1"/>
    <col min="5648" max="5648" width="4.7109375" style="22" customWidth="1"/>
    <col min="5649" max="5650" width="4.42578125" style="22" customWidth="1"/>
    <col min="5651" max="5651" width="26" style="22" customWidth="1"/>
    <col min="5652" max="5652" width="33.85546875" style="22" customWidth="1"/>
    <col min="5653" max="5653" width="63.28515625" style="22" customWidth="1"/>
    <col min="5654" max="5654" width="84" style="22" customWidth="1"/>
    <col min="5655" max="5888" width="11.42578125" style="22"/>
    <col min="5889" max="5889" width="11.140625" style="22" customWidth="1"/>
    <col min="5890" max="5890" width="90.7109375" style="22" customWidth="1"/>
    <col min="5891" max="5891" width="55" style="22" customWidth="1"/>
    <col min="5892" max="5892" width="65.7109375" style="22" customWidth="1"/>
    <col min="5893" max="5893" width="43.42578125" style="22" customWidth="1"/>
    <col min="5894" max="5894" width="4.42578125" style="22" customWidth="1"/>
    <col min="5895" max="5895" width="3.85546875" style="22" customWidth="1"/>
    <col min="5896" max="5896" width="4.140625" style="22" customWidth="1"/>
    <col min="5897" max="5897" width="5" style="22" customWidth="1"/>
    <col min="5898" max="5898" width="4.42578125" style="22" customWidth="1"/>
    <col min="5899" max="5899" width="5" style="22" customWidth="1"/>
    <col min="5900" max="5900" width="3.85546875" style="22" customWidth="1"/>
    <col min="5901" max="5901" width="6.140625" style="22" customWidth="1"/>
    <col min="5902" max="5903" width="4.42578125" style="22" customWidth="1"/>
    <col min="5904" max="5904" width="4.7109375" style="22" customWidth="1"/>
    <col min="5905" max="5906" width="4.42578125" style="22" customWidth="1"/>
    <col min="5907" max="5907" width="26" style="22" customWidth="1"/>
    <col min="5908" max="5908" width="33.85546875" style="22" customWidth="1"/>
    <col min="5909" max="5909" width="63.28515625" style="22" customWidth="1"/>
    <col min="5910" max="5910" width="84" style="22" customWidth="1"/>
    <col min="5911" max="6144" width="11.42578125" style="22"/>
    <col min="6145" max="6145" width="11.140625" style="22" customWidth="1"/>
    <col min="6146" max="6146" width="90.7109375" style="22" customWidth="1"/>
    <col min="6147" max="6147" width="55" style="22" customWidth="1"/>
    <col min="6148" max="6148" width="65.7109375" style="22" customWidth="1"/>
    <col min="6149" max="6149" width="43.42578125" style="22" customWidth="1"/>
    <col min="6150" max="6150" width="4.42578125" style="22" customWidth="1"/>
    <col min="6151" max="6151" width="3.85546875" style="22" customWidth="1"/>
    <col min="6152" max="6152" width="4.140625" style="22" customWidth="1"/>
    <col min="6153" max="6153" width="5" style="22" customWidth="1"/>
    <col min="6154" max="6154" width="4.42578125" style="22" customWidth="1"/>
    <col min="6155" max="6155" width="5" style="22" customWidth="1"/>
    <col min="6156" max="6156" width="3.85546875" style="22" customWidth="1"/>
    <col min="6157" max="6157" width="6.140625" style="22" customWidth="1"/>
    <col min="6158" max="6159" width="4.42578125" style="22" customWidth="1"/>
    <col min="6160" max="6160" width="4.7109375" style="22" customWidth="1"/>
    <col min="6161" max="6162" width="4.42578125" style="22" customWidth="1"/>
    <col min="6163" max="6163" width="26" style="22" customWidth="1"/>
    <col min="6164" max="6164" width="33.85546875" style="22" customWidth="1"/>
    <col min="6165" max="6165" width="63.28515625" style="22" customWidth="1"/>
    <col min="6166" max="6166" width="84" style="22" customWidth="1"/>
    <col min="6167" max="6400" width="11.42578125" style="22"/>
    <col min="6401" max="6401" width="11.140625" style="22" customWidth="1"/>
    <col min="6402" max="6402" width="90.7109375" style="22" customWidth="1"/>
    <col min="6403" max="6403" width="55" style="22" customWidth="1"/>
    <col min="6404" max="6404" width="65.7109375" style="22" customWidth="1"/>
    <col min="6405" max="6405" width="43.42578125" style="22" customWidth="1"/>
    <col min="6406" max="6406" width="4.42578125" style="22" customWidth="1"/>
    <col min="6407" max="6407" width="3.85546875" style="22" customWidth="1"/>
    <col min="6408" max="6408" width="4.140625" style="22" customWidth="1"/>
    <col min="6409" max="6409" width="5" style="22" customWidth="1"/>
    <col min="6410" max="6410" width="4.42578125" style="22" customWidth="1"/>
    <col min="6411" max="6411" width="5" style="22" customWidth="1"/>
    <col min="6412" max="6412" width="3.85546875" style="22" customWidth="1"/>
    <col min="6413" max="6413" width="6.140625" style="22" customWidth="1"/>
    <col min="6414" max="6415" width="4.42578125" style="22" customWidth="1"/>
    <col min="6416" max="6416" width="4.7109375" style="22" customWidth="1"/>
    <col min="6417" max="6418" width="4.42578125" style="22" customWidth="1"/>
    <col min="6419" max="6419" width="26" style="22" customWidth="1"/>
    <col min="6420" max="6420" width="33.85546875" style="22" customWidth="1"/>
    <col min="6421" max="6421" width="63.28515625" style="22" customWidth="1"/>
    <col min="6422" max="6422" width="84" style="22" customWidth="1"/>
    <col min="6423" max="6656" width="11.42578125" style="22"/>
    <col min="6657" max="6657" width="11.140625" style="22" customWidth="1"/>
    <col min="6658" max="6658" width="90.7109375" style="22" customWidth="1"/>
    <col min="6659" max="6659" width="55" style="22" customWidth="1"/>
    <col min="6660" max="6660" width="65.7109375" style="22" customWidth="1"/>
    <col min="6661" max="6661" width="43.42578125" style="22" customWidth="1"/>
    <col min="6662" max="6662" width="4.42578125" style="22" customWidth="1"/>
    <col min="6663" max="6663" width="3.85546875" style="22" customWidth="1"/>
    <col min="6664" max="6664" width="4.140625" style="22" customWidth="1"/>
    <col min="6665" max="6665" width="5" style="22" customWidth="1"/>
    <col min="6666" max="6666" width="4.42578125" style="22" customWidth="1"/>
    <col min="6667" max="6667" width="5" style="22" customWidth="1"/>
    <col min="6668" max="6668" width="3.85546875" style="22" customWidth="1"/>
    <col min="6669" max="6669" width="6.140625" style="22" customWidth="1"/>
    <col min="6670" max="6671" width="4.42578125" style="22" customWidth="1"/>
    <col min="6672" max="6672" width="4.7109375" style="22" customWidth="1"/>
    <col min="6673" max="6674" width="4.42578125" style="22" customWidth="1"/>
    <col min="6675" max="6675" width="26" style="22" customWidth="1"/>
    <col min="6676" max="6676" width="33.85546875" style="22" customWidth="1"/>
    <col min="6677" max="6677" width="63.28515625" style="22" customWidth="1"/>
    <col min="6678" max="6678" width="84" style="22" customWidth="1"/>
    <col min="6679" max="6912" width="11.42578125" style="22"/>
    <col min="6913" max="6913" width="11.140625" style="22" customWidth="1"/>
    <col min="6914" max="6914" width="90.7109375" style="22" customWidth="1"/>
    <col min="6915" max="6915" width="55" style="22" customWidth="1"/>
    <col min="6916" max="6916" width="65.7109375" style="22" customWidth="1"/>
    <col min="6917" max="6917" width="43.42578125" style="22" customWidth="1"/>
    <col min="6918" max="6918" width="4.42578125" style="22" customWidth="1"/>
    <col min="6919" max="6919" width="3.85546875" style="22" customWidth="1"/>
    <col min="6920" max="6920" width="4.140625" style="22" customWidth="1"/>
    <col min="6921" max="6921" width="5" style="22" customWidth="1"/>
    <col min="6922" max="6922" width="4.42578125" style="22" customWidth="1"/>
    <col min="6923" max="6923" width="5" style="22" customWidth="1"/>
    <col min="6924" max="6924" width="3.85546875" style="22" customWidth="1"/>
    <col min="6925" max="6925" width="6.140625" style="22" customWidth="1"/>
    <col min="6926" max="6927" width="4.42578125" style="22" customWidth="1"/>
    <col min="6928" max="6928" width="4.7109375" style="22" customWidth="1"/>
    <col min="6929" max="6930" width="4.42578125" style="22" customWidth="1"/>
    <col min="6931" max="6931" width="26" style="22" customWidth="1"/>
    <col min="6932" max="6932" width="33.85546875" style="22" customWidth="1"/>
    <col min="6933" max="6933" width="63.28515625" style="22" customWidth="1"/>
    <col min="6934" max="6934" width="84" style="22" customWidth="1"/>
    <col min="6935" max="7168" width="11.42578125" style="22"/>
    <col min="7169" max="7169" width="11.140625" style="22" customWidth="1"/>
    <col min="7170" max="7170" width="90.7109375" style="22" customWidth="1"/>
    <col min="7171" max="7171" width="55" style="22" customWidth="1"/>
    <col min="7172" max="7172" width="65.7109375" style="22" customWidth="1"/>
    <col min="7173" max="7173" width="43.42578125" style="22" customWidth="1"/>
    <col min="7174" max="7174" width="4.42578125" style="22" customWidth="1"/>
    <col min="7175" max="7175" width="3.85546875" style="22" customWidth="1"/>
    <col min="7176" max="7176" width="4.140625" style="22" customWidth="1"/>
    <col min="7177" max="7177" width="5" style="22" customWidth="1"/>
    <col min="7178" max="7178" width="4.42578125" style="22" customWidth="1"/>
    <col min="7179" max="7179" width="5" style="22" customWidth="1"/>
    <col min="7180" max="7180" width="3.85546875" style="22" customWidth="1"/>
    <col min="7181" max="7181" width="6.140625" style="22" customWidth="1"/>
    <col min="7182" max="7183" width="4.42578125" style="22" customWidth="1"/>
    <col min="7184" max="7184" width="4.7109375" style="22" customWidth="1"/>
    <col min="7185" max="7186" width="4.42578125" style="22" customWidth="1"/>
    <col min="7187" max="7187" width="26" style="22" customWidth="1"/>
    <col min="7188" max="7188" width="33.85546875" style="22" customWidth="1"/>
    <col min="7189" max="7189" width="63.28515625" style="22" customWidth="1"/>
    <col min="7190" max="7190" width="84" style="22" customWidth="1"/>
    <col min="7191" max="7424" width="11.42578125" style="22"/>
    <col min="7425" max="7425" width="11.140625" style="22" customWidth="1"/>
    <col min="7426" max="7426" width="90.7109375" style="22" customWidth="1"/>
    <col min="7427" max="7427" width="55" style="22" customWidth="1"/>
    <col min="7428" max="7428" width="65.7109375" style="22" customWidth="1"/>
    <col min="7429" max="7429" width="43.42578125" style="22" customWidth="1"/>
    <col min="7430" max="7430" width="4.42578125" style="22" customWidth="1"/>
    <col min="7431" max="7431" width="3.85546875" style="22" customWidth="1"/>
    <col min="7432" max="7432" width="4.140625" style="22" customWidth="1"/>
    <col min="7433" max="7433" width="5" style="22" customWidth="1"/>
    <col min="7434" max="7434" width="4.42578125" style="22" customWidth="1"/>
    <col min="7435" max="7435" width="5" style="22" customWidth="1"/>
    <col min="7436" max="7436" width="3.85546875" style="22" customWidth="1"/>
    <col min="7437" max="7437" width="6.140625" style="22" customWidth="1"/>
    <col min="7438" max="7439" width="4.42578125" style="22" customWidth="1"/>
    <col min="7440" max="7440" width="4.7109375" style="22" customWidth="1"/>
    <col min="7441" max="7442" width="4.42578125" style="22" customWidth="1"/>
    <col min="7443" max="7443" width="26" style="22" customWidth="1"/>
    <col min="7444" max="7444" width="33.85546875" style="22" customWidth="1"/>
    <col min="7445" max="7445" width="63.28515625" style="22" customWidth="1"/>
    <col min="7446" max="7446" width="84" style="22" customWidth="1"/>
    <col min="7447" max="7680" width="11.42578125" style="22"/>
    <col min="7681" max="7681" width="11.140625" style="22" customWidth="1"/>
    <col min="7682" max="7682" width="90.7109375" style="22" customWidth="1"/>
    <col min="7683" max="7683" width="55" style="22" customWidth="1"/>
    <col min="7684" max="7684" width="65.7109375" style="22" customWidth="1"/>
    <col min="7685" max="7685" width="43.42578125" style="22" customWidth="1"/>
    <col min="7686" max="7686" width="4.42578125" style="22" customWidth="1"/>
    <col min="7687" max="7687" width="3.85546875" style="22" customWidth="1"/>
    <col min="7688" max="7688" width="4.140625" style="22" customWidth="1"/>
    <col min="7689" max="7689" width="5" style="22" customWidth="1"/>
    <col min="7690" max="7690" width="4.42578125" style="22" customWidth="1"/>
    <col min="7691" max="7691" width="5" style="22" customWidth="1"/>
    <col min="7692" max="7692" width="3.85546875" style="22" customWidth="1"/>
    <col min="7693" max="7693" width="6.140625" style="22" customWidth="1"/>
    <col min="7694" max="7695" width="4.42578125" style="22" customWidth="1"/>
    <col min="7696" max="7696" width="4.7109375" style="22" customWidth="1"/>
    <col min="7697" max="7698" width="4.42578125" style="22" customWidth="1"/>
    <col min="7699" max="7699" width="26" style="22" customWidth="1"/>
    <col min="7700" max="7700" width="33.85546875" style="22" customWidth="1"/>
    <col min="7701" max="7701" width="63.28515625" style="22" customWidth="1"/>
    <col min="7702" max="7702" width="84" style="22" customWidth="1"/>
    <col min="7703" max="7936" width="11.42578125" style="22"/>
    <col min="7937" max="7937" width="11.140625" style="22" customWidth="1"/>
    <col min="7938" max="7938" width="90.7109375" style="22" customWidth="1"/>
    <col min="7939" max="7939" width="55" style="22" customWidth="1"/>
    <col min="7940" max="7940" width="65.7109375" style="22" customWidth="1"/>
    <col min="7941" max="7941" width="43.42578125" style="22" customWidth="1"/>
    <col min="7942" max="7942" width="4.42578125" style="22" customWidth="1"/>
    <col min="7943" max="7943" width="3.85546875" style="22" customWidth="1"/>
    <col min="7944" max="7944" width="4.140625" style="22" customWidth="1"/>
    <col min="7945" max="7945" width="5" style="22" customWidth="1"/>
    <col min="7946" max="7946" width="4.42578125" style="22" customWidth="1"/>
    <col min="7947" max="7947" width="5" style="22" customWidth="1"/>
    <col min="7948" max="7948" width="3.85546875" style="22" customWidth="1"/>
    <col min="7949" max="7949" width="6.140625" style="22" customWidth="1"/>
    <col min="7950" max="7951" width="4.42578125" style="22" customWidth="1"/>
    <col min="7952" max="7952" width="4.7109375" style="22" customWidth="1"/>
    <col min="7953" max="7954" width="4.42578125" style="22" customWidth="1"/>
    <col min="7955" max="7955" width="26" style="22" customWidth="1"/>
    <col min="7956" max="7956" width="33.85546875" style="22" customWidth="1"/>
    <col min="7957" max="7957" width="63.28515625" style="22" customWidth="1"/>
    <col min="7958" max="7958" width="84" style="22" customWidth="1"/>
    <col min="7959" max="8192" width="11.42578125" style="22"/>
    <col min="8193" max="8193" width="11.140625" style="22" customWidth="1"/>
    <col min="8194" max="8194" width="90.7109375" style="22" customWidth="1"/>
    <col min="8195" max="8195" width="55" style="22" customWidth="1"/>
    <col min="8196" max="8196" width="65.7109375" style="22" customWidth="1"/>
    <col min="8197" max="8197" width="43.42578125" style="22" customWidth="1"/>
    <col min="8198" max="8198" width="4.42578125" style="22" customWidth="1"/>
    <col min="8199" max="8199" width="3.85546875" style="22" customWidth="1"/>
    <col min="8200" max="8200" width="4.140625" style="22" customWidth="1"/>
    <col min="8201" max="8201" width="5" style="22" customWidth="1"/>
    <col min="8202" max="8202" width="4.42578125" style="22" customWidth="1"/>
    <col min="8203" max="8203" width="5" style="22" customWidth="1"/>
    <col min="8204" max="8204" width="3.85546875" style="22" customWidth="1"/>
    <col min="8205" max="8205" width="6.140625" style="22" customWidth="1"/>
    <col min="8206" max="8207" width="4.42578125" style="22" customWidth="1"/>
    <col min="8208" max="8208" width="4.7109375" style="22" customWidth="1"/>
    <col min="8209" max="8210" width="4.42578125" style="22" customWidth="1"/>
    <col min="8211" max="8211" width="26" style="22" customWidth="1"/>
    <col min="8212" max="8212" width="33.85546875" style="22" customWidth="1"/>
    <col min="8213" max="8213" width="63.28515625" style="22" customWidth="1"/>
    <col min="8214" max="8214" width="84" style="22" customWidth="1"/>
    <col min="8215" max="8448" width="11.42578125" style="22"/>
    <col min="8449" max="8449" width="11.140625" style="22" customWidth="1"/>
    <col min="8450" max="8450" width="90.7109375" style="22" customWidth="1"/>
    <col min="8451" max="8451" width="55" style="22" customWidth="1"/>
    <col min="8452" max="8452" width="65.7109375" style="22" customWidth="1"/>
    <col min="8453" max="8453" width="43.42578125" style="22" customWidth="1"/>
    <col min="8454" max="8454" width="4.42578125" style="22" customWidth="1"/>
    <col min="8455" max="8455" width="3.85546875" style="22" customWidth="1"/>
    <col min="8456" max="8456" width="4.140625" style="22" customWidth="1"/>
    <col min="8457" max="8457" width="5" style="22" customWidth="1"/>
    <col min="8458" max="8458" width="4.42578125" style="22" customWidth="1"/>
    <col min="8459" max="8459" width="5" style="22" customWidth="1"/>
    <col min="8460" max="8460" width="3.85546875" style="22" customWidth="1"/>
    <col min="8461" max="8461" width="6.140625" style="22" customWidth="1"/>
    <col min="8462" max="8463" width="4.42578125" style="22" customWidth="1"/>
    <col min="8464" max="8464" width="4.7109375" style="22" customWidth="1"/>
    <col min="8465" max="8466" width="4.42578125" style="22" customWidth="1"/>
    <col min="8467" max="8467" width="26" style="22" customWidth="1"/>
    <col min="8468" max="8468" width="33.85546875" style="22" customWidth="1"/>
    <col min="8469" max="8469" width="63.28515625" style="22" customWidth="1"/>
    <col min="8470" max="8470" width="84" style="22" customWidth="1"/>
    <col min="8471" max="8704" width="11.42578125" style="22"/>
    <col min="8705" max="8705" width="11.140625" style="22" customWidth="1"/>
    <col min="8706" max="8706" width="90.7109375" style="22" customWidth="1"/>
    <col min="8707" max="8707" width="55" style="22" customWidth="1"/>
    <col min="8708" max="8708" width="65.7109375" style="22" customWidth="1"/>
    <col min="8709" max="8709" width="43.42578125" style="22" customWidth="1"/>
    <col min="8710" max="8710" width="4.42578125" style="22" customWidth="1"/>
    <col min="8711" max="8711" width="3.85546875" style="22" customWidth="1"/>
    <col min="8712" max="8712" width="4.140625" style="22" customWidth="1"/>
    <col min="8713" max="8713" width="5" style="22" customWidth="1"/>
    <col min="8714" max="8714" width="4.42578125" style="22" customWidth="1"/>
    <col min="8715" max="8715" width="5" style="22" customWidth="1"/>
    <col min="8716" max="8716" width="3.85546875" style="22" customWidth="1"/>
    <col min="8717" max="8717" width="6.140625" style="22" customWidth="1"/>
    <col min="8718" max="8719" width="4.42578125" style="22" customWidth="1"/>
    <col min="8720" max="8720" width="4.7109375" style="22" customWidth="1"/>
    <col min="8721" max="8722" width="4.42578125" style="22" customWidth="1"/>
    <col min="8723" max="8723" width="26" style="22" customWidth="1"/>
    <col min="8724" max="8724" width="33.85546875" style="22" customWidth="1"/>
    <col min="8725" max="8725" width="63.28515625" style="22" customWidth="1"/>
    <col min="8726" max="8726" width="84" style="22" customWidth="1"/>
    <col min="8727" max="8960" width="11.42578125" style="22"/>
    <col min="8961" max="8961" width="11.140625" style="22" customWidth="1"/>
    <col min="8962" max="8962" width="90.7109375" style="22" customWidth="1"/>
    <col min="8963" max="8963" width="55" style="22" customWidth="1"/>
    <col min="8964" max="8964" width="65.7109375" style="22" customWidth="1"/>
    <col min="8965" max="8965" width="43.42578125" style="22" customWidth="1"/>
    <col min="8966" max="8966" width="4.42578125" style="22" customWidth="1"/>
    <col min="8967" max="8967" width="3.85546875" style="22" customWidth="1"/>
    <col min="8968" max="8968" width="4.140625" style="22" customWidth="1"/>
    <col min="8969" max="8969" width="5" style="22" customWidth="1"/>
    <col min="8970" max="8970" width="4.42578125" style="22" customWidth="1"/>
    <col min="8971" max="8971" width="5" style="22" customWidth="1"/>
    <col min="8972" max="8972" width="3.85546875" style="22" customWidth="1"/>
    <col min="8973" max="8973" width="6.140625" style="22" customWidth="1"/>
    <col min="8974" max="8975" width="4.42578125" style="22" customWidth="1"/>
    <col min="8976" max="8976" width="4.7109375" style="22" customWidth="1"/>
    <col min="8977" max="8978" width="4.42578125" style="22" customWidth="1"/>
    <col min="8979" max="8979" width="26" style="22" customWidth="1"/>
    <col min="8980" max="8980" width="33.85546875" style="22" customWidth="1"/>
    <col min="8981" max="8981" width="63.28515625" style="22" customWidth="1"/>
    <col min="8982" max="8982" width="84" style="22" customWidth="1"/>
    <col min="8983" max="9216" width="11.42578125" style="22"/>
    <col min="9217" max="9217" width="11.140625" style="22" customWidth="1"/>
    <col min="9218" max="9218" width="90.7109375" style="22" customWidth="1"/>
    <col min="9219" max="9219" width="55" style="22" customWidth="1"/>
    <col min="9220" max="9220" width="65.7109375" style="22" customWidth="1"/>
    <col min="9221" max="9221" width="43.42578125" style="22" customWidth="1"/>
    <col min="9222" max="9222" width="4.42578125" style="22" customWidth="1"/>
    <col min="9223" max="9223" width="3.85546875" style="22" customWidth="1"/>
    <col min="9224" max="9224" width="4.140625" style="22" customWidth="1"/>
    <col min="9225" max="9225" width="5" style="22" customWidth="1"/>
    <col min="9226" max="9226" width="4.42578125" style="22" customWidth="1"/>
    <col min="9227" max="9227" width="5" style="22" customWidth="1"/>
    <col min="9228" max="9228" width="3.85546875" style="22" customWidth="1"/>
    <col min="9229" max="9229" width="6.140625" style="22" customWidth="1"/>
    <col min="9230" max="9231" width="4.42578125" style="22" customWidth="1"/>
    <col min="9232" max="9232" width="4.7109375" style="22" customWidth="1"/>
    <col min="9233" max="9234" width="4.42578125" style="22" customWidth="1"/>
    <col min="9235" max="9235" width="26" style="22" customWidth="1"/>
    <col min="9236" max="9236" width="33.85546875" style="22" customWidth="1"/>
    <col min="9237" max="9237" width="63.28515625" style="22" customWidth="1"/>
    <col min="9238" max="9238" width="84" style="22" customWidth="1"/>
    <col min="9239" max="9472" width="11.42578125" style="22"/>
    <col min="9473" max="9473" width="11.140625" style="22" customWidth="1"/>
    <col min="9474" max="9474" width="90.7109375" style="22" customWidth="1"/>
    <col min="9475" max="9475" width="55" style="22" customWidth="1"/>
    <col min="9476" max="9476" width="65.7109375" style="22" customWidth="1"/>
    <col min="9477" max="9477" width="43.42578125" style="22" customWidth="1"/>
    <col min="9478" max="9478" width="4.42578125" style="22" customWidth="1"/>
    <col min="9479" max="9479" width="3.85546875" style="22" customWidth="1"/>
    <col min="9480" max="9480" width="4.140625" style="22" customWidth="1"/>
    <col min="9481" max="9481" width="5" style="22" customWidth="1"/>
    <col min="9482" max="9482" width="4.42578125" style="22" customWidth="1"/>
    <col min="9483" max="9483" width="5" style="22" customWidth="1"/>
    <col min="9484" max="9484" width="3.85546875" style="22" customWidth="1"/>
    <col min="9485" max="9485" width="6.140625" style="22" customWidth="1"/>
    <col min="9486" max="9487" width="4.42578125" style="22" customWidth="1"/>
    <col min="9488" max="9488" width="4.7109375" style="22" customWidth="1"/>
    <col min="9489" max="9490" width="4.42578125" style="22" customWidth="1"/>
    <col min="9491" max="9491" width="26" style="22" customWidth="1"/>
    <col min="9492" max="9492" width="33.85546875" style="22" customWidth="1"/>
    <col min="9493" max="9493" width="63.28515625" style="22" customWidth="1"/>
    <col min="9494" max="9494" width="84" style="22" customWidth="1"/>
    <col min="9495" max="9728" width="11.42578125" style="22"/>
    <col min="9729" max="9729" width="11.140625" style="22" customWidth="1"/>
    <col min="9730" max="9730" width="90.7109375" style="22" customWidth="1"/>
    <col min="9731" max="9731" width="55" style="22" customWidth="1"/>
    <col min="9732" max="9732" width="65.7109375" style="22" customWidth="1"/>
    <col min="9733" max="9733" width="43.42578125" style="22" customWidth="1"/>
    <col min="9734" max="9734" width="4.42578125" style="22" customWidth="1"/>
    <col min="9735" max="9735" width="3.85546875" style="22" customWidth="1"/>
    <col min="9736" max="9736" width="4.140625" style="22" customWidth="1"/>
    <col min="9737" max="9737" width="5" style="22" customWidth="1"/>
    <col min="9738" max="9738" width="4.42578125" style="22" customWidth="1"/>
    <col min="9739" max="9739" width="5" style="22" customWidth="1"/>
    <col min="9740" max="9740" width="3.85546875" style="22" customWidth="1"/>
    <col min="9741" max="9741" width="6.140625" style="22" customWidth="1"/>
    <col min="9742" max="9743" width="4.42578125" style="22" customWidth="1"/>
    <col min="9744" max="9744" width="4.7109375" style="22" customWidth="1"/>
    <col min="9745" max="9746" width="4.42578125" style="22" customWidth="1"/>
    <col min="9747" max="9747" width="26" style="22" customWidth="1"/>
    <col min="9748" max="9748" width="33.85546875" style="22" customWidth="1"/>
    <col min="9749" max="9749" width="63.28515625" style="22" customWidth="1"/>
    <col min="9750" max="9750" width="84" style="22" customWidth="1"/>
    <col min="9751" max="9984" width="11.42578125" style="22"/>
    <col min="9985" max="9985" width="11.140625" style="22" customWidth="1"/>
    <col min="9986" max="9986" width="90.7109375" style="22" customWidth="1"/>
    <col min="9987" max="9987" width="55" style="22" customWidth="1"/>
    <col min="9988" max="9988" width="65.7109375" style="22" customWidth="1"/>
    <col min="9989" max="9989" width="43.42578125" style="22" customWidth="1"/>
    <col min="9990" max="9990" width="4.42578125" style="22" customWidth="1"/>
    <col min="9991" max="9991" width="3.85546875" style="22" customWidth="1"/>
    <col min="9992" max="9992" width="4.140625" style="22" customWidth="1"/>
    <col min="9993" max="9993" width="5" style="22" customWidth="1"/>
    <col min="9994" max="9994" width="4.42578125" style="22" customWidth="1"/>
    <col min="9995" max="9995" width="5" style="22" customWidth="1"/>
    <col min="9996" max="9996" width="3.85546875" style="22" customWidth="1"/>
    <col min="9997" max="9997" width="6.140625" style="22" customWidth="1"/>
    <col min="9998" max="9999" width="4.42578125" style="22" customWidth="1"/>
    <col min="10000" max="10000" width="4.7109375" style="22" customWidth="1"/>
    <col min="10001" max="10002" width="4.42578125" style="22" customWidth="1"/>
    <col min="10003" max="10003" width="26" style="22" customWidth="1"/>
    <col min="10004" max="10004" width="33.85546875" style="22" customWidth="1"/>
    <col min="10005" max="10005" width="63.28515625" style="22" customWidth="1"/>
    <col min="10006" max="10006" width="84" style="22" customWidth="1"/>
    <col min="10007" max="10240" width="11.42578125" style="22"/>
    <col min="10241" max="10241" width="11.140625" style="22" customWidth="1"/>
    <col min="10242" max="10242" width="90.7109375" style="22" customWidth="1"/>
    <col min="10243" max="10243" width="55" style="22" customWidth="1"/>
    <col min="10244" max="10244" width="65.7109375" style="22" customWidth="1"/>
    <col min="10245" max="10245" width="43.42578125" style="22" customWidth="1"/>
    <col min="10246" max="10246" width="4.42578125" style="22" customWidth="1"/>
    <col min="10247" max="10247" width="3.85546875" style="22" customWidth="1"/>
    <col min="10248" max="10248" width="4.140625" style="22" customWidth="1"/>
    <col min="10249" max="10249" width="5" style="22" customWidth="1"/>
    <col min="10250" max="10250" width="4.42578125" style="22" customWidth="1"/>
    <col min="10251" max="10251" width="5" style="22" customWidth="1"/>
    <col min="10252" max="10252" width="3.85546875" style="22" customWidth="1"/>
    <col min="10253" max="10253" width="6.140625" style="22" customWidth="1"/>
    <col min="10254" max="10255" width="4.42578125" style="22" customWidth="1"/>
    <col min="10256" max="10256" width="4.7109375" style="22" customWidth="1"/>
    <col min="10257" max="10258" width="4.42578125" style="22" customWidth="1"/>
    <col min="10259" max="10259" width="26" style="22" customWidth="1"/>
    <col min="10260" max="10260" width="33.85546875" style="22" customWidth="1"/>
    <col min="10261" max="10261" width="63.28515625" style="22" customWidth="1"/>
    <col min="10262" max="10262" width="84" style="22" customWidth="1"/>
    <col min="10263" max="10496" width="11.42578125" style="22"/>
    <col min="10497" max="10497" width="11.140625" style="22" customWidth="1"/>
    <col min="10498" max="10498" width="90.7109375" style="22" customWidth="1"/>
    <col min="10499" max="10499" width="55" style="22" customWidth="1"/>
    <col min="10500" max="10500" width="65.7109375" style="22" customWidth="1"/>
    <col min="10501" max="10501" width="43.42578125" style="22" customWidth="1"/>
    <col min="10502" max="10502" width="4.42578125" style="22" customWidth="1"/>
    <col min="10503" max="10503" width="3.85546875" style="22" customWidth="1"/>
    <col min="10504" max="10504" width="4.140625" style="22" customWidth="1"/>
    <col min="10505" max="10505" width="5" style="22" customWidth="1"/>
    <col min="10506" max="10506" width="4.42578125" style="22" customWidth="1"/>
    <col min="10507" max="10507" width="5" style="22" customWidth="1"/>
    <col min="10508" max="10508" width="3.85546875" style="22" customWidth="1"/>
    <col min="10509" max="10509" width="6.140625" style="22" customWidth="1"/>
    <col min="10510" max="10511" width="4.42578125" style="22" customWidth="1"/>
    <col min="10512" max="10512" width="4.7109375" style="22" customWidth="1"/>
    <col min="10513" max="10514" width="4.42578125" style="22" customWidth="1"/>
    <col min="10515" max="10515" width="26" style="22" customWidth="1"/>
    <col min="10516" max="10516" width="33.85546875" style="22" customWidth="1"/>
    <col min="10517" max="10517" width="63.28515625" style="22" customWidth="1"/>
    <col min="10518" max="10518" width="84" style="22" customWidth="1"/>
    <col min="10519" max="10752" width="11.42578125" style="22"/>
    <col min="10753" max="10753" width="11.140625" style="22" customWidth="1"/>
    <col min="10754" max="10754" width="90.7109375" style="22" customWidth="1"/>
    <col min="10755" max="10755" width="55" style="22" customWidth="1"/>
    <col min="10756" max="10756" width="65.7109375" style="22" customWidth="1"/>
    <col min="10757" max="10757" width="43.42578125" style="22" customWidth="1"/>
    <col min="10758" max="10758" width="4.42578125" style="22" customWidth="1"/>
    <col min="10759" max="10759" width="3.85546875" style="22" customWidth="1"/>
    <col min="10760" max="10760" width="4.140625" style="22" customWidth="1"/>
    <col min="10761" max="10761" width="5" style="22" customWidth="1"/>
    <col min="10762" max="10762" width="4.42578125" style="22" customWidth="1"/>
    <col min="10763" max="10763" width="5" style="22" customWidth="1"/>
    <col min="10764" max="10764" width="3.85546875" style="22" customWidth="1"/>
    <col min="10765" max="10765" width="6.140625" style="22" customWidth="1"/>
    <col min="10766" max="10767" width="4.42578125" style="22" customWidth="1"/>
    <col min="10768" max="10768" width="4.7109375" style="22" customWidth="1"/>
    <col min="10769" max="10770" width="4.42578125" style="22" customWidth="1"/>
    <col min="10771" max="10771" width="26" style="22" customWidth="1"/>
    <col min="10772" max="10772" width="33.85546875" style="22" customWidth="1"/>
    <col min="10773" max="10773" width="63.28515625" style="22" customWidth="1"/>
    <col min="10774" max="10774" width="84" style="22" customWidth="1"/>
    <col min="10775" max="11008" width="11.42578125" style="22"/>
    <col min="11009" max="11009" width="11.140625" style="22" customWidth="1"/>
    <col min="11010" max="11010" width="90.7109375" style="22" customWidth="1"/>
    <col min="11011" max="11011" width="55" style="22" customWidth="1"/>
    <col min="11012" max="11012" width="65.7109375" style="22" customWidth="1"/>
    <col min="11013" max="11013" width="43.42578125" style="22" customWidth="1"/>
    <col min="11014" max="11014" width="4.42578125" style="22" customWidth="1"/>
    <col min="11015" max="11015" width="3.85546875" style="22" customWidth="1"/>
    <col min="11016" max="11016" width="4.140625" style="22" customWidth="1"/>
    <col min="11017" max="11017" width="5" style="22" customWidth="1"/>
    <col min="11018" max="11018" width="4.42578125" style="22" customWidth="1"/>
    <col min="11019" max="11019" width="5" style="22" customWidth="1"/>
    <col min="11020" max="11020" width="3.85546875" style="22" customWidth="1"/>
    <col min="11021" max="11021" width="6.140625" style="22" customWidth="1"/>
    <col min="11022" max="11023" width="4.42578125" style="22" customWidth="1"/>
    <col min="11024" max="11024" width="4.7109375" style="22" customWidth="1"/>
    <col min="11025" max="11026" width="4.42578125" style="22" customWidth="1"/>
    <col min="11027" max="11027" width="26" style="22" customWidth="1"/>
    <col min="11028" max="11028" width="33.85546875" style="22" customWidth="1"/>
    <col min="11029" max="11029" width="63.28515625" style="22" customWidth="1"/>
    <col min="11030" max="11030" width="84" style="22" customWidth="1"/>
    <col min="11031" max="11264" width="11.42578125" style="22"/>
    <col min="11265" max="11265" width="11.140625" style="22" customWidth="1"/>
    <col min="11266" max="11266" width="90.7109375" style="22" customWidth="1"/>
    <col min="11267" max="11267" width="55" style="22" customWidth="1"/>
    <col min="11268" max="11268" width="65.7109375" style="22" customWidth="1"/>
    <col min="11269" max="11269" width="43.42578125" style="22" customWidth="1"/>
    <col min="11270" max="11270" width="4.42578125" style="22" customWidth="1"/>
    <col min="11271" max="11271" width="3.85546875" style="22" customWidth="1"/>
    <col min="11272" max="11272" width="4.140625" style="22" customWidth="1"/>
    <col min="11273" max="11273" width="5" style="22" customWidth="1"/>
    <col min="11274" max="11274" width="4.42578125" style="22" customWidth="1"/>
    <col min="11275" max="11275" width="5" style="22" customWidth="1"/>
    <col min="11276" max="11276" width="3.85546875" style="22" customWidth="1"/>
    <col min="11277" max="11277" width="6.140625" style="22" customWidth="1"/>
    <col min="11278" max="11279" width="4.42578125" style="22" customWidth="1"/>
    <col min="11280" max="11280" width="4.7109375" style="22" customWidth="1"/>
    <col min="11281" max="11282" width="4.42578125" style="22" customWidth="1"/>
    <col min="11283" max="11283" width="26" style="22" customWidth="1"/>
    <col min="11284" max="11284" width="33.85546875" style="22" customWidth="1"/>
    <col min="11285" max="11285" width="63.28515625" style="22" customWidth="1"/>
    <col min="11286" max="11286" width="84" style="22" customWidth="1"/>
    <col min="11287" max="11520" width="11.42578125" style="22"/>
    <col min="11521" max="11521" width="11.140625" style="22" customWidth="1"/>
    <col min="11522" max="11522" width="90.7109375" style="22" customWidth="1"/>
    <col min="11523" max="11523" width="55" style="22" customWidth="1"/>
    <col min="11524" max="11524" width="65.7109375" style="22" customWidth="1"/>
    <col min="11525" max="11525" width="43.42578125" style="22" customWidth="1"/>
    <col min="11526" max="11526" width="4.42578125" style="22" customWidth="1"/>
    <col min="11527" max="11527" width="3.85546875" style="22" customWidth="1"/>
    <col min="11528" max="11528" width="4.140625" style="22" customWidth="1"/>
    <col min="11529" max="11529" width="5" style="22" customWidth="1"/>
    <col min="11530" max="11530" width="4.42578125" style="22" customWidth="1"/>
    <col min="11531" max="11531" width="5" style="22" customWidth="1"/>
    <col min="11532" max="11532" width="3.85546875" style="22" customWidth="1"/>
    <col min="11533" max="11533" width="6.140625" style="22" customWidth="1"/>
    <col min="11534" max="11535" width="4.42578125" style="22" customWidth="1"/>
    <col min="11536" max="11536" width="4.7109375" style="22" customWidth="1"/>
    <col min="11537" max="11538" width="4.42578125" style="22" customWidth="1"/>
    <col min="11539" max="11539" width="26" style="22" customWidth="1"/>
    <col min="11540" max="11540" width="33.85546875" style="22" customWidth="1"/>
    <col min="11541" max="11541" width="63.28515625" style="22" customWidth="1"/>
    <col min="11542" max="11542" width="84" style="22" customWidth="1"/>
    <col min="11543" max="11776" width="11.42578125" style="22"/>
    <col min="11777" max="11777" width="11.140625" style="22" customWidth="1"/>
    <col min="11778" max="11778" width="90.7109375" style="22" customWidth="1"/>
    <col min="11779" max="11779" width="55" style="22" customWidth="1"/>
    <col min="11780" max="11780" width="65.7109375" style="22" customWidth="1"/>
    <col min="11781" max="11781" width="43.42578125" style="22" customWidth="1"/>
    <col min="11782" max="11782" width="4.42578125" style="22" customWidth="1"/>
    <col min="11783" max="11783" width="3.85546875" style="22" customWidth="1"/>
    <col min="11784" max="11784" width="4.140625" style="22" customWidth="1"/>
    <col min="11785" max="11785" width="5" style="22" customWidth="1"/>
    <col min="11786" max="11786" width="4.42578125" style="22" customWidth="1"/>
    <col min="11787" max="11787" width="5" style="22" customWidth="1"/>
    <col min="11788" max="11788" width="3.85546875" style="22" customWidth="1"/>
    <col min="11789" max="11789" width="6.140625" style="22" customWidth="1"/>
    <col min="11790" max="11791" width="4.42578125" style="22" customWidth="1"/>
    <col min="11792" max="11792" width="4.7109375" style="22" customWidth="1"/>
    <col min="11793" max="11794" width="4.42578125" style="22" customWidth="1"/>
    <col min="11795" max="11795" width="26" style="22" customWidth="1"/>
    <col min="11796" max="11796" width="33.85546875" style="22" customWidth="1"/>
    <col min="11797" max="11797" width="63.28515625" style="22" customWidth="1"/>
    <col min="11798" max="11798" width="84" style="22" customWidth="1"/>
    <col min="11799" max="12032" width="11.42578125" style="22"/>
    <col min="12033" max="12033" width="11.140625" style="22" customWidth="1"/>
    <col min="12034" max="12034" width="90.7109375" style="22" customWidth="1"/>
    <col min="12035" max="12035" width="55" style="22" customWidth="1"/>
    <col min="12036" max="12036" width="65.7109375" style="22" customWidth="1"/>
    <col min="12037" max="12037" width="43.42578125" style="22" customWidth="1"/>
    <col min="12038" max="12038" width="4.42578125" style="22" customWidth="1"/>
    <col min="12039" max="12039" width="3.85546875" style="22" customWidth="1"/>
    <col min="12040" max="12040" width="4.140625" style="22" customWidth="1"/>
    <col min="12041" max="12041" width="5" style="22" customWidth="1"/>
    <col min="12042" max="12042" width="4.42578125" style="22" customWidth="1"/>
    <col min="12043" max="12043" width="5" style="22" customWidth="1"/>
    <col min="12044" max="12044" width="3.85546875" style="22" customWidth="1"/>
    <col min="12045" max="12045" width="6.140625" style="22" customWidth="1"/>
    <col min="12046" max="12047" width="4.42578125" style="22" customWidth="1"/>
    <col min="12048" max="12048" width="4.7109375" style="22" customWidth="1"/>
    <col min="12049" max="12050" width="4.42578125" style="22" customWidth="1"/>
    <col min="12051" max="12051" width="26" style="22" customWidth="1"/>
    <col min="12052" max="12052" width="33.85546875" style="22" customWidth="1"/>
    <col min="12053" max="12053" width="63.28515625" style="22" customWidth="1"/>
    <col min="12054" max="12054" width="84" style="22" customWidth="1"/>
    <col min="12055" max="12288" width="11.42578125" style="22"/>
    <col min="12289" max="12289" width="11.140625" style="22" customWidth="1"/>
    <col min="12290" max="12290" width="90.7109375" style="22" customWidth="1"/>
    <col min="12291" max="12291" width="55" style="22" customWidth="1"/>
    <col min="12292" max="12292" width="65.7109375" style="22" customWidth="1"/>
    <col min="12293" max="12293" width="43.42578125" style="22" customWidth="1"/>
    <col min="12294" max="12294" width="4.42578125" style="22" customWidth="1"/>
    <col min="12295" max="12295" width="3.85546875" style="22" customWidth="1"/>
    <col min="12296" max="12296" width="4.140625" style="22" customWidth="1"/>
    <col min="12297" max="12297" width="5" style="22" customWidth="1"/>
    <col min="12298" max="12298" width="4.42578125" style="22" customWidth="1"/>
    <col min="12299" max="12299" width="5" style="22" customWidth="1"/>
    <col min="12300" max="12300" width="3.85546875" style="22" customWidth="1"/>
    <col min="12301" max="12301" width="6.140625" style="22" customWidth="1"/>
    <col min="12302" max="12303" width="4.42578125" style="22" customWidth="1"/>
    <col min="12304" max="12304" width="4.7109375" style="22" customWidth="1"/>
    <col min="12305" max="12306" width="4.42578125" style="22" customWidth="1"/>
    <col min="12307" max="12307" width="26" style="22" customWidth="1"/>
    <col min="12308" max="12308" width="33.85546875" style="22" customWidth="1"/>
    <col min="12309" max="12309" width="63.28515625" style="22" customWidth="1"/>
    <col min="12310" max="12310" width="84" style="22" customWidth="1"/>
    <col min="12311" max="12544" width="11.42578125" style="22"/>
    <col min="12545" max="12545" width="11.140625" style="22" customWidth="1"/>
    <col min="12546" max="12546" width="90.7109375" style="22" customWidth="1"/>
    <col min="12547" max="12547" width="55" style="22" customWidth="1"/>
    <col min="12548" max="12548" width="65.7109375" style="22" customWidth="1"/>
    <col min="12549" max="12549" width="43.42578125" style="22" customWidth="1"/>
    <col min="12550" max="12550" width="4.42578125" style="22" customWidth="1"/>
    <col min="12551" max="12551" width="3.85546875" style="22" customWidth="1"/>
    <col min="12552" max="12552" width="4.140625" style="22" customWidth="1"/>
    <col min="12553" max="12553" width="5" style="22" customWidth="1"/>
    <col min="12554" max="12554" width="4.42578125" style="22" customWidth="1"/>
    <col min="12555" max="12555" width="5" style="22" customWidth="1"/>
    <col min="12556" max="12556" width="3.85546875" style="22" customWidth="1"/>
    <col min="12557" max="12557" width="6.140625" style="22" customWidth="1"/>
    <col min="12558" max="12559" width="4.42578125" style="22" customWidth="1"/>
    <col min="12560" max="12560" width="4.7109375" style="22" customWidth="1"/>
    <col min="12561" max="12562" width="4.42578125" style="22" customWidth="1"/>
    <col min="12563" max="12563" width="26" style="22" customWidth="1"/>
    <col min="12564" max="12564" width="33.85546875" style="22" customWidth="1"/>
    <col min="12565" max="12565" width="63.28515625" style="22" customWidth="1"/>
    <col min="12566" max="12566" width="84" style="22" customWidth="1"/>
    <col min="12567" max="12800" width="11.42578125" style="22"/>
    <col min="12801" max="12801" width="11.140625" style="22" customWidth="1"/>
    <col min="12802" max="12802" width="90.7109375" style="22" customWidth="1"/>
    <col min="12803" max="12803" width="55" style="22" customWidth="1"/>
    <col min="12804" max="12804" width="65.7109375" style="22" customWidth="1"/>
    <col min="12805" max="12805" width="43.42578125" style="22" customWidth="1"/>
    <col min="12806" max="12806" width="4.42578125" style="22" customWidth="1"/>
    <col min="12807" max="12807" width="3.85546875" style="22" customWidth="1"/>
    <col min="12808" max="12808" width="4.140625" style="22" customWidth="1"/>
    <col min="12809" max="12809" width="5" style="22" customWidth="1"/>
    <col min="12810" max="12810" width="4.42578125" style="22" customWidth="1"/>
    <col min="12811" max="12811" width="5" style="22" customWidth="1"/>
    <col min="12812" max="12812" width="3.85546875" style="22" customWidth="1"/>
    <col min="12813" max="12813" width="6.140625" style="22" customWidth="1"/>
    <col min="12814" max="12815" width="4.42578125" style="22" customWidth="1"/>
    <col min="12816" max="12816" width="4.7109375" style="22" customWidth="1"/>
    <col min="12817" max="12818" width="4.42578125" style="22" customWidth="1"/>
    <col min="12819" max="12819" width="26" style="22" customWidth="1"/>
    <col min="12820" max="12820" width="33.85546875" style="22" customWidth="1"/>
    <col min="12821" max="12821" width="63.28515625" style="22" customWidth="1"/>
    <col min="12822" max="12822" width="84" style="22" customWidth="1"/>
    <col min="12823" max="13056" width="11.42578125" style="22"/>
    <col min="13057" max="13057" width="11.140625" style="22" customWidth="1"/>
    <col min="13058" max="13058" width="90.7109375" style="22" customWidth="1"/>
    <col min="13059" max="13059" width="55" style="22" customWidth="1"/>
    <col min="13060" max="13060" width="65.7109375" style="22" customWidth="1"/>
    <col min="13061" max="13061" width="43.42578125" style="22" customWidth="1"/>
    <col min="13062" max="13062" width="4.42578125" style="22" customWidth="1"/>
    <col min="13063" max="13063" width="3.85546875" style="22" customWidth="1"/>
    <col min="13064" max="13064" width="4.140625" style="22" customWidth="1"/>
    <col min="13065" max="13065" width="5" style="22" customWidth="1"/>
    <col min="13066" max="13066" width="4.42578125" style="22" customWidth="1"/>
    <col min="13067" max="13067" width="5" style="22" customWidth="1"/>
    <col min="13068" max="13068" width="3.85546875" style="22" customWidth="1"/>
    <col min="13069" max="13069" width="6.140625" style="22" customWidth="1"/>
    <col min="13070" max="13071" width="4.42578125" style="22" customWidth="1"/>
    <col min="13072" max="13072" width="4.7109375" style="22" customWidth="1"/>
    <col min="13073" max="13074" width="4.42578125" style="22" customWidth="1"/>
    <col min="13075" max="13075" width="26" style="22" customWidth="1"/>
    <col min="13076" max="13076" width="33.85546875" style="22" customWidth="1"/>
    <col min="13077" max="13077" width="63.28515625" style="22" customWidth="1"/>
    <col min="13078" max="13078" width="84" style="22" customWidth="1"/>
    <col min="13079" max="13312" width="11.42578125" style="22"/>
    <col min="13313" max="13313" width="11.140625" style="22" customWidth="1"/>
    <col min="13314" max="13314" width="90.7109375" style="22" customWidth="1"/>
    <col min="13315" max="13315" width="55" style="22" customWidth="1"/>
    <col min="13316" max="13316" width="65.7109375" style="22" customWidth="1"/>
    <col min="13317" max="13317" width="43.42578125" style="22" customWidth="1"/>
    <col min="13318" max="13318" width="4.42578125" style="22" customWidth="1"/>
    <col min="13319" max="13319" width="3.85546875" style="22" customWidth="1"/>
    <col min="13320" max="13320" width="4.140625" style="22" customWidth="1"/>
    <col min="13321" max="13321" width="5" style="22" customWidth="1"/>
    <col min="13322" max="13322" width="4.42578125" style="22" customWidth="1"/>
    <col min="13323" max="13323" width="5" style="22" customWidth="1"/>
    <col min="13324" max="13324" width="3.85546875" style="22" customWidth="1"/>
    <col min="13325" max="13325" width="6.140625" style="22" customWidth="1"/>
    <col min="13326" max="13327" width="4.42578125" style="22" customWidth="1"/>
    <col min="13328" max="13328" width="4.7109375" style="22" customWidth="1"/>
    <col min="13329" max="13330" width="4.42578125" style="22" customWidth="1"/>
    <col min="13331" max="13331" width="26" style="22" customWidth="1"/>
    <col min="13332" max="13332" width="33.85546875" style="22" customWidth="1"/>
    <col min="13333" max="13333" width="63.28515625" style="22" customWidth="1"/>
    <col min="13334" max="13334" width="84" style="22" customWidth="1"/>
    <col min="13335" max="13568" width="11.42578125" style="22"/>
    <col min="13569" max="13569" width="11.140625" style="22" customWidth="1"/>
    <col min="13570" max="13570" width="90.7109375" style="22" customWidth="1"/>
    <col min="13571" max="13571" width="55" style="22" customWidth="1"/>
    <col min="13572" max="13572" width="65.7109375" style="22" customWidth="1"/>
    <col min="13573" max="13573" width="43.42578125" style="22" customWidth="1"/>
    <col min="13574" max="13574" width="4.42578125" style="22" customWidth="1"/>
    <col min="13575" max="13575" width="3.85546875" style="22" customWidth="1"/>
    <col min="13576" max="13576" width="4.140625" style="22" customWidth="1"/>
    <col min="13577" max="13577" width="5" style="22" customWidth="1"/>
    <col min="13578" max="13578" width="4.42578125" style="22" customWidth="1"/>
    <col min="13579" max="13579" width="5" style="22" customWidth="1"/>
    <col min="13580" max="13580" width="3.85546875" style="22" customWidth="1"/>
    <col min="13581" max="13581" width="6.140625" style="22" customWidth="1"/>
    <col min="13582" max="13583" width="4.42578125" style="22" customWidth="1"/>
    <col min="13584" max="13584" width="4.7109375" style="22" customWidth="1"/>
    <col min="13585" max="13586" width="4.42578125" style="22" customWidth="1"/>
    <col min="13587" max="13587" width="26" style="22" customWidth="1"/>
    <col min="13588" max="13588" width="33.85546875" style="22" customWidth="1"/>
    <col min="13589" max="13589" width="63.28515625" style="22" customWidth="1"/>
    <col min="13590" max="13590" width="84" style="22" customWidth="1"/>
    <col min="13591" max="13824" width="11.42578125" style="22"/>
    <col min="13825" max="13825" width="11.140625" style="22" customWidth="1"/>
    <col min="13826" max="13826" width="90.7109375" style="22" customWidth="1"/>
    <col min="13827" max="13827" width="55" style="22" customWidth="1"/>
    <col min="13828" max="13828" width="65.7109375" style="22" customWidth="1"/>
    <col min="13829" max="13829" width="43.42578125" style="22" customWidth="1"/>
    <col min="13830" max="13830" width="4.42578125" style="22" customWidth="1"/>
    <col min="13831" max="13831" width="3.85546875" style="22" customWidth="1"/>
    <col min="13832" max="13832" width="4.140625" style="22" customWidth="1"/>
    <col min="13833" max="13833" width="5" style="22" customWidth="1"/>
    <col min="13834" max="13834" width="4.42578125" style="22" customWidth="1"/>
    <col min="13835" max="13835" width="5" style="22" customWidth="1"/>
    <col min="13836" max="13836" width="3.85546875" style="22" customWidth="1"/>
    <col min="13837" max="13837" width="6.140625" style="22" customWidth="1"/>
    <col min="13838" max="13839" width="4.42578125" style="22" customWidth="1"/>
    <col min="13840" max="13840" width="4.7109375" style="22" customWidth="1"/>
    <col min="13841" max="13842" width="4.42578125" style="22" customWidth="1"/>
    <col min="13843" max="13843" width="26" style="22" customWidth="1"/>
    <col min="13844" max="13844" width="33.85546875" style="22" customWidth="1"/>
    <col min="13845" max="13845" width="63.28515625" style="22" customWidth="1"/>
    <col min="13846" max="13846" width="84" style="22" customWidth="1"/>
    <col min="13847" max="14080" width="11.42578125" style="22"/>
    <col min="14081" max="14081" width="11.140625" style="22" customWidth="1"/>
    <col min="14082" max="14082" width="90.7109375" style="22" customWidth="1"/>
    <col min="14083" max="14083" width="55" style="22" customWidth="1"/>
    <col min="14084" max="14084" width="65.7109375" style="22" customWidth="1"/>
    <col min="14085" max="14085" width="43.42578125" style="22" customWidth="1"/>
    <col min="14086" max="14086" width="4.42578125" style="22" customWidth="1"/>
    <col min="14087" max="14087" width="3.85546875" style="22" customWidth="1"/>
    <col min="14088" max="14088" width="4.140625" style="22" customWidth="1"/>
    <col min="14089" max="14089" width="5" style="22" customWidth="1"/>
    <col min="14090" max="14090" width="4.42578125" style="22" customWidth="1"/>
    <col min="14091" max="14091" width="5" style="22" customWidth="1"/>
    <col min="14092" max="14092" width="3.85546875" style="22" customWidth="1"/>
    <col min="14093" max="14093" width="6.140625" style="22" customWidth="1"/>
    <col min="14094" max="14095" width="4.42578125" style="22" customWidth="1"/>
    <col min="14096" max="14096" width="4.7109375" style="22" customWidth="1"/>
    <col min="14097" max="14098" width="4.42578125" style="22" customWidth="1"/>
    <col min="14099" max="14099" width="26" style="22" customWidth="1"/>
    <col min="14100" max="14100" width="33.85546875" style="22" customWidth="1"/>
    <col min="14101" max="14101" width="63.28515625" style="22" customWidth="1"/>
    <col min="14102" max="14102" width="84" style="22" customWidth="1"/>
    <col min="14103" max="14336" width="11.42578125" style="22"/>
    <col min="14337" max="14337" width="11.140625" style="22" customWidth="1"/>
    <col min="14338" max="14338" width="90.7109375" style="22" customWidth="1"/>
    <col min="14339" max="14339" width="55" style="22" customWidth="1"/>
    <col min="14340" max="14340" width="65.7109375" style="22" customWidth="1"/>
    <col min="14341" max="14341" width="43.42578125" style="22" customWidth="1"/>
    <col min="14342" max="14342" width="4.42578125" style="22" customWidth="1"/>
    <col min="14343" max="14343" width="3.85546875" style="22" customWidth="1"/>
    <col min="14344" max="14344" width="4.140625" style="22" customWidth="1"/>
    <col min="14345" max="14345" width="5" style="22" customWidth="1"/>
    <col min="14346" max="14346" width="4.42578125" style="22" customWidth="1"/>
    <col min="14347" max="14347" width="5" style="22" customWidth="1"/>
    <col min="14348" max="14348" width="3.85546875" style="22" customWidth="1"/>
    <col min="14349" max="14349" width="6.140625" style="22" customWidth="1"/>
    <col min="14350" max="14351" width="4.42578125" style="22" customWidth="1"/>
    <col min="14352" max="14352" width="4.7109375" style="22" customWidth="1"/>
    <col min="14353" max="14354" width="4.42578125" style="22" customWidth="1"/>
    <col min="14355" max="14355" width="26" style="22" customWidth="1"/>
    <col min="14356" max="14356" width="33.85546875" style="22" customWidth="1"/>
    <col min="14357" max="14357" width="63.28515625" style="22" customWidth="1"/>
    <col min="14358" max="14358" width="84" style="22" customWidth="1"/>
    <col min="14359" max="14592" width="11.42578125" style="22"/>
    <col min="14593" max="14593" width="11.140625" style="22" customWidth="1"/>
    <col min="14594" max="14594" width="90.7109375" style="22" customWidth="1"/>
    <col min="14595" max="14595" width="55" style="22" customWidth="1"/>
    <col min="14596" max="14596" width="65.7109375" style="22" customWidth="1"/>
    <col min="14597" max="14597" width="43.42578125" style="22" customWidth="1"/>
    <col min="14598" max="14598" width="4.42578125" style="22" customWidth="1"/>
    <col min="14599" max="14599" width="3.85546875" style="22" customWidth="1"/>
    <col min="14600" max="14600" width="4.140625" style="22" customWidth="1"/>
    <col min="14601" max="14601" width="5" style="22" customWidth="1"/>
    <col min="14602" max="14602" width="4.42578125" style="22" customWidth="1"/>
    <col min="14603" max="14603" width="5" style="22" customWidth="1"/>
    <col min="14604" max="14604" width="3.85546875" style="22" customWidth="1"/>
    <col min="14605" max="14605" width="6.140625" style="22" customWidth="1"/>
    <col min="14606" max="14607" width="4.42578125" style="22" customWidth="1"/>
    <col min="14608" max="14608" width="4.7109375" style="22" customWidth="1"/>
    <col min="14609" max="14610" width="4.42578125" style="22" customWidth="1"/>
    <col min="14611" max="14611" width="26" style="22" customWidth="1"/>
    <col min="14612" max="14612" width="33.85546875" style="22" customWidth="1"/>
    <col min="14613" max="14613" width="63.28515625" style="22" customWidth="1"/>
    <col min="14614" max="14614" width="84" style="22" customWidth="1"/>
    <col min="14615" max="14848" width="11.42578125" style="22"/>
    <col min="14849" max="14849" width="11.140625" style="22" customWidth="1"/>
    <col min="14850" max="14850" width="90.7109375" style="22" customWidth="1"/>
    <col min="14851" max="14851" width="55" style="22" customWidth="1"/>
    <col min="14852" max="14852" width="65.7109375" style="22" customWidth="1"/>
    <col min="14853" max="14853" width="43.42578125" style="22" customWidth="1"/>
    <col min="14854" max="14854" width="4.42578125" style="22" customWidth="1"/>
    <col min="14855" max="14855" width="3.85546875" style="22" customWidth="1"/>
    <col min="14856" max="14856" width="4.140625" style="22" customWidth="1"/>
    <col min="14857" max="14857" width="5" style="22" customWidth="1"/>
    <col min="14858" max="14858" width="4.42578125" style="22" customWidth="1"/>
    <col min="14859" max="14859" width="5" style="22" customWidth="1"/>
    <col min="14860" max="14860" width="3.85546875" style="22" customWidth="1"/>
    <col min="14861" max="14861" width="6.140625" style="22" customWidth="1"/>
    <col min="14862" max="14863" width="4.42578125" style="22" customWidth="1"/>
    <col min="14864" max="14864" width="4.7109375" style="22" customWidth="1"/>
    <col min="14865" max="14866" width="4.42578125" style="22" customWidth="1"/>
    <col min="14867" max="14867" width="26" style="22" customWidth="1"/>
    <col min="14868" max="14868" width="33.85546875" style="22" customWidth="1"/>
    <col min="14869" max="14869" width="63.28515625" style="22" customWidth="1"/>
    <col min="14870" max="14870" width="84" style="22" customWidth="1"/>
    <col min="14871" max="15104" width="11.42578125" style="22"/>
    <col min="15105" max="15105" width="11.140625" style="22" customWidth="1"/>
    <col min="15106" max="15106" width="90.7109375" style="22" customWidth="1"/>
    <col min="15107" max="15107" width="55" style="22" customWidth="1"/>
    <col min="15108" max="15108" width="65.7109375" style="22" customWidth="1"/>
    <col min="15109" max="15109" width="43.42578125" style="22" customWidth="1"/>
    <col min="15110" max="15110" width="4.42578125" style="22" customWidth="1"/>
    <col min="15111" max="15111" width="3.85546875" style="22" customWidth="1"/>
    <col min="15112" max="15112" width="4.140625" style="22" customWidth="1"/>
    <col min="15113" max="15113" width="5" style="22" customWidth="1"/>
    <col min="15114" max="15114" width="4.42578125" style="22" customWidth="1"/>
    <col min="15115" max="15115" width="5" style="22" customWidth="1"/>
    <col min="15116" max="15116" width="3.85546875" style="22" customWidth="1"/>
    <col min="15117" max="15117" width="6.140625" style="22" customWidth="1"/>
    <col min="15118" max="15119" width="4.42578125" style="22" customWidth="1"/>
    <col min="15120" max="15120" width="4.7109375" style="22" customWidth="1"/>
    <col min="15121" max="15122" width="4.42578125" style="22" customWidth="1"/>
    <col min="15123" max="15123" width="26" style="22" customWidth="1"/>
    <col min="15124" max="15124" width="33.85546875" style="22" customWidth="1"/>
    <col min="15125" max="15125" width="63.28515625" style="22" customWidth="1"/>
    <col min="15126" max="15126" width="84" style="22" customWidth="1"/>
    <col min="15127" max="15360" width="11.42578125" style="22"/>
    <col min="15361" max="15361" width="11.140625" style="22" customWidth="1"/>
    <col min="15362" max="15362" width="90.7109375" style="22" customWidth="1"/>
    <col min="15363" max="15363" width="55" style="22" customWidth="1"/>
    <col min="15364" max="15364" width="65.7109375" style="22" customWidth="1"/>
    <col min="15365" max="15365" width="43.42578125" style="22" customWidth="1"/>
    <col min="15366" max="15366" width="4.42578125" style="22" customWidth="1"/>
    <col min="15367" max="15367" width="3.85546875" style="22" customWidth="1"/>
    <col min="15368" max="15368" width="4.140625" style="22" customWidth="1"/>
    <col min="15369" max="15369" width="5" style="22" customWidth="1"/>
    <col min="15370" max="15370" width="4.42578125" style="22" customWidth="1"/>
    <col min="15371" max="15371" width="5" style="22" customWidth="1"/>
    <col min="15372" max="15372" width="3.85546875" style="22" customWidth="1"/>
    <col min="15373" max="15373" width="6.140625" style="22" customWidth="1"/>
    <col min="15374" max="15375" width="4.42578125" style="22" customWidth="1"/>
    <col min="15376" max="15376" width="4.7109375" style="22" customWidth="1"/>
    <col min="15377" max="15378" width="4.42578125" style="22" customWidth="1"/>
    <col min="15379" max="15379" width="26" style="22" customWidth="1"/>
    <col min="15380" max="15380" width="33.85546875" style="22" customWidth="1"/>
    <col min="15381" max="15381" width="63.28515625" style="22" customWidth="1"/>
    <col min="15382" max="15382" width="84" style="22" customWidth="1"/>
    <col min="15383" max="15616" width="11.42578125" style="22"/>
    <col min="15617" max="15617" width="11.140625" style="22" customWidth="1"/>
    <col min="15618" max="15618" width="90.7109375" style="22" customWidth="1"/>
    <col min="15619" max="15619" width="55" style="22" customWidth="1"/>
    <col min="15620" max="15620" width="65.7109375" style="22" customWidth="1"/>
    <col min="15621" max="15621" width="43.42578125" style="22" customWidth="1"/>
    <col min="15622" max="15622" width="4.42578125" style="22" customWidth="1"/>
    <col min="15623" max="15623" width="3.85546875" style="22" customWidth="1"/>
    <col min="15624" max="15624" width="4.140625" style="22" customWidth="1"/>
    <col min="15625" max="15625" width="5" style="22" customWidth="1"/>
    <col min="15626" max="15626" width="4.42578125" style="22" customWidth="1"/>
    <col min="15627" max="15627" width="5" style="22" customWidth="1"/>
    <col min="15628" max="15628" width="3.85546875" style="22" customWidth="1"/>
    <col min="15629" max="15629" width="6.140625" style="22" customWidth="1"/>
    <col min="15630" max="15631" width="4.42578125" style="22" customWidth="1"/>
    <col min="15632" max="15632" width="4.7109375" style="22" customWidth="1"/>
    <col min="15633" max="15634" width="4.42578125" style="22" customWidth="1"/>
    <col min="15635" max="15635" width="26" style="22" customWidth="1"/>
    <col min="15636" max="15636" width="33.85546875" style="22" customWidth="1"/>
    <col min="15637" max="15637" width="63.28515625" style="22" customWidth="1"/>
    <col min="15638" max="15638" width="84" style="22" customWidth="1"/>
    <col min="15639" max="15872" width="11.42578125" style="22"/>
    <col min="15873" max="15873" width="11.140625" style="22" customWidth="1"/>
    <col min="15874" max="15874" width="90.7109375" style="22" customWidth="1"/>
    <col min="15875" max="15875" width="55" style="22" customWidth="1"/>
    <col min="15876" max="15876" width="65.7109375" style="22" customWidth="1"/>
    <col min="15877" max="15877" width="43.42578125" style="22" customWidth="1"/>
    <col min="15878" max="15878" width="4.42578125" style="22" customWidth="1"/>
    <col min="15879" max="15879" width="3.85546875" style="22" customWidth="1"/>
    <col min="15880" max="15880" width="4.140625" style="22" customWidth="1"/>
    <col min="15881" max="15881" width="5" style="22" customWidth="1"/>
    <col min="15882" max="15882" width="4.42578125" style="22" customWidth="1"/>
    <col min="15883" max="15883" width="5" style="22" customWidth="1"/>
    <col min="15884" max="15884" width="3.85546875" style="22" customWidth="1"/>
    <col min="15885" max="15885" width="6.140625" style="22" customWidth="1"/>
    <col min="15886" max="15887" width="4.42578125" style="22" customWidth="1"/>
    <col min="15888" max="15888" width="4.7109375" style="22" customWidth="1"/>
    <col min="15889" max="15890" width="4.42578125" style="22" customWidth="1"/>
    <col min="15891" max="15891" width="26" style="22" customWidth="1"/>
    <col min="15892" max="15892" width="33.85546875" style="22" customWidth="1"/>
    <col min="15893" max="15893" width="63.28515625" style="22" customWidth="1"/>
    <col min="15894" max="15894" width="84" style="22" customWidth="1"/>
    <col min="15895" max="16128" width="11.42578125" style="22"/>
    <col min="16129" max="16129" width="11.140625" style="22" customWidth="1"/>
    <col min="16130" max="16130" width="90.7109375" style="22" customWidth="1"/>
    <col min="16131" max="16131" width="55" style="22" customWidth="1"/>
    <col min="16132" max="16132" width="65.7109375" style="22" customWidth="1"/>
    <col min="16133" max="16133" width="43.42578125" style="22" customWidth="1"/>
    <col min="16134" max="16134" width="4.42578125" style="22" customWidth="1"/>
    <col min="16135" max="16135" width="3.85546875" style="22" customWidth="1"/>
    <col min="16136" max="16136" width="4.140625" style="22" customWidth="1"/>
    <col min="16137" max="16137" width="5" style="22" customWidth="1"/>
    <col min="16138" max="16138" width="4.42578125" style="22" customWidth="1"/>
    <col min="16139" max="16139" width="5" style="22" customWidth="1"/>
    <col min="16140" max="16140" width="3.85546875" style="22" customWidth="1"/>
    <col min="16141" max="16141" width="6.140625" style="22" customWidth="1"/>
    <col min="16142" max="16143" width="4.42578125" style="22" customWidth="1"/>
    <col min="16144" max="16144" width="4.7109375" style="22" customWidth="1"/>
    <col min="16145" max="16146" width="4.42578125" style="22" customWidth="1"/>
    <col min="16147" max="16147" width="26" style="22" customWidth="1"/>
    <col min="16148" max="16148" width="33.85546875" style="22" customWidth="1"/>
    <col min="16149" max="16149" width="63.28515625" style="22" customWidth="1"/>
    <col min="16150" max="16150" width="84" style="22" customWidth="1"/>
    <col min="16151" max="16384" width="11.42578125" style="22"/>
  </cols>
  <sheetData>
    <row r="1" spans="1:27" ht="78" customHeight="1">
      <c r="A1" s="2063" t="s">
        <v>2850</v>
      </c>
      <c r="B1" s="2062"/>
      <c r="C1" s="2062"/>
      <c r="D1" s="2062"/>
      <c r="E1" s="2062"/>
      <c r="F1" s="2061"/>
      <c r="G1" s="2061"/>
      <c r="H1" s="2061"/>
      <c r="I1" s="2061"/>
      <c r="J1" s="2061"/>
      <c r="K1" s="2061"/>
      <c r="L1" s="2061"/>
      <c r="M1" s="2061"/>
      <c r="N1" s="2060"/>
      <c r="O1" s="2060"/>
      <c r="P1" s="2060"/>
      <c r="Q1" s="2060"/>
      <c r="R1" s="2060"/>
      <c r="S1" s="2060"/>
      <c r="T1" s="2059" t="s">
        <v>2849</v>
      </c>
      <c r="U1" s="2058"/>
      <c r="V1" s="2057" t="s">
        <v>2848</v>
      </c>
      <c r="W1" s="2056"/>
      <c r="X1" s="2056"/>
      <c r="Y1" s="2056"/>
      <c r="Z1" s="2056"/>
      <c r="AA1" s="2056"/>
    </row>
    <row r="2" spans="1:27" ht="54" customHeight="1">
      <c r="A2" s="2055"/>
      <c r="B2" s="2054"/>
      <c r="C2" s="2054"/>
      <c r="D2" s="2054"/>
      <c r="E2" s="2054"/>
      <c r="F2" s="2054"/>
      <c r="G2" s="2054"/>
      <c r="H2" s="2054"/>
      <c r="I2" s="2054"/>
      <c r="J2" s="2054"/>
      <c r="K2" s="2054"/>
      <c r="L2" s="2054"/>
      <c r="M2" s="2054"/>
      <c r="N2" s="2054"/>
      <c r="O2" s="2054"/>
      <c r="P2" s="2054"/>
      <c r="Q2" s="2054"/>
      <c r="R2" s="2053" t="s">
        <v>2847</v>
      </c>
      <c r="S2" s="2052">
        <f>INT(MOD(INT((C4-2)/7)+2,52+5/28))</f>
        <v>20</v>
      </c>
      <c r="T2" s="2048"/>
      <c r="U2" s="2047"/>
      <c r="V2" s="2046"/>
    </row>
    <row r="3" spans="1:27" ht="54" customHeight="1">
      <c r="A3" s="2051" t="s">
        <v>2872</v>
      </c>
      <c r="B3" s="2050"/>
      <c r="C3" s="2050"/>
      <c r="D3" s="2050"/>
      <c r="E3" s="2050"/>
      <c r="F3" s="2050"/>
      <c r="G3" s="2050"/>
      <c r="H3" s="2050"/>
      <c r="I3" s="2050"/>
      <c r="J3" s="2050"/>
      <c r="K3" s="2050"/>
      <c r="L3" s="2050"/>
      <c r="M3" s="2050"/>
      <c r="N3" s="2050"/>
      <c r="O3" s="2050"/>
      <c r="P3" s="2050"/>
      <c r="Q3" s="2050"/>
      <c r="R3" s="2050"/>
      <c r="S3" s="2049"/>
      <c r="T3" s="2048"/>
      <c r="U3" s="2047"/>
      <c r="V3" s="2046"/>
    </row>
    <row r="4" spans="1:27" ht="84" customHeight="1">
      <c r="A4" s="2045" t="s">
        <v>289</v>
      </c>
      <c r="B4" s="2044" t="s">
        <v>2846</v>
      </c>
      <c r="C4" s="2043">
        <v>39216</v>
      </c>
      <c r="D4" s="2042" t="s">
        <v>2845</v>
      </c>
      <c r="E4" s="2041">
        <f>C4+6</f>
        <v>39222</v>
      </c>
      <c r="F4" s="2039"/>
      <c r="G4" s="2039"/>
      <c r="H4" s="2039"/>
      <c r="I4" s="2039"/>
      <c r="J4" s="2039"/>
      <c r="K4" s="2039"/>
      <c r="L4" s="2039"/>
      <c r="M4" s="2039"/>
      <c r="N4" s="2039"/>
      <c r="O4" s="2039"/>
      <c r="P4" s="2039"/>
      <c r="Q4" s="2039"/>
      <c r="R4" s="2038"/>
      <c r="S4" s="2040" t="s">
        <v>2844</v>
      </c>
      <c r="T4" s="2039">
        <f>C4-4</f>
        <v>39212</v>
      </c>
      <c r="U4" s="2039"/>
      <c r="V4" s="2038"/>
    </row>
    <row r="5" spans="1:27" ht="53.25" thickBot="1">
      <c r="A5" s="2037">
        <f>ROW()</f>
        <v>5</v>
      </c>
      <c r="B5" s="2036" t="s">
        <v>204</v>
      </c>
      <c r="C5" s="2035"/>
      <c r="D5" s="2032"/>
      <c r="E5" s="2032" t="s">
        <v>107</v>
      </c>
      <c r="F5" s="2033" t="s">
        <v>2843</v>
      </c>
      <c r="G5" s="2032"/>
      <c r="H5" s="2032"/>
      <c r="I5" s="2032"/>
      <c r="J5" s="2032"/>
      <c r="K5" s="2032"/>
      <c r="L5" s="2032"/>
      <c r="M5" s="2032"/>
      <c r="N5" s="2032"/>
      <c r="O5" s="2032"/>
      <c r="P5" s="2032"/>
      <c r="Q5" s="2032"/>
      <c r="R5" s="2034"/>
      <c r="S5" s="2033"/>
      <c r="T5" s="2032"/>
      <c r="U5" s="2031"/>
      <c r="V5" s="2030"/>
    </row>
    <row r="6" spans="1:27" ht="45.75" thickTop="1">
      <c r="A6" s="2029"/>
      <c r="B6" s="2028" t="s">
        <v>2842</v>
      </c>
      <c r="C6" s="2027"/>
      <c r="D6" s="2026"/>
      <c r="E6" s="2026"/>
      <c r="F6" s="2025" t="s">
        <v>8</v>
      </c>
      <c r="G6" s="2024" t="s">
        <v>420</v>
      </c>
      <c r="H6" s="2024" t="s">
        <v>301</v>
      </c>
      <c r="I6" s="2024" t="s">
        <v>299</v>
      </c>
      <c r="J6" s="2024" t="s">
        <v>5</v>
      </c>
      <c r="K6" s="2024" t="s">
        <v>299</v>
      </c>
      <c r="L6" s="2024" t="s">
        <v>420</v>
      </c>
      <c r="M6" s="2024" t="s">
        <v>2826</v>
      </c>
      <c r="N6" s="2024" t="s">
        <v>5</v>
      </c>
      <c r="O6" s="2024" t="s">
        <v>300</v>
      </c>
      <c r="P6" s="2024" t="s">
        <v>421</v>
      </c>
      <c r="Q6" s="2024" t="s">
        <v>296</v>
      </c>
      <c r="R6" s="2023" t="s">
        <v>8</v>
      </c>
      <c r="S6" s="2022" t="s">
        <v>2841</v>
      </c>
      <c r="T6" s="2021"/>
      <c r="U6" s="2020"/>
      <c r="V6" s="2019"/>
    </row>
    <row r="7" spans="1:27" ht="92.25" customHeight="1" thickBot="1">
      <c r="A7" s="2018">
        <f>ROW()</f>
        <v>7</v>
      </c>
      <c r="B7" s="2017" t="s">
        <v>2840</v>
      </c>
      <c r="C7" s="2016" t="s">
        <v>2839</v>
      </c>
      <c r="D7" s="2015" t="s">
        <v>2838</v>
      </c>
      <c r="E7" s="2014" t="s">
        <v>2837</v>
      </c>
      <c r="F7" s="2013" t="s">
        <v>2836</v>
      </c>
      <c r="G7" s="2012"/>
      <c r="H7" s="2012"/>
      <c r="I7" s="2012"/>
      <c r="J7" s="2012"/>
      <c r="K7" s="2012"/>
      <c r="L7" s="2012"/>
      <c r="M7" s="2012"/>
      <c r="N7" s="2012"/>
      <c r="O7" s="2012"/>
      <c r="P7" s="2012"/>
      <c r="Q7" s="2012"/>
      <c r="R7" s="2011"/>
      <c r="S7" s="2010" t="s">
        <v>2835</v>
      </c>
      <c r="T7" s="2009" t="s">
        <v>2834</v>
      </c>
      <c r="U7" s="2009" t="s">
        <v>2833</v>
      </c>
      <c r="V7" s="2008" t="s">
        <v>2832</v>
      </c>
    </row>
    <row r="8" spans="1:27" ht="42" customHeight="1">
      <c r="A8" s="2007" t="s">
        <v>2831</v>
      </c>
      <c r="B8" s="2006"/>
      <c r="C8" s="2005" t="str">
        <f ca="1">CELL("nomfichier")</f>
        <v>E:\0-UPRT\1-UPRT.FR-SITE-WEB\tao-trousse-a-outils\[tao-1-marches-publics-doc-generale.xlsx]Quelques définitions</v>
      </c>
      <c r="D8" s="2004"/>
      <c r="E8" s="2004"/>
      <c r="F8" s="1961" t="s">
        <v>107</v>
      </c>
      <c r="G8" s="1950"/>
      <c r="H8" s="2003" t="s">
        <v>2819</v>
      </c>
      <c r="I8" s="2002"/>
      <c r="J8" s="2002"/>
      <c r="K8" s="2002"/>
      <c r="L8" s="2002"/>
      <c r="M8" s="2001"/>
      <c r="N8" s="2000" t="s">
        <v>2818</v>
      </c>
      <c r="O8" s="2000"/>
      <c r="P8" s="2000"/>
      <c r="Q8" s="2000"/>
      <c r="R8" s="1999"/>
      <c r="S8" s="1998" t="s">
        <v>107</v>
      </c>
      <c r="T8" s="1997"/>
      <c r="U8" s="1997"/>
      <c r="V8" s="1996"/>
    </row>
    <row r="9" spans="1:27" ht="45">
      <c r="A9" s="1980">
        <f>ROW()</f>
        <v>9</v>
      </c>
      <c r="B9" s="1995" t="s">
        <v>2830</v>
      </c>
      <c r="C9" s="1994"/>
      <c r="D9" s="1993"/>
      <c r="E9" s="1992"/>
      <c r="F9" s="1991"/>
      <c r="G9" s="1990"/>
      <c r="H9" s="1990"/>
      <c r="I9" s="1990"/>
      <c r="J9" s="1990"/>
      <c r="K9" s="1990"/>
      <c r="L9" s="1990"/>
      <c r="M9" s="1990"/>
      <c r="N9" s="1990"/>
      <c r="O9" s="1990"/>
      <c r="P9" s="1990"/>
      <c r="Q9" s="1990"/>
      <c r="R9" s="1989"/>
      <c r="S9" s="1988"/>
      <c r="T9" s="1988"/>
      <c r="U9" s="1988"/>
      <c r="V9" s="1987"/>
    </row>
    <row r="10" spans="1:27" ht="73.5" customHeight="1">
      <c r="A10" s="1968">
        <f>ROW()</f>
        <v>10</v>
      </c>
      <c r="B10" s="1965" t="s">
        <v>2821</v>
      </c>
      <c r="C10" s="2927" t="s">
        <v>2820</v>
      </c>
      <c r="D10" s="2927"/>
      <c r="E10" s="2928"/>
      <c r="F10" s="1986"/>
      <c r="G10" s="1985"/>
      <c r="H10" s="1985"/>
      <c r="I10" s="1985"/>
      <c r="J10" s="1985"/>
      <c r="K10" s="1985"/>
      <c r="L10" s="1985"/>
      <c r="M10" s="1985"/>
      <c r="N10" s="1985"/>
      <c r="O10" s="1985"/>
      <c r="P10" s="1985"/>
      <c r="Q10" s="1985"/>
      <c r="R10" s="1985"/>
      <c r="S10" s="1955" t="s">
        <v>2817</v>
      </c>
      <c r="T10" s="1984"/>
      <c r="U10" s="1983"/>
      <c r="V10" s="1952"/>
    </row>
    <row r="11" spans="1:27" ht="49.5">
      <c r="A11" s="1981">
        <f>ROW()</f>
        <v>11</v>
      </c>
      <c r="B11" s="1906" t="s">
        <v>2829</v>
      </c>
      <c r="C11" s="1947" t="s">
        <v>2828</v>
      </c>
      <c r="D11" s="1946" t="s">
        <v>2827</v>
      </c>
      <c r="E11" s="1951">
        <v>39217</v>
      </c>
      <c r="F11" s="1982" t="s">
        <v>8</v>
      </c>
      <c r="G11" s="1950" t="s">
        <v>420</v>
      </c>
      <c r="H11" s="1950" t="s">
        <v>301</v>
      </c>
      <c r="I11" s="1950" t="s">
        <v>299</v>
      </c>
      <c r="J11" s="1950" t="s">
        <v>5</v>
      </c>
      <c r="K11" s="1950" t="s">
        <v>299</v>
      </c>
      <c r="L11" s="1950" t="s">
        <v>420</v>
      </c>
      <c r="M11" s="1950" t="s">
        <v>2826</v>
      </c>
      <c r="N11" s="1950" t="s">
        <v>5</v>
      </c>
      <c r="O11" s="1950" t="s">
        <v>300</v>
      </c>
      <c r="P11" s="1950" t="s">
        <v>421</v>
      </c>
      <c r="Q11" s="1950" t="s">
        <v>296</v>
      </c>
      <c r="R11" s="1950" t="s">
        <v>8</v>
      </c>
      <c r="S11" s="1942" t="s">
        <v>2813</v>
      </c>
      <c r="T11" s="1941">
        <v>0.83</v>
      </c>
      <c r="U11" s="1940" t="s">
        <v>2825</v>
      </c>
      <c r="V11" s="1939" t="s">
        <v>2824</v>
      </c>
    </row>
    <row r="12" spans="1:27" ht="49.5">
      <c r="A12" s="1981">
        <f>ROW()</f>
        <v>12</v>
      </c>
      <c r="B12" s="1906"/>
      <c r="C12" s="1947"/>
      <c r="D12" s="1946"/>
      <c r="E12" s="1923"/>
      <c r="F12" s="1944"/>
      <c r="G12" s="1943"/>
      <c r="H12" s="1943"/>
      <c r="I12" s="1943"/>
      <c r="J12" s="1943"/>
      <c r="K12" s="1943"/>
      <c r="L12" s="1943"/>
      <c r="M12" s="1943"/>
      <c r="N12" s="1943"/>
      <c r="O12" s="1943"/>
      <c r="P12" s="1943"/>
      <c r="Q12" s="1943"/>
      <c r="R12" s="1943"/>
      <c r="S12" s="1942"/>
      <c r="T12" s="1941"/>
      <c r="U12" s="1940"/>
      <c r="V12" s="1939"/>
    </row>
    <row r="13" spans="1:27" ht="49.5">
      <c r="A13" s="1981">
        <f>ROW()</f>
        <v>13</v>
      </c>
      <c r="B13" s="1906"/>
      <c r="C13" s="1947"/>
      <c r="D13" s="1946"/>
      <c r="E13" s="1923"/>
      <c r="F13" s="1944"/>
      <c r="G13" s="1943"/>
      <c r="H13" s="1943"/>
      <c r="I13" s="1943"/>
      <c r="J13" s="1943"/>
      <c r="K13" s="1943"/>
      <c r="L13" s="1943"/>
      <c r="M13" s="1943"/>
      <c r="N13" s="1943"/>
      <c r="O13" s="1943"/>
      <c r="P13" s="1943"/>
      <c r="Q13" s="1943"/>
      <c r="R13" s="1943"/>
      <c r="S13" s="1942"/>
      <c r="T13" s="1941"/>
      <c r="U13" s="1940"/>
      <c r="V13" s="1939"/>
    </row>
    <row r="14" spans="1:27" ht="49.5">
      <c r="A14" s="1981">
        <f>ROW()</f>
        <v>14</v>
      </c>
      <c r="B14" s="1906"/>
      <c r="C14" s="1947"/>
      <c r="D14" s="1946"/>
      <c r="E14" s="1923"/>
      <c r="F14" s="1944"/>
      <c r="G14" s="1943"/>
      <c r="H14" s="1943"/>
      <c r="I14" s="1943"/>
      <c r="J14" s="1943"/>
      <c r="K14" s="1943"/>
      <c r="L14" s="1943"/>
      <c r="M14" s="1943"/>
      <c r="N14" s="1943"/>
      <c r="O14" s="1943"/>
      <c r="P14" s="1943"/>
      <c r="Q14" s="1943"/>
      <c r="R14" s="1943"/>
      <c r="S14" s="1942"/>
      <c r="T14" s="1941"/>
      <c r="U14" s="1940"/>
      <c r="V14" s="1939"/>
    </row>
    <row r="15" spans="1:27" ht="49.5">
      <c r="A15" s="1981">
        <f>ROW()</f>
        <v>15</v>
      </c>
      <c r="B15" s="1906"/>
      <c r="C15" s="1947"/>
      <c r="D15" s="1946"/>
      <c r="E15" s="1923"/>
      <c r="F15" s="1944"/>
      <c r="G15" s="1943"/>
      <c r="H15" s="1943"/>
      <c r="I15" s="1943"/>
      <c r="J15" s="1943"/>
      <c r="K15" s="1943"/>
      <c r="L15" s="1943"/>
      <c r="M15" s="1943"/>
      <c r="N15" s="1943"/>
      <c r="O15" s="1943"/>
      <c r="P15" s="1943"/>
      <c r="Q15" s="1943"/>
      <c r="R15" s="1943"/>
      <c r="S15" s="1942"/>
      <c r="T15" s="1941"/>
      <c r="U15" s="1940"/>
      <c r="V15" s="1939"/>
    </row>
    <row r="16" spans="1:27" ht="49.5">
      <c r="A16" s="1981">
        <f>ROW()</f>
        <v>16</v>
      </c>
      <c r="B16" s="1906"/>
      <c r="C16" s="1947"/>
      <c r="D16" s="1946"/>
      <c r="E16" s="1923"/>
      <c r="F16" s="1944"/>
      <c r="G16" s="1943"/>
      <c r="H16" s="1943"/>
      <c r="I16" s="1943"/>
      <c r="J16" s="1943"/>
      <c r="K16" s="1943"/>
      <c r="L16" s="1943"/>
      <c r="M16" s="1943"/>
      <c r="N16" s="1943"/>
      <c r="O16" s="1943"/>
      <c r="P16" s="1943"/>
      <c r="Q16" s="1943"/>
      <c r="R16" s="1943"/>
      <c r="S16" s="1942"/>
      <c r="T16" s="1941"/>
      <c r="U16" s="1940"/>
      <c r="V16" s="1939"/>
    </row>
    <row r="17" spans="1:22" ht="49.5">
      <c r="A17" s="1981">
        <f>ROW()</f>
        <v>17</v>
      </c>
      <c r="B17" s="1906"/>
      <c r="C17" s="1947"/>
      <c r="D17" s="1946"/>
      <c r="E17" s="1923"/>
      <c r="F17" s="1944"/>
      <c r="G17" s="1943"/>
      <c r="H17" s="1943"/>
      <c r="I17" s="1943"/>
      <c r="J17" s="1943"/>
      <c r="K17" s="1943"/>
      <c r="L17" s="1943"/>
      <c r="M17" s="1943"/>
      <c r="N17" s="1943"/>
      <c r="O17" s="1943"/>
      <c r="P17" s="1943"/>
      <c r="Q17" s="1943"/>
      <c r="R17" s="1943"/>
      <c r="S17" s="1942"/>
      <c r="T17" s="1941"/>
      <c r="U17" s="1940"/>
      <c r="V17" s="1939"/>
    </row>
    <row r="18" spans="1:22" ht="49.5">
      <c r="A18" s="1981">
        <f>ROW()</f>
        <v>18</v>
      </c>
      <c r="B18" s="1906"/>
      <c r="C18" s="1947"/>
      <c r="D18" s="1946"/>
      <c r="E18" s="1923"/>
      <c r="F18" s="1944"/>
      <c r="G18" s="1943"/>
      <c r="H18" s="1943"/>
      <c r="I18" s="1943"/>
      <c r="J18" s="1943"/>
      <c r="K18" s="1943"/>
      <c r="L18" s="1943"/>
      <c r="M18" s="1943"/>
      <c r="N18" s="1943"/>
      <c r="O18" s="1943"/>
      <c r="P18" s="1943"/>
      <c r="Q18" s="1943"/>
      <c r="R18" s="1943"/>
      <c r="S18" s="1942"/>
      <c r="T18" s="1941"/>
      <c r="U18" s="1940"/>
      <c r="V18" s="1939"/>
    </row>
    <row r="19" spans="1:22" ht="49.5">
      <c r="A19" s="1981">
        <f>ROW()</f>
        <v>19</v>
      </c>
      <c r="B19" s="1906"/>
      <c r="C19" s="1947"/>
      <c r="D19" s="1946"/>
      <c r="E19" s="1923"/>
      <c r="F19" s="1944"/>
      <c r="G19" s="1943"/>
      <c r="H19" s="1943"/>
      <c r="I19" s="1943"/>
      <c r="J19" s="1943"/>
      <c r="K19" s="1943"/>
      <c r="L19" s="1943"/>
      <c r="M19" s="1943"/>
      <c r="N19" s="1943"/>
      <c r="O19" s="1943"/>
      <c r="P19" s="1943"/>
      <c r="Q19" s="1943"/>
      <c r="R19" s="1943"/>
      <c r="S19" s="1942"/>
      <c r="T19" s="1941"/>
      <c r="U19" s="1940"/>
      <c r="V19" s="1939"/>
    </row>
    <row r="20" spans="1:22" ht="49.5">
      <c r="A20" s="1981">
        <f>ROW()</f>
        <v>20</v>
      </c>
      <c r="B20" s="1906"/>
      <c r="C20" s="1947"/>
      <c r="D20" s="1946"/>
      <c r="E20" s="1923"/>
      <c r="F20" s="1944"/>
      <c r="G20" s="1943"/>
      <c r="H20" s="1943"/>
      <c r="I20" s="1943"/>
      <c r="J20" s="1943"/>
      <c r="K20" s="1943"/>
      <c r="L20" s="1943"/>
      <c r="M20" s="1943"/>
      <c r="N20" s="1943"/>
      <c r="O20" s="1943"/>
      <c r="P20" s="1943"/>
      <c r="Q20" s="1943"/>
      <c r="R20" s="1943"/>
      <c r="S20" s="1942"/>
      <c r="T20" s="1941"/>
      <c r="U20" s="1940"/>
      <c r="V20" s="1939"/>
    </row>
    <row r="21" spans="1:22" ht="49.5">
      <c r="A21" s="1981">
        <f>ROW()</f>
        <v>21</v>
      </c>
      <c r="B21" s="1906"/>
      <c r="C21" s="1947"/>
      <c r="D21" s="1946"/>
      <c r="E21" s="1923"/>
      <c r="F21" s="1944"/>
      <c r="G21" s="1943"/>
      <c r="H21" s="1943"/>
      <c r="I21" s="1943"/>
      <c r="J21" s="1943"/>
      <c r="K21" s="1943"/>
      <c r="L21" s="1943"/>
      <c r="M21" s="1943"/>
      <c r="N21" s="1943"/>
      <c r="O21" s="1943"/>
      <c r="P21" s="1943"/>
      <c r="Q21" s="1943"/>
      <c r="R21" s="1943"/>
      <c r="S21" s="1942"/>
      <c r="T21" s="1941"/>
      <c r="U21" s="1940"/>
      <c r="V21" s="1939"/>
    </row>
    <row r="22" spans="1:22" ht="49.5">
      <c r="A22" s="1981">
        <f>ROW()</f>
        <v>22</v>
      </c>
      <c r="B22" s="1906"/>
      <c r="C22" s="1947"/>
      <c r="D22" s="1946"/>
      <c r="E22" s="1923"/>
      <c r="F22" s="1944"/>
      <c r="G22" s="1943"/>
      <c r="H22" s="1943"/>
      <c r="I22" s="1943"/>
      <c r="J22" s="1943"/>
      <c r="K22" s="1943"/>
      <c r="L22" s="1943"/>
      <c r="M22" s="1943"/>
      <c r="N22" s="1943"/>
      <c r="O22" s="1943"/>
      <c r="P22" s="1943"/>
      <c r="Q22" s="1943"/>
      <c r="R22" s="1943"/>
      <c r="S22" s="1942"/>
      <c r="T22" s="1941"/>
      <c r="U22" s="1940"/>
      <c r="V22" s="1939"/>
    </row>
    <row r="23" spans="1:22" ht="49.5">
      <c r="A23" s="1981">
        <f>ROW()</f>
        <v>23</v>
      </c>
      <c r="B23" s="1906"/>
      <c r="C23" s="1947"/>
      <c r="D23" s="1946"/>
      <c r="E23" s="1923"/>
      <c r="F23" s="1944"/>
      <c r="G23" s="1943"/>
      <c r="H23" s="1943"/>
      <c r="I23" s="1943"/>
      <c r="J23" s="1943"/>
      <c r="K23" s="1943"/>
      <c r="L23" s="1943"/>
      <c r="M23" s="1943"/>
      <c r="N23" s="1943"/>
      <c r="O23" s="1943"/>
      <c r="P23" s="1943"/>
      <c r="Q23" s="1943"/>
      <c r="R23" s="1943"/>
      <c r="S23" s="1942"/>
      <c r="T23" s="1941"/>
      <c r="U23" s="1940"/>
      <c r="V23" s="1939"/>
    </row>
    <row r="24" spans="1:22" ht="49.5">
      <c r="A24" s="1981">
        <f>ROW()</f>
        <v>24</v>
      </c>
      <c r="B24" s="1906"/>
      <c r="C24" s="1947"/>
      <c r="D24" s="1946"/>
      <c r="E24" s="1923"/>
      <c r="F24" s="1944"/>
      <c r="G24" s="1943"/>
      <c r="H24" s="1943"/>
      <c r="I24" s="1943"/>
      <c r="J24" s="1943"/>
      <c r="K24" s="1943"/>
      <c r="L24" s="1943"/>
      <c r="M24" s="1943"/>
      <c r="N24" s="1943"/>
      <c r="O24" s="1943"/>
      <c r="P24" s="1943"/>
      <c r="Q24" s="1943"/>
      <c r="R24" s="1943"/>
      <c r="S24" s="1942"/>
      <c r="T24" s="1941"/>
      <c r="U24" s="1940"/>
      <c r="V24" s="1939"/>
    </row>
    <row r="25" spans="1:22" ht="49.5">
      <c r="A25" s="1981">
        <f>ROW()</f>
        <v>25</v>
      </c>
      <c r="B25" s="1906"/>
      <c r="C25" s="1947"/>
      <c r="D25" s="1946"/>
      <c r="E25" s="1923"/>
      <c r="F25" s="1944"/>
      <c r="G25" s="1943"/>
      <c r="H25" s="1943"/>
      <c r="I25" s="1943"/>
      <c r="J25" s="1943"/>
      <c r="K25" s="1943"/>
      <c r="L25" s="1943"/>
      <c r="M25" s="1943"/>
      <c r="N25" s="1943"/>
      <c r="O25" s="1943"/>
      <c r="P25" s="1943"/>
      <c r="Q25" s="1943"/>
      <c r="R25" s="1943"/>
      <c r="S25" s="1942"/>
      <c r="T25" s="1941"/>
      <c r="U25" s="1940"/>
      <c r="V25" s="1939"/>
    </row>
    <row r="26" spans="1:22" ht="49.5">
      <c r="A26" s="1981">
        <f>ROW()</f>
        <v>26</v>
      </c>
      <c r="B26" s="1906"/>
      <c r="C26" s="1947"/>
      <c r="D26" s="1946"/>
      <c r="E26" s="1923"/>
      <c r="F26" s="1944"/>
      <c r="G26" s="1943"/>
      <c r="H26" s="1943"/>
      <c r="I26" s="1943"/>
      <c r="J26" s="1943"/>
      <c r="K26" s="1943"/>
      <c r="L26" s="1943"/>
      <c r="M26" s="1943"/>
      <c r="N26" s="1943"/>
      <c r="O26" s="1943"/>
      <c r="P26" s="1943"/>
      <c r="Q26" s="1943"/>
      <c r="R26" s="1943"/>
      <c r="S26" s="1942"/>
      <c r="T26" s="1941"/>
      <c r="U26" s="1940"/>
      <c r="V26" s="1939"/>
    </row>
    <row r="27" spans="1:22" ht="49.5">
      <c r="A27" s="1981">
        <f>ROW()</f>
        <v>27</v>
      </c>
      <c r="B27" s="1906"/>
      <c r="C27" s="1947"/>
      <c r="D27" s="1946"/>
      <c r="E27" s="1923"/>
      <c r="F27" s="1944"/>
      <c r="G27" s="1943"/>
      <c r="H27" s="1943"/>
      <c r="I27" s="1943"/>
      <c r="J27" s="1943"/>
      <c r="K27" s="1943"/>
      <c r="L27" s="1943"/>
      <c r="M27" s="1943"/>
      <c r="N27" s="1943"/>
      <c r="O27" s="1943"/>
      <c r="P27" s="1943"/>
      <c r="Q27" s="1943"/>
      <c r="R27" s="1943"/>
      <c r="S27" s="1942"/>
      <c r="T27" s="1941"/>
      <c r="U27" s="1940"/>
      <c r="V27" s="1939"/>
    </row>
    <row r="28" spans="1:22" ht="49.5">
      <c r="A28" s="1981">
        <f>ROW()</f>
        <v>28</v>
      </c>
      <c r="B28" s="1906"/>
      <c r="C28" s="1947"/>
      <c r="D28" s="1946"/>
      <c r="E28" s="1923"/>
      <c r="F28" s="1944"/>
      <c r="G28" s="1943"/>
      <c r="H28" s="1943"/>
      <c r="I28" s="1943"/>
      <c r="J28" s="1943"/>
      <c r="K28" s="1943"/>
      <c r="L28" s="1943"/>
      <c r="M28" s="1943"/>
      <c r="N28" s="1943"/>
      <c r="O28" s="1943"/>
      <c r="P28" s="1943"/>
      <c r="Q28" s="1943"/>
      <c r="R28" s="1943"/>
      <c r="S28" s="1942"/>
      <c r="T28" s="1941"/>
      <c r="U28" s="1940"/>
      <c r="V28" s="1939"/>
    </row>
    <row r="29" spans="1:22" ht="49.5">
      <c r="A29" s="1981">
        <f>ROW()</f>
        <v>29</v>
      </c>
      <c r="B29" s="1906"/>
      <c r="C29" s="1947"/>
      <c r="D29" s="1946"/>
      <c r="E29" s="1945"/>
      <c r="F29" s="1944"/>
      <c r="G29" s="1943"/>
      <c r="H29" s="1943"/>
      <c r="I29" s="1943"/>
      <c r="J29" s="1943"/>
      <c r="K29" s="1943"/>
      <c r="L29" s="1943"/>
      <c r="M29" s="1943"/>
      <c r="N29" s="1943"/>
      <c r="O29" s="1943"/>
      <c r="P29" s="1943"/>
      <c r="Q29" s="1943"/>
      <c r="R29" s="1943"/>
      <c r="S29" s="1942"/>
      <c r="T29" s="1941"/>
      <c r="U29" s="1940"/>
      <c r="V29" s="1939"/>
    </row>
    <row r="30" spans="1:22" s="1479" customFormat="1" ht="23.25">
      <c r="A30" s="1967">
        <f>ROW()</f>
        <v>30</v>
      </c>
      <c r="B30" s="1896" t="s">
        <v>2808</v>
      </c>
      <c r="C30" s="1895"/>
      <c r="D30" s="1894"/>
      <c r="E30" s="1893"/>
      <c r="F30" s="1892"/>
      <c r="G30" s="1892"/>
      <c r="H30" s="1892"/>
      <c r="I30" s="1892"/>
      <c r="J30" s="1892"/>
      <c r="K30" s="1892"/>
      <c r="L30" s="1892"/>
      <c r="M30" s="1892"/>
      <c r="N30" s="1892"/>
      <c r="O30" s="1892"/>
      <c r="P30" s="1892"/>
      <c r="Q30" s="1892"/>
      <c r="R30" s="1892"/>
      <c r="S30" s="1891"/>
      <c r="T30" s="1890"/>
      <c r="U30" s="1890"/>
      <c r="V30" s="1889"/>
    </row>
    <row r="31" spans="1:22" ht="60">
      <c r="A31" s="1980">
        <f>ROW()</f>
        <v>31</v>
      </c>
      <c r="B31" s="1979" t="s">
        <v>2823</v>
      </c>
      <c r="C31" s="1978"/>
      <c r="D31" s="1977"/>
      <c r="E31" s="1976"/>
      <c r="F31" s="1975"/>
      <c r="G31" s="1975"/>
      <c r="H31" s="1975"/>
      <c r="I31" s="1975"/>
      <c r="J31" s="1975"/>
      <c r="K31" s="1975"/>
      <c r="L31" s="1975"/>
      <c r="M31" s="1975"/>
      <c r="N31" s="1975"/>
      <c r="O31" s="1975"/>
      <c r="P31" s="1975"/>
      <c r="Q31" s="1975"/>
      <c r="R31" s="1975"/>
      <c r="S31" s="1974" t="s">
        <v>2809</v>
      </c>
      <c r="T31" s="1973">
        <f>+S2</f>
        <v>20</v>
      </c>
      <c r="U31" s="1972"/>
      <c r="V31" s="1971"/>
    </row>
    <row r="32" spans="1:22" ht="49.5">
      <c r="A32" s="1970">
        <f>ROW()</f>
        <v>32</v>
      </c>
      <c r="B32" s="1926"/>
      <c r="C32" s="1925"/>
      <c r="D32" s="1924"/>
      <c r="E32" s="1923"/>
      <c r="F32" s="1922"/>
      <c r="G32" s="1922"/>
      <c r="H32" s="1922"/>
      <c r="I32" s="1922"/>
      <c r="J32" s="1922"/>
      <c r="K32" s="1922"/>
      <c r="L32" s="1922"/>
      <c r="M32" s="1922"/>
      <c r="N32" s="1922"/>
      <c r="O32" s="1922"/>
      <c r="P32" s="1922"/>
      <c r="Q32" s="1922"/>
      <c r="R32" s="1922"/>
      <c r="S32" s="1921"/>
      <c r="T32" s="1920"/>
      <c r="U32" s="1919"/>
      <c r="V32" s="1918"/>
    </row>
    <row r="33" spans="1:22" ht="49.5">
      <c r="A33" s="1969">
        <f>ROW()</f>
        <v>33</v>
      </c>
      <c r="B33" s="1916"/>
      <c r="C33" s="1915"/>
      <c r="D33" s="1914"/>
      <c r="E33" s="1913"/>
      <c r="F33" s="1912"/>
      <c r="G33" s="1912"/>
      <c r="H33" s="1912"/>
      <c r="I33" s="1912"/>
      <c r="J33" s="1912"/>
      <c r="K33" s="1912"/>
      <c r="L33" s="1912"/>
      <c r="M33" s="1912"/>
      <c r="N33" s="1912"/>
      <c r="O33" s="1912"/>
      <c r="P33" s="1912"/>
      <c r="Q33" s="1912"/>
      <c r="R33" s="1912"/>
      <c r="S33" s="1911"/>
      <c r="T33" s="1910"/>
      <c r="U33" s="1909"/>
      <c r="V33" s="1908"/>
    </row>
    <row r="34" spans="1:22" ht="49.5">
      <c r="A34" s="1969">
        <f>ROW()</f>
        <v>34</v>
      </c>
      <c r="B34" s="1916"/>
      <c r="C34" s="1915"/>
      <c r="D34" s="1914"/>
      <c r="E34" s="1913"/>
      <c r="F34" s="1912"/>
      <c r="G34" s="1912"/>
      <c r="H34" s="1912"/>
      <c r="I34" s="1912"/>
      <c r="J34" s="1912"/>
      <c r="K34" s="1912"/>
      <c r="L34" s="1912"/>
      <c r="M34" s="1912"/>
      <c r="N34" s="1912"/>
      <c r="O34" s="1912"/>
      <c r="P34" s="1912"/>
      <c r="Q34" s="1912"/>
      <c r="R34" s="1912"/>
      <c r="S34" s="1911"/>
      <c r="T34" s="1910"/>
      <c r="U34" s="1909"/>
      <c r="V34" s="1908"/>
    </row>
    <row r="35" spans="1:22" ht="49.5">
      <c r="A35" s="1969">
        <f>ROW()</f>
        <v>35</v>
      </c>
      <c r="B35" s="1916"/>
      <c r="C35" s="1915"/>
      <c r="D35" s="1914"/>
      <c r="E35" s="1913"/>
      <c r="F35" s="1912"/>
      <c r="G35" s="1912"/>
      <c r="H35" s="1912"/>
      <c r="I35" s="1912"/>
      <c r="J35" s="1912"/>
      <c r="K35" s="1912"/>
      <c r="L35" s="1912"/>
      <c r="M35" s="1912"/>
      <c r="N35" s="1912"/>
      <c r="O35" s="1912"/>
      <c r="P35" s="1912"/>
      <c r="Q35" s="1912"/>
      <c r="R35" s="1912"/>
      <c r="S35" s="1911"/>
      <c r="T35" s="1910"/>
      <c r="U35" s="1909"/>
      <c r="V35" s="1908"/>
    </row>
    <row r="36" spans="1:22" ht="49.5">
      <c r="A36" s="1969">
        <f>ROW()</f>
        <v>36</v>
      </c>
      <c r="B36" s="1916"/>
      <c r="C36" s="1915"/>
      <c r="D36" s="1914"/>
      <c r="E36" s="1913"/>
      <c r="F36" s="1912"/>
      <c r="G36" s="1912"/>
      <c r="H36" s="1912"/>
      <c r="I36" s="1912"/>
      <c r="J36" s="1912"/>
      <c r="K36" s="1912"/>
      <c r="L36" s="1912"/>
      <c r="M36" s="1912"/>
      <c r="N36" s="1912"/>
      <c r="O36" s="1912"/>
      <c r="P36" s="1912"/>
      <c r="Q36" s="1912"/>
      <c r="R36" s="1912"/>
      <c r="S36" s="1911"/>
      <c r="T36" s="1910"/>
      <c r="U36" s="1909"/>
      <c r="V36" s="1908"/>
    </row>
    <row r="37" spans="1:22" ht="49.5">
      <c r="A37" s="1968">
        <f>ROW()</f>
        <v>37</v>
      </c>
      <c r="B37" s="1906"/>
      <c r="C37" s="1905"/>
      <c r="D37" s="1904"/>
      <c r="E37" s="1903"/>
      <c r="F37" s="1902"/>
      <c r="G37" s="1902"/>
      <c r="H37" s="1902"/>
      <c r="I37" s="1902"/>
      <c r="J37" s="1902"/>
      <c r="K37" s="1902"/>
      <c r="L37" s="1902"/>
      <c r="M37" s="1902"/>
      <c r="N37" s="1902"/>
      <c r="O37" s="1902"/>
      <c r="P37" s="1902"/>
      <c r="Q37" s="1902"/>
      <c r="R37" s="1902"/>
      <c r="S37" s="1901"/>
      <c r="T37" s="1900"/>
      <c r="U37" s="1899"/>
      <c r="V37" s="1898"/>
    </row>
    <row r="38" spans="1:22" s="1479" customFormat="1" ht="23.25">
      <c r="A38" s="1967">
        <f>ROW()</f>
        <v>38</v>
      </c>
      <c r="B38" s="1896" t="s">
        <v>2808</v>
      </c>
      <c r="C38" s="1895"/>
      <c r="D38" s="1894"/>
      <c r="E38" s="1893"/>
      <c r="F38" s="1892"/>
      <c r="G38" s="1892"/>
      <c r="H38" s="1892"/>
      <c r="I38" s="1892"/>
      <c r="J38" s="1892"/>
      <c r="K38" s="1892"/>
      <c r="L38" s="1892"/>
      <c r="M38" s="1892"/>
      <c r="N38" s="1892"/>
      <c r="O38" s="1892"/>
      <c r="P38" s="1892"/>
      <c r="Q38" s="1892"/>
      <c r="R38" s="1892"/>
      <c r="S38" s="1891"/>
      <c r="T38" s="1890"/>
      <c r="U38" s="1890"/>
      <c r="V38" s="1889"/>
    </row>
    <row r="39" spans="1:22" ht="60">
      <c r="A39" s="1938">
        <f>ROW()</f>
        <v>39</v>
      </c>
      <c r="B39" s="1937" t="s">
        <v>2822</v>
      </c>
      <c r="C39" s="1936"/>
      <c r="D39" s="1966"/>
      <c r="E39" s="1934"/>
      <c r="F39" s="1933"/>
      <c r="G39" s="1932"/>
      <c r="H39" s="1932"/>
      <c r="I39" s="1932"/>
      <c r="J39" s="1932"/>
      <c r="K39" s="1932"/>
      <c r="L39" s="1932"/>
      <c r="M39" s="1932"/>
      <c r="N39" s="1932"/>
      <c r="O39" s="1932"/>
      <c r="P39" s="1932"/>
      <c r="Q39" s="1932"/>
      <c r="R39" s="1932"/>
      <c r="S39" s="1931" t="s">
        <v>2809</v>
      </c>
      <c r="T39" s="1930">
        <f>S2</f>
        <v>20</v>
      </c>
      <c r="U39" s="1929"/>
      <c r="V39" s="1928"/>
    </row>
    <row r="40" spans="1:22" ht="49.5">
      <c r="A40" s="1948">
        <f>ROW()</f>
        <v>40</v>
      </c>
      <c r="B40" s="1965" t="s">
        <v>2821</v>
      </c>
      <c r="C40" s="1964" t="s">
        <v>2820</v>
      </c>
      <c r="D40" s="1963"/>
      <c r="E40" s="1962"/>
      <c r="F40" s="1961" t="s">
        <v>107</v>
      </c>
      <c r="G40" s="1960"/>
      <c r="H40" s="1959" t="s">
        <v>2819</v>
      </c>
      <c r="I40" s="1958"/>
      <c r="J40" s="1958"/>
      <c r="K40" s="1958"/>
      <c r="L40" s="1958"/>
      <c r="M40" s="1957"/>
      <c r="N40" s="1956" t="s">
        <v>2818</v>
      </c>
      <c r="O40" s="1956"/>
      <c r="P40" s="1956"/>
      <c r="Q40" s="1956"/>
      <c r="R40" s="1956"/>
      <c r="S40" s="1955" t="s">
        <v>2817</v>
      </c>
      <c r="T40" s="1954"/>
      <c r="U40" s="1953"/>
      <c r="V40" s="1952"/>
    </row>
    <row r="41" spans="1:22" ht="49.5">
      <c r="A41" s="1948">
        <f>ROW()</f>
        <v>41</v>
      </c>
      <c r="B41" s="1906" t="s">
        <v>2816</v>
      </c>
      <c r="C41" s="1947" t="s">
        <v>2815</v>
      </c>
      <c r="D41" s="1946" t="s">
        <v>2814</v>
      </c>
      <c r="E41" s="1951">
        <v>39218</v>
      </c>
      <c r="F41" s="1944"/>
      <c r="G41" s="1943"/>
      <c r="H41" s="1943"/>
      <c r="I41" s="1949" t="s">
        <v>299</v>
      </c>
      <c r="J41" s="1950" t="s">
        <v>5</v>
      </c>
      <c r="K41" s="1950" t="s">
        <v>299</v>
      </c>
      <c r="L41" s="1949" t="s">
        <v>420</v>
      </c>
      <c r="M41" s="1943"/>
      <c r="N41" s="1943"/>
      <c r="O41" s="1943"/>
      <c r="P41" s="1943"/>
      <c r="Q41" s="1943"/>
      <c r="R41" s="1943"/>
      <c r="S41" s="1942" t="s">
        <v>2813</v>
      </c>
      <c r="T41" s="1941">
        <v>3.5</v>
      </c>
      <c r="U41" s="1940" t="s">
        <v>2812</v>
      </c>
      <c r="V41" s="1939" t="s">
        <v>2811</v>
      </c>
    </row>
    <row r="42" spans="1:22" ht="49.5">
      <c r="A42" s="1948">
        <f>ROW()</f>
        <v>42</v>
      </c>
      <c r="B42" s="1906"/>
      <c r="C42" s="1947"/>
      <c r="D42" s="1946"/>
      <c r="E42" s="1923"/>
      <c r="F42" s="1944"/>
      <c r="G42" s="1943"/>
      <c r="H42" s="1943"/>
      <c r="I42" s="1943"/>
      <c r="J42" s="1943"/>
      <c r="K42" s="1943"/>
      <c r="L42" s="1943"/>
      <c r="M42" s="1943"/>
      <c r="N42" s="1943"/>
      <c r="O42" s="1943"/>
      <c r="P42" s="1943"/>
      <c r="Q42" s="1943"/>
      <c r="R42" s="1943"/>
      <c r="S42" s="1942"/>
      <c r="T42" s="1941"/>
      <c r="U42" s="1940"/>
      <c r="V42" s="1939"/>
    </row>
    <row r="43" spans="1:22" ht="49.5">
      <c r="A43" s="1948">
        <f>ROW()</f>
        <v>43</v>
      </c>
      <c r="B43" s="1906"/>
      <c r="C43" s="1947"/>
      <c r="D43" s="1946"/>
      <c r="E43" s="1923"/>
      <c r="F43" s="1944"/>
      <c r="G43" s="1943"/>
      <c r="H43" s="1943"/>
      <c r="I43" s="1943"/>
      <c r="J43" s="1943"/>
      <c r="K43" s="1943"/>
      <c r="L43" s="1943"/>
      <c r="M43" s="1943"/>
      <c r="N43" s="1943"/>
      <c r="O43" s="1943"/>
      <c r="P43" s="1943"/>
      <c r="Q43" s="1943"/>
      <c r="R43" s="1943"/>
      <c r="S43" s="1942"/>
      <c r="T43" s="1941"/>
      <c r="U43" s="1940"/>
      <c r="V43" s="1939"/>
    </row>
    <row r="44" spans="1:22" ht="49.5">
      <c r="A44" s="1948">
        <f>ROW()</f>
        <v>44</v>
      </c>
      <c r="B44" s="1906"/>
      <c r="C44" s="1947"/>
      <c r="D44" s="1946"/>
      <c r="E44" s="1923"/>
      <c r="F44" s="1944"/>
      <c r="G44" s="1943"/>
      <c r="H44" s="1943"/>
      <c r="I44" s="1943"/>
      <c r="J44" s="1943"/>
      <c r="K44" s="1943"/>
      <c r="L44" s="1943"/>
      <c r="M44" s="1943"/>
      <c r="N44" s="1943"/>
      <c r="O44" s="1943"/>
      <c r="P44" s="1943"/>
      <c r="Q44" s="1943"/>
      <c r="R44" s="1943"/>
      <c r="S44" s="1942"/>
      <c r="T44" s="1941"/>
      <c r="U44" s="1940"/>
      <c r="V44" s="1939"/>
    </row>
    <row r="45" spans="1:22" ht="49.5">
      <c r="A45" s="1948">
        <f>ROW()</f>
        <v>45</v>
      </c>
      <c r="B45" s="1906"/>
      <c r="C45" s="1947"/>
      <c r="D45" s="1946"/>
      <c r="E45" s="1923"/>
      <c r="F45" s="1944"/>
      <c r="G45" s="1943"/>
      <c r="H45" s="1943"/>
      <c r="I45" s="1943"/>
      <c r="J45" s="1943"/>
      <c r="K45" s="1943"/>
      <c r="L45" s="1943"/>
      <c r="M45" s="1943"/>
      <c r="N45" s="1943"/>
      <c r="O45" s="1943"/>
      <c r="P45" s="1943"/>
      <c r="Q45" s="1943"/>
      <c r="R45" s="1943"/>
      <c r="S45" s="1942"/>
      <c r="T45" s="1941"/>
      <c r="U45" s="1940"/>
      <c r="V45" s="1939"/>
    </row>
    <row r="46" spans="1:22" ht="49.5">
      <c r="A46" s="1948">
        <f>ROW()</f>
        <v>46</v>
      </c>
      <c r="B46" s="1906"/>
      <c r="C46" s="1947"/>
      <c r="D46" s="1946"/>
      <c r="E46" s="1923"/>
      <c r="F46" s="1944"/>
      <c r="G46" s="1943"/>
      <c r="H46" s="1943"/>
      <c r="I46" s="1943"/>
      <c r="J46" s="1943"/>
      <c r="K46" s="1943"/>
      <c r="L46" s="1943"/>
      <c r="M46" s="1943"/>
      <c r="N46" s="1943"/>
      <c r="O46" s="1943"/>
      <c r="P46" s="1943"/>
      <c r="Q46" s="1943"/>
      <c r="R46" s="1943"/>
      <c r="S46" s="1942"/>
      <c r="T46" s="1941"/>
      <c r="U46" s="1940"/>
      <c r="V46" s="1939"/>
    </row>
    <row r="47" spans="1:22" ht="49.5">
      <c r="A47" s="1948">
        <f>ROW()</f>
        <v>47</v>
      </c>
      <c r="B47" s="1906"/>
      <c r="C47" s="1947"/>
      <c r="D47" s="1946"/>
      <c r="E47" s="1923"/>
      <c r="F47" s="1944"/>
      <c r="G47" s="1943"/>
      <c r="H47" s="1943"/>
      <c r="I47" s="1943"/>
      <c r="J47" s="1943"/>
      <c r="K47" s="1943"/>
      <c r="L47" s="1943"/>
      <c r="M47" s="1943"/>
      <c r="N47" s="1943"/>
      <c r="O47" s="1943"/>
      <c r="P47" s="1943"/>
      <c r="Q47" s="1943"/>
      <c r="R47" s="1943"/>
      <c r="S47" s="1942"/>
      <c r="T47" s="1941"/>
      <c r="U47" s="1940"/>
      <c r="V47" s="1939"/>
    </row>
    <row r="48" spans="1:22" ht="49.5">
      <c r="A48" s="1948">
        <f>ROW()</f>
        <v>48</v>
      </c>
      <c r="B48" s="1906"/>
      <c r="C48" s="1947"/>
      <c r="D48" s="1946"/>
      <c r="E48" s="1923"/>
      <c r="F48" s="1944"/>
      <c r="G48" s="1943"/>
      <c r="H48" s="1943"/>
      <c r="I48" s="1943"/>
      <c r="J48" s="1943"/>
      <c r="K48" s="1943"/>
      <c r="L48" s="1943"/>
      <c r="M48" s="1943"/>
      <c r="N48" s="1943"/>
      <c r="O48" s="1943"/>
      <c r="P48" s="1943"/>
      <c r="Q48" s="1943"/>
      <c r="R48" s="1943"/>
      <c r="S48" s="1942"/>
      <c r="T48" s="1941"/>
      <c r="U48" s="1940"/>
      <c r="V48" s="1939"/>
    </row>
    <row r="49" spans="1:22" ht="49.5">
      <c r="A49" s="1948">
        <f>ROW()</f>
        <v>49</v>
      </c>
      <c r="B49" s="1906"/>
      <c r="C49" s="1947"/>
      <c r="D49" s="1946"/>
      <c r="E49" s="1923"/>
      <c r="F49" s="1944"/>
      <c r="G49" s="1943"/>
      <c r="H49" s="1943"/>
      <c r="I49" s="1943"/>
      <c r="J49" s="1943"/>
      <c r="K49" s="1943"/>
      <c r="L49" s="1943"/>
      <c r="M49" s="1943"/>
      <c r="N49" s="1943"/>
      <c r="O49" s="1943"/>
      <c r="P49" s="1943"/>
      <c r="Q49" s="1943"/>
      <c r="R49" s="1943"/>
      <c r="S49" s="1942"/>
      <c r="T49" s="1941"/>
      <c r="U49" s="1940"/>
      <c r="V49" s="1939"/>
    </row>
    <row r="50" spans="1:22" ht="49.5">
      <c r="A50" s="1948">
        <f>ROW()</f>
        <v>50</v>
      </c>
      <c r="B50" s="1906"/>
      <c r="C50" s="1947"/>
      <c r="D50" s="1946"/>
      <c r="E50" s="1923"/>
      <c r="F50" s="1944"/>
      <c r="G50" s="1943"/>
      <c r="H50" s="1943"/>
      <c r="I50" s="1943"/>
      <c r="J50" s="1943"/>
      <c r="K50" s="1943"/>
      <c r="L50" s="1943"/>
      <c r="M50" s="1943"/>
      <c r="N50" s="1943"/>
      <c r="O50" s="1943"/>
      <c r="P50" s="1943"/>
      <c r="Q50" s="1943"/>
      <c r="R50" s="1943"/>
      <c r="S50" s="1942"/>
      <c r="T50" s="1941"/>
      <c r="U50" s="1940"/>
      <c r="V50" s="1939"/>
    </row>
    <row r="51" spans="1:22" ht="49.5">
      <c r="A51" s="1948">
        <f>ROW()</f>
        <v>51</v>
      </c>
      <c r="B51" s="1906"/>
      <c r="C51" s="1947"/>
      <c r="D51" s="1946"/>
      <c r="E51" s="1923"/>
      <c r="F51" s="1944"/>
      <c r="G51" s="1943"/>
      <c r="H51" s="1943"/>
      <c r="I51" s="1943"/>
      <c r="J51" s="1943"/>
      <c r="K51" s="1943"/>
      <c r="L51" s="1943"/>
      <c r="M51" s="1943"/>
      <c r="N51" s="1943"/>
      <c r="O51" s="1943"/>
      <c r="P51" s="1943"/>
      <c r="Q51" s="1943"/>
      <c r="R51" s="1943"/>
      <c r="S51" s="1942"/>
      <c r="T51" s="1941"/>
      <c r="U51" s="1940"/>
      <c r="V51" s="1939"/>
    </row>
    <row r="52" spans="1:22" ht="49.5">
      <c r="A52" s="1948">
        <f>ROW()</f>
        <v>52</v>
      </c>
      <c r="B52" s="1906"/>
      <c r="C52" s="1947"/>
      <c r="D52" s="1946"/>
      <c r="E52" s="1923"/>
      <c r="F52" s="1944"/>
      <c r="G52" s="1943"/>
      <c r="H52" s="1943"/>
      <c r="I52" s="1943"/>
      <c r="J52" s="1943"/>
      <c r="K52" s="1943"/>
      <c r="L52" s="1943"/>
      <c r="M52" s="1943"/>
      <c r="N52" s="1943"/>
      <c r="O52" s="1943"/>
      <c r="P52" s="1943"/>
      <c r="Q52" s="1943"/>
      <c r="R52" s="1943"/>
      <c r="S52" s="1942"/>
      <c r="T52" s="1941"/>
      <c r="U52" s="1940"/>
      <c r="V52" s="1939"/>
    </row>
    <row r="53" spans="1:22" ht="49.5">
      <c r="A53" s="1948">
        <f>ROW()</f>
        <v>53</v>
      </c>
      <c r="B53" s="1906"/>
      <c r="C53" s="1947"/>
      <c r="D53" s="1946"/>
      <c r="E53" s="1923"/>
      <c r="F53" s="1944"/>
      <c r="G53" s="1943"/>
      <c r="H53" s="1943"/>
      <c r="I53" s="1943"/>
      <c r="J53" s="1943"/>
      <c r="K53" s="1943"/>
      <c r="L53" s="1943"/>
      <c r="M53" s="1943"/>
      <c r="N53" s="1943"/>
      <c r="O53" s="1943"/>
      <c r="P53" s="1943"/>
      <c r="Q53" s="1943"/>
      <c r="R53" s="1943"/>
      <c r="S53" s="1942"/>
      <c r="T53" s="1941"/>
      <c r="U53" s="1940"/>
      <c r="V53" s="1939"/>
    </row>
    <row r="54" spans="1:22" ht="49.5">
      <c r="A54" s="1948">
        <f>ROW()</f>
        <v>54</v>
      </c>
      <c r="B54" s="1906"/>
      <c r="C54" s="1947"/>
      <c r="D54" s="1946"/>
      <c r="E54" s="1923"/>
      <c r="F54" s="1944"/>
      <c r="G54" s="1943"/>
      <c r="H54" s="1943"/>
      <c r="I54" s="1943"/>
      <c r="J54" s="1943"/>
      <c r="K54" s="1943"/>
      <c r="L54" s="1943"/>
      <c r="M54" s="1943"/>
      <c r="N54" s="1943"/>
      <c r="O54" s="1943"/>
      <c r="P54" s="1943"/>
      <c r="Q54" s="1943"/>
      <c r="R54" s="1943"/>
      <c r="S54" s="1942"/>
      <c r="T54" s="1941"/>
      <c r="U54" s="1940"/>
      <c r="V54" s="1939"/>
    </row>
    <row r="55" spans="1:22" ht="49.5">
      <c r="A55" s="1948">
        <f>ROW()</f>
        <v>55</v>
      </c>
      <c r="B55" s="1906"/>
      <c r="C55" s="1947"/>
      <c r="D55" s="1946"/>
      <c r="E55" s="1923"/>
      <c r="F55" s="1944"/>
      <c r="G55" s="1943"/>
      <c r="H55" s="1943"/>
      <c r="I55" s="1943"/>
      <c r="J55" s="1943"/>
      <c r="K55" s="1943"/>
      <c r="L55" s="1943"/>
      <c r="M55" s="1943"/>
      <c r="N55" s="1943"/>
      <c r="O55" s="1943"/>
      <c r="P55" s="1943"/>
      <c r="Q55" s="1943"/>
      <c r="R55" s="1943"/>
      <c r="S55" s="1942"/>
      <c r="T55" s="1941"/>
      <c r="U55" s="1940"/>
      <c r="V55" s="1939"/>
    </row>
    <row r="56" spans="1:22" ht="49.5">
      <c r="A56" s="1948">
        <f>ROW()</f>
        <v>56</v>
      </c>
      <c r="B56" s="1906"/>
      <c r="C56" s="1947"/>
      <c r="D56" s="1946"/>
      <c r="E56" s="1923"/>
      <c r="F56" s="1944"/>
      <c r="G56" s="1943"/>
      <c r="H56" s="1943"/>
      <c r="I56" s="1943"/>
      <c r="J56" s="1943"/>
      <c r="K56" s="1943"/>
      <c r="L56" s="1943"/>
      <c r="M56" s="1943"/>
      <c r="N56" s="1943"/>
      <c r="O56" s="1943"/>
      <c r="P56" s="1943"/>
      <c r="Q56" s="1943"/>
      <c r="R56" s="1943"/>
      <c r="S56" s="1942"/>
      <c r="T56" s="1941"/>
      <c r="U56" s="1940"/>
      <c r="V56" s="1939"/>
    </row>
    <row r="57" spans="1:22" ht="49.5">
      <c r="A57" s="1948">
        <f>ROW()</f>
        <v>57</v>
      </c>
      <c r="B57" s="1906"/>
      <c r="C57" s="1947"/>
      <c r="D57" s="1946"/>
      <c r="E57" s="1923"/>
      <c r="F57" s="1944"/>
      <c r="G57" s="1943"/>
      <c r="H57" s="1943"/>
      <c r="I57" s="1943"/>
      <c r="J57" s="1943"/>
      <c r="K57" s="1943"/>
      <c r="L57" s="1943"/>
      <c r="M57" s="1943"/>
      <c r="N57" s="1943"/>
      <c r="O57" s="1943"/>
      <c r="P57" s="1943"/>
      <c r="Q57" s="1943"/>
      <c r="R57" s="1943"/>
      <c r="S57" s="1942"/>
      <c r="T57" s="1941"/>
      <c r="U57" s="1940"/>
      <c r="V57" s="1939"/>
    </row>
    <row r="58" spans="1:22" ht="49.5">
      <c r="A58" s="1948">
        <f>ROW()</f>
        <v>58</v>
      </c>
      <c r="B58" s="1906"/>
      <c r="C58" s="1947"/>
      <c r="D58" s="1946"/>
      <c r="E58" s="1923"/>
      <c r="F58" s="1944"/>
      <c r="G58" s="1943"/>
      <c r="H58" s="1943"/>
      <c r="I58" s="1943"/>
      <c r="J58" s="1943"/>
      <c r="K58" s="1943"/>
      <c r="L58" s="1943"/>
      <c r="M58" s="1943"/>
      <c r="N58" s="1943"/>
      <c r="O58" s="1943"/>
      <c r="P58" s="1943"/>
      <c r="Q58" s="1943"/>
      <c r="R58" s="1943"/>
      <c r="S58" s="1942"/>
      <c r="T58" s="1941"/>
      <c r="U58" s="1940"/>
      <c r="V58" s="1939"/>
    </row>
    <row r="59" spans="1:22" ht="49.5">
      <c r="A59" s="1948">
        <f>ROW()</f>
        <v>59</v>
      </c>
      <c r="B59" s="1906"/>
      <c r="C59" s="1947"/>
      <c r="D59" s="1946"/>
      <c r="E59" s="1923"/>
      <c r="F59" s="1944"/>
      <c r="G59" s="1943"/>
      <c r="H59" s="1943"/>
      <c r="I59" s="1943"/>
      <c r="J59" s="1943"/>
      <c r="K59" s="1943"/>
      <c r="L59" s="1943"/>
      <c r="M59" s="1943"/>
      <c r="N59" s="1943"/>
      <c r="O59" s="1943"/>
      <c r="P59" s="1943"/>
      <c r="Q59" s="1943"/>
      <c r="R59" s="1943"/>
      <c r="S59" s="1942"/>
      <c r="T59" s="1941"/>
      <c r="U59" s="1940"/>
      <c r="V59" s="1939"/>
    </row>
    <row r="60" spans="1:22" ht="49.5">
      <c r="A60" s="1948">
        <f>ROW()</f>
        <v>60</v>
      </c>
      <c r="B60" s="1906"/>
      <c r="C60" s="1947"/>
      <c r="D60" s="1946"/>
      <c r="E60" s="1923"/>
      <c r="F60" s="1944"/>
      <c r="G60" s="1943"/>
      <c r="H60" s="1943"/>
      <c r="I60" s="1943"/>
      <c r="J60" s="1943"/>
      <c r="K60" s="1943"/>
      <c r="L60" s="1943"/>
      <c r="M60" s="1943"/>
      <c r="N60" s="1943"/>
      <c r="O60" s="1943"/>
      <c r="P60" s="1943"/>
      <c r="Q60" s="1943"/>
      <c r="R60" s="1943"/>
      <c r="S60" s="1942"/>
      <c r="T60" s="1941"/>
      <c r="U60" s="1940"/>
      <c r="V60" s="1939"/>
    </row>
    <row r="61" spans="1:22" ht="49.5">
      <c r="A61" s="1948">
        <f>ROW()</f>
        <v>61</v>
      </c>
      <c r="B61" s="1906"/>
      <c r="C61" s="1947"/>
      <c r="D61" s="1946"/>
      <c r="E61" s="1923"/>
      <c r="F61" s="1944"/>
      <c r="G61" s="1943"/>
      <c r="H61" s="1943"/>
      <c r="I61" s="1943"/>
      <c r="J61" s="1943"/>
      <c r="K61" s="1943"/>
      <c r="L61" s="1943"/>
      <c r="M61" s="1943"/>
      <c r="N61" s="1943"/>
      <c r="O61" s="1943"/>
      <c r="P61" s="1943"/>
      <c r="Q61" s="1943"/>
      <c r="R61" s="1943"/>
      <c r="S61" s="1942"/>
      <c r="T61" s="1941"/>
      <c r="U61" s="1940"/>
      <c r="V61" s="1939"/>
    </row>
    <row r="62" spans="1:22" ht="49.5">
      <c r="A62" s="1948">
        <f>ROW()</f>
        <v>62</v>
      </c>
      <c r="B62" s="1906"/>
      <c r="C62" s="1947"/>
      <c r="D62" s="1946"/>
      <c r="E62" s="1923"/>
      <c r="F62" s="1944"/>
      <c r="G62" s="1943"/>
      <c r="H62" s="1943"/>
      <c r="I62" s="1943"/>
      <c r="J62" s="1943"/>
      <c r="K62" s="1943"/>
      <c r="L62" s="1943"/>
      <c r="M62" s="1943"/>
      <c r="N62" s="1943"/>
      <c r="O62" s="1943"/>
      <c r="P62" s="1943"/>
      <c r="Q62" s="1943"/>
      <c r="R62" s="1943"/>
      <c r="S62" s="1942"/>
      <c r="T62" s="1941"/>
      <c r="U62" s="1940"/>
      <c r="V62" s="1939"/>
    </row>
    <row r="63" spans="1:22" ht="49.5">
      <c r="A63" s="1948">
        <f>ROW()</f>
        <v>63</v>
      </c>
      <c r="B63" s="1906"/>
      <c r="C63" s="1947"/>
      <c r="D63" s="1946"/>
      <c r="E63" s="1945"/>
      <c r="F63" s="1944"/>
      <c r="G63" s="1943"/>
      <c r="H63" s="1943"/>
      <c r="I63" s="1943"/>
      <c r="J63" s="1943"/>
      <c r="K63" s="1943"/>
      <c r="L63" s="1943"/>
      <c r="M63" s="1943"/>
      <c r="N63" s="1943"/>
      <c r="O63" s="1943"/>
      <c r="P63" s="1943"/>
      <c r="Q63" s="1943"/>
      <c r="R63" s="1943"/>
      <c r="S63" s="1942"/>
      <c r="T63" s="1941"/>
      <c r="U63" s="1940"/>
      <c r="V63" s="1939"/>
    </row>
    <row r="64" spans="1:22" s="1479" customFormat="1" ht="23.25">
      <c r="A64" s="1897">
        <f>ROW()</f>
        <v>64</v>
      </c>
      <c r="B64" s="1896" t="s">
        <v>2808</v>
      </c>
      <c r="C64" s="1895"/>
      <c r="D64" s="1894"/>
      <c r="E64" s="1893"/>
      <c r="F64" s="1892"/>
      <c r="G64" s="1892"/>
      <c r="H64" s="1892"/>
      <c r="I64" s="1892"/>
      <c r="J64" s="1892"/>
      <c r="K64" s="1892"/>
      <c r="L64" s="1892"/>
      <c r="M64" s="1892"/>
      <c r="N64" s="1892"/>
      <c r="O64" s="1892"/>
      <c r="P64" s="1892"/>
      <c r="Q64" s="1892"/>
      <c r="R64" s="1892"/>
      <c r="S64" s="1891"/>
      <c r="T64" s="1890"/>
      <c r="U64" s="1890"/>
      <c r="V64" s="1889"/>
    </row>
    <row r="65" spans="1:22" ht="60">
      <c r="A65" s="1938">
        <f>ROW()</f>
        <v>65</v>
      </c>
      <c r="B65" s="1937" t="s">
        <v>2810</v>
      </c>
      <c r="C65" s="1936"/>
      <c r="D65" s="1935"/>
      <c r="E65" s="1934"/>
      <c r="F65" s="1933"/>
      <c r="G65" s="1932"/>
      <c r="H65" s="1932"/>
      <c r="I65" s="1932"/>
      <c r="J65" s="1932"/>
      <c r="K65" s="1932"/>
      <c r="L65" s="1932"/>
      <c r="M65" s="1932"/>
      <c r="N65" s="1932"/>
      <c r="O65" s="1932"/>
      <c r="P65" s="1932"/>
      <c r="Q65" s="1932"/>
      <c r="R65" s="1932"/>
      <c r="S65" s="1931" t="s">
        <v>2809</v>
      </c>
      <c r="T65" s="1930">
        <f>S2</f>
        <v>20</v>
      </c>
      <c r="U65" s="1929"/>
      <c r="V65" s="1928"/>
    </row>
    <row r="66" spans="1:22" ht="49.5">
      <c r="A66" s="1927">
        <f>ROW()</f>
        <v>66</v>
      </c>
      <c r="B66" s="1926"/>
      <c r="C66" s="1925"/>
      <c r="D66" s="1924"/>
      <c r="E66" s="1923"/>
      <c r="F66" s="1922"/>
      <c r="G66" s="1922"/>
      <c r="H66" s="1922"/>
      <c r="I66" s="1922"/>
      <c r="J66" s="1922"/>
      <c r="K66" s="1922"/>
      <c r="L66" s="1922"/>
      <c r="M66" s="1922"/>
      <c r="N66" s="1922"/>
      <c r="O66" s="1922"/>
      <c r="P66" s="1922"/>
      <c r="Q66" s="1922"/>
      <c r="R66" s="1922"/>
      <c r="S66" s="1921"/>
      <c r="T66" s="1920"/>
      <c r="U66" s="1919"/>
      <c r="V66" s="1918"/>
    </row>
    <row r="67" spans="1:22" ht="49.5">
      <c r="A67" s="1917">
        <f>ROW()</f>
        <v>67</v>
      </c>
      <c r="B67" s="1916"/>
      <c r="C67" s="1915"/>
      <c r="D67" s="1914"/>
      <c r="E67" s="1913"/>
      <c r="F67" s="1912"/>
      <c r="G67" s="1912"/>
      <c r="H67" s="1912"/>
      <c r="I67" s="1912"/>
      <c r="J67" s="1912"/>
      <c r="K67" s="1912"/>
      <c r="L67" s="1912"/>
      <c r="M67" s="1912"/>
      <c r="N67" s="1912"/>
      <c r="O67" s="1912"/>
      <c r="P67" s="1912"/>
      <c r="Q67" s="1912"/>
      <c r="R67" s="1912"/>
      <c r="S67" s="1911"/>
      <c r="T67" s="1910"/>
      <c r="U67" s="1909"/>
      <c r="V67" s="1908"/>
    </row>
    <row r="68" spans="1:22" ht="49.5">
      <c r="A68" s="1917">
        <f>ROW()</f>
        <v>68</v>
      </c>
      <c r="B68" s="1916"/>
      <c r="C68" s="1915"/>
      <c r="D68" s="1914"/>
      <c r="E68" s="1913"/>
      <c r="F68" s="1912"/>
      <c r="G68" s="1912"/>
      <c r="H68" s="1912"/>
      <c r="I68" s="1912"/>
      <c r="J68" s="1912"/>
      <c r="K68" s="1912"/>
      <c r="L68" s="1912"/>
      <c r="M68" s="1912"/>
      <c r="N68" s="1912"/>
      <c r="O68" s="1912"/>
      <c r="P68" s="1912"/>
      <c r="Q68" s="1912"/>
      <c r="R68" s="1912"/>
      <c r="S68" s="1911"/>
      <c r="T68" s="1910"/>
      <c r="U68" s="1909"/>
      <c r="V68" s="1908"/>
    </row>
    <row r="69" spans="1:22" ht="49.5">
      <c r="A69" s="1917">
        <f>ROW()</f>
        <v>69</v>
      </c>
      <c r="B69" s="1916"/>
      <c r="C69" s="1915"/>
      <c r="D69" s="1914"/>
      <c r="E69" s="1913"/>
      <c r="F69" s="1912"/>
      <c r="G69" s="1912"/>
      <c r="H69" s="1912"/>
      <c r="I69" s="1912"/>
      <c r="J69" s="1912"/>
      <c r="K69" s="1912"/>
      <c r="L69" s="1912"/>
      <c r="M69" s="1912"/>
      <c r="N69" s="1912"/>
      <c r="O69" s="1912"/>
      <c r="P69" s="1912"/>
      <c r="Q69" s="1912"/>
      <c r="R69" s="1912"/>
      <c r="S69" s="1911"/>
      <c r="T69" s="1910"/>
      <c r="U69" s="1909"/>
      <c r="V69" s="1908"/>
    </row>
    <row r="70" spans="1:22" ht="49.5">
      <c r="A70" s="1917">
        <f>ROW()</f>
        <v>70</v>
      </c>
      <c r="B70" s="1916"/>
      <c r="C70" s="1915"/>
      <c r="D70" s="1914"/>
      <c r="E70" s="1913"/>
      <c r="F70" s="1912"/>
      <c r="G70" s="1912"/>
      <c r="H70" s="1912"/>
      <c r="I70" s="1912"/>
      <c r="J70" s="1912"/>
      <c r="K70" s="1912"/>
      <c r="L70" s="1912"/>
      <c r="M70" s="1912"/>
      <c r="N70" s="1912"/>
      <c r="O70" s="1912"/>
      <c r="P70" s="1912"/>
      <c r="Q70" s="1912"/>
      <c r="R70" s="1912"/>
      <c r="S70" s="1911"/>
      <c r="T70" s="1910"/>
      <c r="U70" s="1909"/>
      <c r="V70" s="1908"/>
    </row>
    <row r="71" spans="1:22" ht="49.5">
      <c r="A71" s="1907">
        <f>ROW()</f>
        <v>71</v>
      </c>
      <c r="B71" s="1906"/>
      <c r="C71" s="1905"/>
      <c r="D71" s="1904"/>
      <c r="E71" s="1903"/>
      <c r="F71" s="1902"/>
      <c r="G71" s="1902"/>
      <c r="H71" s="1902"/>
      <c r="I71" s="1902"/>
      <c r="J71" s="1902"/>
      <c r="K71" s="1902"/>
      <c r="L71" s="1902"/>
      <c r="M71" s="1902"/>
      <c r="N71" s="1902"/>
      <c r="O71" s="1902"/>
      <c r="P71" s="1902"/>
      <c r="Q71" s="1902"/>
      <c r="R71" s="1902"/>
      <c r="S71" s="1901"/>
      <c r="T71" s="1900"/>
      <c r="U71" s="1899"/>
      <c r="V71" s="1898"/>
    </row>
    <row r="72" spans="1:22" s="1479" customFormat="1" ht="20.100000000000001" customHeight="1">
      <c r="A72" s="1897">
        <f>ROW()</f>
        <v>72</v>
      </c>
      <c r="B72" s="1896" t="s">
        <v>2808</v>
      </c>
      <c r="C72" s="1895"/>
      <c r="D72" s="1894"/>
      <c r="E72" s="1893"/>
      <c r="F72" s="1892"/>
      <c r="G72" s="1892"/>
      <c r="H72" s="1892"/>
      <c r="I72" s="1892"/>
      <c r="J72" s="1892"/>
      <c r="K72" s="1892"/>
      <c r="L72" s="1892"/>
      <c r="M72" s="1892"/>
      <c r="N72" s="1892"/>
      <c r="O72" s="1892"/>
      <c r="P72" s="1892"/>
      <c r="Q72" s="1892"/>
      <c r="R72" s="1892"/>
      <c r="S72" s="1891"/>
      <c r="T72" s="1890"/>
      <c r="U72" s="1890"/>
      <c r="V72" s="1889"/>
    </row>
  </sheetData>
  <mergeCells count="1">
    <mergeCell ref="C10:E10"/>
  </mergeCells>
  <printOptions horizontalCentered="1"/>
  <pageMargins left="0.19685039370078741" right="0" top="0.19685039370078741" bottom="0" header="0" footer="0"/>
  <pageSetup paperSize="9" scale="27" orientation="landscape" horizontalDpi="300" r:id="rId1"/>
  <headerFooter alignWithMargins="0">
    <oddFooter>&amp;R&amp;"Arial,Gras"&amp;16&amp;P de &amp;N</oddFooter>
  </headerFooter>
  <rowBreaks count="1" manualBreakCount="1">
    <brk id="38"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euil21">
    <tabColor theme="0" tint="-0.249977111117893"/>
  </sheetPr>
  <dimension ref="A1:K36"/>
  <sheetViews>
    <sheetView zoomScale="75" zoomScaleNormal="75" workbookViewId="0">
      <selection activeCell="T11" sqref="T11"/>
    </sheetView>
  </sheetViews>
  <sheetFormatPr baseColWidth="10" defaultRowHeight="12.75"/>
  <cols>
    <col min="1" max="1" width="2.140625" style="89" customWidth="1"/>
    <col min="2" max="2" width="5.28515625" style="89" customWidth="1"/>
    <col min="3" max="3" width="34.7109375" style="89" customWidth="1"/>
    <col min="4" max="4" width="14.140625" style="89" customWidth="1"/>
    <col min="5" max="5" width="10.7109375" style="89" customWidth="1"/>
    <col min="6" max="6" width="5.140625" style="89" customWidth="1"/>
    <col min="7" max="7" width="10.28515625" style="89" customWidth="1"/>
    <col min="8" max="8" width="10.85546875" style="89" customWidth="1"/>
    <col min="9" max="9" width="12.7109375" style="89" customWidth="1"/>
    <col min="10" max="10" width="19.7109375" style="89" customWidth="1"/>
    <col min="11" max="11" width="27.140625" style="89" customWidth="1"/>
    <col min="12" max="12" width="2.140625" style="89" customWidth="1"/>
    <col min="13" max="256" width="11.42578125" style="89"/>
    <col min="257" max="257" width="2.140625" style="89" customWidth="1"/>
    <col min="258" max="258" width="5.28515625" style="89" customWidth="1"/>
    <col min="259" max="259" width="34.7109375" style="89" customWidth="1"/>
    <col min="260" max="260" width="14.140625" style="89" customWidth="1"/>
    <col min="261" max="261" width="10.7109375" style="89" customWidth="1"/>
    <col min="262" max="262" width="5.140625" style="89" customWidth="1"/>
    <col min="263" max="263" width="10.28515625" style="89" customWidth="1"/>
    <col min="264" max="264" width="10.85546875" style="89" customWidth="1"/>
    <col min="265" max="265" width="12.7109375" style="89" customWidth="1"/>
    <col min="266" max="266" width="19.7109375" style="89" customWidth="1"/>
    <col min="267" max="267" width="27.140625" style="89" customWidth="1"/>
    <col min="268" max="268" width="2.140625" style="89" customWidth="1"/>
    <col min="269" max="512" width="11.42578125" style="89"/>
    <col min="513" max="513" width="2.140625" style="89" customWidth="1"/>
    <col min="514" max="514" width="5.28515625" style="89" customWidth="1"/>
    <col min="515" max="515" width="34.7109375" style="89" customWidth="1"/>
    <col min="516" max="516" width="14.140625" style="89" customWidth="1"/>
    <col min="517" max="517" width="10.7109375" style="89" customWidth="1"/>
    <col min="518" max="518" width="5.140625" style="89" customWidth="1"/>
    <col min="519" max="519" width="10.28515625" style="89" customWidth="1"/>
    <col min="520" max="520" width="10.85546875" style="89" customWidth="1"/>
    <col min="521" max="521" width="12.7109375" style="89" customWidth="1"/>
    <col min="522" max="522" width="19.7109375" style="89" customWidth="1"/>
    <col min="523" max="523" width="27.140625" style="89" customWidth="1"/>
    <col min="524" max="524" width="2.140625" style="89" customWidth="1"/>
    <col min="525" max="768" width="11.42578125" style="89"/>
    <col min="769" max="769" width="2.140625" style="89" customWidth="1"/>
    <col min="770" max="770" width="5.28515625" style="89" customWidth="1"/>
    <col min="771" max="771" width="34.7109375" style="89" customWidth="1"/>
    <col min="772" max="772" width="14.140625" style="89" customWidth="1"/>
    <col min="773" max="773" width="10.7109375" style="89" customWidth="1"/>
    <col min="774" max="774" width="5.140625" style="89" customWidth="1"/>
    <col min="775" max="775" width="10.28515625" style="89" customWidth="1"/>
    <col min="776" max="776" width="10.85546875" style="89" customWidth="1"/>
    <col min="777" max="777" width="12.7109375" style="89" customWidth="1"/>
    <col min="778" max="778" width="19.7109375" style="89" customWidth="1"/>
    <col min="779" max="779" width="27.140625" style="89" customWidth="1"/>
    <col min="780" max="780" width="2.140625" style="89" customWidth="1"/>
    <col min="781" max="1024" width="11.42578125" style="89"/>
    <col min="1025" max="1025" width="2.140625" style="89" customWidth="1"/>
    <col min="1026" max="1026" width="5.28515625" style="89" customWidth="1"/>
    <col min="1027" max="1027" width="34.7109375" style="89" customWidth="1"/>
    <col min="1028" max="1028" width="14.140625" style="89" customWidth="1"/>
    <col min="1029" max="1029" width="10.7109375" style="89" customWidth="1"/>
    <col min="1030" max="1030" width="5.140625" style="89" customWidth="1"/>
    <col min="1031" max="1031" width="10.28515625" style="89" customWidth="1"/>
    <col min="1032" max="1032" width="10.85546875" style="89" customWidth="1"/>
    <col min="1033" max="1033" width="12.7109375" style="89" customWidth="1"/>
    <col min="1034" max="1034" width="19.7109375" style="89" customWidth="1"/>
    <col min="1035" max="1035" width="27.140625" style="89" customWidth="1"/>
    <col min="1036" max="1036" width="2.140625" style="89" customWidth="1"/>
    <col min="1037" max="1280" width="11.42578125" style="89"/>
    <col min="1281" max="1281" width="2.140625" style="89" customWidth="1"/>
    <col min="1282" max="1282" width="5.28515625" style="89" customWidth="1"/>
    <col min="1283" max="1283" width="34.7109375" style="89" customWidth="1"/>
    <col min="1284" max="1284" width="14.140625" style="89" customWidth="1"/>
    <col min="1285" max="1285" width="10.7109375" style="89" customWidth="1"/>
    <col min="1286" max="1286" width="5.140625" style="89" customWidth="1"/>
    <col min="1287" max="1287" width="10.28515625" style="89" customWidth="1"/>
    <col min="1288" max="1288" width="10.85546875" style="89" customWidth="1"/>
    <col min="1289" max="1289" width="12.7109375" style="89" customWidth="1"/>
    <col min="1290" max="1290" width="19.7109375" style="89" customWidth="1"/>
    <col min="1291" max="1291" width="27.140625" style="89" customWidth="1"/>
    <col min="1292" max="1292" width="2.140625" style="89" customWidth="1"/>
    <col min="1293" max="1536" width="11.42578125" style="89"/>
    <col min="1537" max="1537" width="2.140625" style="89" customWidth="1"/>
    <col min="1538" max="1538" width="5.28515625" style="89" customWidth="1"/>
    <col min="1539" max="1539" width="34.7109375" style="89" customWidth="1"/>
    <col min="1540" max="1540" width="14.140625" style="89" customWidth="1"/>
    <col min="1541" max="1541" width="10.7109375" style="89" customWidth="1"/>
    <col min="1542" max="1542" width="5.140625" style="89" customWidth="1"/>
    <col min="1543" max="1543" width="10.28515625" style="89" customWidth="1"/>
    <col min="1544" max="1544" width="10.85546875" style="89" customWidth="1"/>
    <col min="1545" max="1545" width="12.7109375" style="89" customWidth="1"/>
    <col min="1546" max="1546" width="19.7109375" style="89" customWidth="1"/>
    <col min="1547" max="1547" width="27.140625" style="89" customWidth="1"/>
    <col min="1548" max="1548" width="2.140625" style="89" customWidth="1"/>
    <col min="1549" max="1792" width="11.42578125" style="89"/>
    <col min="1793" max="1793" width="2.140625" style="89" customWidth="1"/>
    <col min="1794" max="1794" width="5.28515625" style="89" customWidth="1"/>
    <col min="1795" max="1795" width="34.7109375" style="89" customWidth="1"/>
    <col min="1796" max="1796" width="14.140625" style="89" customWidth="1"/>
    <col min="1797" max="1797" width="10.7109375" style="89" customWidth="1"/>
    <col min="1798" max="1798" width="5.140625" style="89" customWidth="1"/>
    <col min="1799" max="1799" width="10.28515625" style="89" customWidth="1"/>
    <col min="1800" max="1800" width="10.85546875" style="89" customWidth="1"/>
    <col min="1801" max="1801" width="12.7109375" style="89" customWidth="1"/>
    <col min="1802" max="1802" width="19.7109375" style="89" customWidth="1"/>
    <col min="1803" max="1803" width="27.140625" style="89" customWidth="1"/>
    <col min="1804" max="1804" width="2.140625" style="89" customWidth="1"/>
    <col min="1805" max="2048" width="11.42578125" style="89"/>
    <col min="2049" max="2049" width="2.140625" style="89" customWidth="1"/>
    <col min="2050" max="2050" width="5.28515625" style="89" customWidth="1"/>
    <col min="2051" max="2051" width="34.7109375" style="89" customWidth="1"/>
    <col min="2052" max="2052" width="14.140625" style="89" customWidth="1"/>
    <col min="2053" max="2053" width="10.7109375" style="89" customWidth="1"/>
    <col min="2054" max="2054" width="5.140625" style="89" customWidth="1"/>
    <col min="2055" max="2055" width="10.28515625" style="89" customWidth="1"/>
    <col min="2056" max="2056" width="10.85546875" style="89" customWidth="1"/>
    <col min="2057" max="2057" width="12.7109375" style="89" customWidth="1"/>
    <col min="2058" max="2058" width="19.7109375" style="89" customWidth="1"/>
    <col min="2059" max="2059" width="27.140625" style="89" customWidth="1"/>
    <col min="2060" max="2060" width="2.140625" style="89" customWidth="1"/>
    <col min="2061" max="2304" width="11.42578125" style="89"/>
    <col min="2305" max="2305" width="2.140625" style="89" customWidth="1"/>
    <col min="2306" max="2306" width="5.28515625" style="89" customWidth="1"/>
    <col min="2307" max="2307" width="34.7109375" style="89" customWidth="1"/>
    <col min="2308" max="2308" width="14.140625" style="89" customWidth="1"/>
    <col min="2309" max="2309" width="10.7109375" style="89" customWidth="1"/>
    <col min="2310" max="2310" width="5.140625" style="89" customWidth="1"/>
    <col min="2311" max="2311" width="10.28515625" style="89" customWidth="1"/>
    <col min="2312" max="2312" width="10.85546875" style="89" customWidth="1"/>
    <col min="2313" max="2313" width="12.7109375" style="89" customWidth="1"/>
    <col min="2314" max="2314" width="19.7109375" style="89" customWidth="1"/>
    <col min="2315" max="2315" width="27.140625" style="89" customWidth="1"/>
    <col min="2316" max="2316" width="2.140625" style="89" customWidth="1"/>
    <col min="2317" max="2560" width="11.42578125" style="89"/>
    <col min="2561" max="2561" width="2.140625" style="89" customWidth="1"/>
    <col min="2562" max="2562" width="5.28515625" style="89" customWidth="1"/>
    <col min="2563" max="2563" width="34.7109375" style="89" customWidth="1"/>
    <col min="2564" max="2564" width="14.140625" style="89" customWidth="1"/>
    <col min="2565" max="2565" width="10.7109375" style="89" customWidth="1"/>
    <col min="2566" max="2566" width="5.140625" style="89" customWidth="1"/>
    <col min="2567" max="2567" width="10.28515625" style="89" customWidth="1"/>
    <col min="2568" max="2568" width="10.85546875" style="89" customWidth="1"/>
    <col min="2569" max="2569" width="12.7109375" style="89" customWidth="1"/>
    <col min="2570" max="2570" width="19.7109375" style="89" customWidth="1"/>
    <col min="2571" max="2571" width="27.140625" style="89" customWidth="1"/>
    <col min="2572" max="2572" width="2.140625" style="89" customWidth="1"/>
    <col min="2573" max="2816" width="11.42578125" style="89"/>
    <col min="2817" max="2817" width="2.140625" style="89" customWidth="1"/>
    <col min="2818" max="2818" width="5.28515625" style="89" customWidth="1"/>
    <col min="2819" max="2819" width="34.7109375" style="89" customWidth="1"/>
    <col min="2820" max="2820" width="14.140625" style="89" customWidth="1"/>
    <col min="2821" max="2821" width="10.7109375" style="89" customWidth="1"/>
    <col min="2822" max="2822" width="5.140625" style="89" customWidth="1"/>
    <col min="2823" max="2823" width="10.28515625" style="89" customWidth="1"/>
    <col min="2824" max="2824" width="10.85546875" style="89" customWidth="1"/>
    <col min="2825" max="2825" width="12.7109375" style="89" customWidth="1"/>
    <col min="2826" max="2826" width="19.7109375" style="89" customWidth="1"/>
    <col min="2827" max="2827" width="27.140625" style="89" customWidth="1"/>
    <col min="2828" max="2828" width="2.140625" style="89" customWidth="1"/>
    <col min="2829" max="3072" width="11.42578125" style="89"/>
    <col min="3073" max="3073" width="2.140625" style="89" customWidth="1"/>
    <col min="3074" max="3074" width="5.28515625" style="89" customWidth="1"/>
    <col min="3075" max="3075" width="34.7109375" style="89" customWidth="1"/>
    <col min="3076" max="3076" width="14.140625" style="89" customWidth="1"/>
    <col min="3077" max="3077" width="10.7109375" style="89" customWidth="1"/>
    <col min="3078" max="3078" width="5.140625" style="89" customWidth="1"/>
    <col min="3079" max="3079" width="10.28515625" style="89" customWidth="1"/>
    <col min="3080" max="3080" width="10.85546875" style="89" customWidth="1"/>
    <col min="3081" max="3081" width="12.7109375" style="89" customWidth="1"/>
    <col min="3082" max="3082" width="19.7109375" style="89" customWidth="1"/>
    <col min="3083" max="3083" width="27.140625" style="89" customWidth="1"/>
    <col min="3084" max="3084" width="2.140625" style="89" customWidth="1"/>
    <col min="3085" max="3328" width="11.42578125" style="89"/>
    <col min="3329" max="3329" width="2.140625" style="89" customWidth="1"/>
    <col min="3330" max="3330" width="5.28515625" style="89" customWidth="1"/>
    <col min="3331" max="3331" width="34.7109375" style="89" customWidth="1"/>
    <col min="3332" max="3332" width="14.140625" style="89" customWidth="1"/>
    <col min="3333" max="3333" width="10.7109375" style="89" customWidth="1"/>
    <col min="3334" max="3334" width="5.140625" style="89" customWidth="1"/>
    <col min="3335" max="3335" width="10.28515625" style="89" customWidth="1"/>
    <col min="3336" max="3336" width="10.85546875" style="89" customWidth="1"/>
    <col min="3337" max="3337" width="12.7109375" style="89" customWidth="1"/>
    <col min="3338" max="3338" width="19.7109375" style="89" customWidth="1"/>
    <col min="3339" max="3339" width="27.140625" style="89" customWidth="1"/>
    <col min="3340" max="3340" width="2.140625" style="89" customWidth="1"/>
    <col min="3341" max="3584" width="11.42578125" style="89"/>
    <col min="3585" max="3585" width="2.140625" style="89" customWidth="1"/>
    <col min="3586" max="3586" width="5.28515625" style="89" customWidth="1"/>
    <col min="3587" max="3587" width="34.7109375" style="89" customWidth="1"/>
    <col min="3588" max="3588" width="14.140625" style="89" customWidth="1"/>
    <col min="3589" max="3589" width="10.7109375" style="89" customWidth="1"/>
    <col min="3590" max="3590" width="5.140625" style="89" customWidth="1"/>
    <col min="3591" max="3591" width="10.28515625" style="89" customWidth="1"/>
    <col min="3592" max="3592" width="10.85546875" style="89" customWidth="1"/>
    <col min="3593" max="3593" width="12.7109375" style="89" customWidth="1"/>
    <col min="3594" max="3594" width="19.7109375" style="89" customWidth="1"/>
    <col min="3595" max="3595" width="27.140625" style="89" customWidth="1"/>
    <col min="3596" max="3596" width="2.140625" style="89" customWidth="1"/>
    <col min="3597" max="3840" width="11.42578125" style="89"/>
    <col min="3841" max="3841" width="2.140625" style="89" customWidth="1"/>
    <col min="3842" max="3842" width="5.28515625" style="89" customWidth="1"/>
    <col min="3843" max="3843" width="34.7109375" style="89" customWidth="1"/>
    <col min="3844" max="3844" width="14.140625" style="89" customWidth="1"/>
    <col min="3845" max="3845" width="10.7109375" style="89" customWidth="1"/>
    <col min="3846" max="3846" width="5.140625" style="89" customWidth="1"/>
    <col min="3847" max="3847" width="10.28515625" style="89" customWidth="1"/>
    <col min="3848" max="3848" width="10.85546875" style="89" customWidth="1"/>
    <col min="3849" max="3849" width="12.7109375" style="89" customWidth="1"/>
    <col min="3850" max="3850" width="19.7109375" style="89" customWidth="1"/>
    <col min="3851" max="3851" width="27.140625" style="89" customWidth="1"/>
    <col min="3852" max="3852" width="2.140625" style="89" customWidth="1"/>
    <col min="3853" max="4096" width="11.42578125" style="89"/>
    <col min="4097" max="4097" width="2.140625" style="89" customWidth="1"/>
    <col min="4098" max="4098" width="5.28515625" style="89" customWidth="1"/>
    <col min="4099" max="4099" width="34.7109375" style="89" customWidth="1"/>
    <col min="4100" max="4100" width="14.140625" style="89" customWidth="1"/>
    <col min="4101" max="4101" width="10.7109375" style="89" customWidth="1"/>
    <col min="4102" max="4102" width="5.140625" style="89" customWidth="1"/>
    <col min="4103" max="4103" width="10.28515625" style="89" customWidth="1"/>
    <col min="4104" max="4104" width="10.85546875" style="89" customWidth="1"/>
    <col min="4105" max="4105" width="12.7109375" style="89" customWidth="1"/>
    <col min="4106" max="4106" width="19.7109375" style="89" customWidth="1"/>
    <col min="4107" max="4107" width="27.140625" style="89" customWidth="1"/>
    <col min="4108" max="4108" width="2.140625" style="89" customWidth="1"/>
    <col min="4109" max="4352" width="11.42578125" style="89"/>
    <col min="4353" max="4353" width="2.140625" style="89" customWidth="1"/>
    <col min="4354" max="4354" width="5.28515625" style="89" customWidth="1"/>
    <col min="4355" max="4355" width="34.7109375" style="89" customWidth="1"/>
    <col min="4356" max="4356" width="14.140625" style="89" customWidth="1"/>
    <col min="4357" max="4357" width="10.7109375" style="89" customWidth="1"/>
    <col min="4358" max="4358" width="5.140625" style="89" customWidth="1"/>
    <col min="4359" max="4359" width="10.28515625" style="89" customWidth="1"/>
    <col min="4360" max="4360" width="10.85546875" style="89" customWidth="1"/>
    <col min="4361" max="4361" width="12.7109375" style="89" customWidth="1"/>
    <col min="4362" max="4362" width="19.7109375" style="89" customWidth="1"/>
    <col min="4363" max="4363" width="27.140625" style="89" customWidth="1"/>
    <col min="4364" max="4364" width="2.140625" style="89" customWidth="1"/>
    <col min="4365" max="4608" width="11.42578125" style="89"/>
    <col min="4609" max="4609" width="2.140625" style="89" customWidth="1"/>
    <col min="4610" max="4610" width="5.28515625" style="89" customWidth="1"/>
    <col min="4611" max="4611" width="34.7109375" style="89" customWidth="1"/>
    <col min="4612" max="4612" width="14.140625" style="89" customWidth="1"/>
    <col min="4613" max="4613" width="10.7109375" style="89" customWidth="1"/>
    <col min="4614" max="4614" width="5.140625" style="89" customWidth="1"/>
    <col min="4615" max="4615" width="10.28515625" style="89" customWidth="1"/>
    <col min="4616" max="4616" width="10.85546875" style="89" customWidth="1"/>
    <col min="4617" max="4617" width="12.7109375" style="89" customWidth="1"/>
    <col min="4618" max="4618" width="19.7109375" style="89" customWidth="1"/>
    <col min="4619" max="4619" width="27.140625" style="89" customWidth="1"/>
    <col min="4620" max="4620" width="2.140625" style="89" customWidth="1"/>
    <col min="4621" max="4864" width="11.42578125" style="89"/>
    <col min="4865" max="4865" width="2.140625" style="89" customWidth="1"/>
    <col min="4866" max="4866" width="5.28515625" style="89" customWidth="1"/>
    <col min="4867" max="4867" width="34.7109375" style="89" customWidth="1"/>
    <col min="4868" max="4868" width="14.140625" style="89" customWidth="1"/>
    <col min="4869" max="4869" width="10.7109375" style="89" customWidth="1"/>
    <col min="4870" max="4870" width="5.140625" style="89" customWidth="1"/>
    <col min="4871" max="4871" width="10.28515625" style="89" customWidth="1"/>
    <col min="4872" max="4872" width="10.85546875" style="89" customWidth="1"/>
    <col min="4873" max="4873" width="12.7109375" style="89" customWidth="1"/>
    <col min="4874" max="4874" width="19.7109375" style="89" customWidth="1"/>
    <col min="4875" max="4875" width="27.140625" style="89" customWidth="1"/>
    <col min="4876" max="4876" width="2.140625" style="89" customWidth="1"/>
    <col min="4877" max="5120" width="11.42578125" style="89"/>
    <col min="5121" max="5121" width="2.140625" style="89" customWidth="1"/>
    <col min="5122" max="5122" width="5.28515625" style="89" customWidth="1"/>
    <col min="5123" max="5123" width="34.7109375" style="89" customWidth="1"/>
    <col min="5124" max="5124" width="14.140625" style="89" customWidth="1"/>
    <col min="5125" max="5125" width="10.7109375" style="89" customWidth="1"/>
    <col min="5126" max="5126" width="5.140625" style="89" customWidth="1"/>
    <col min="5127" max="5127" width="10.28515625" style="89" customWidth="1"/>
    <col min="5128" max="5128" width="10.85546875" style="89" customWidth="1"/>
    <col min="5129" max="5129" width="12.7109375" style="89" customWidth="1"/>
    <col min="5130" max="5130" width="19.7109375" style="89" customWidth="1"/>
    <col min="5131" max="5131" width="27.140625" style="89" customWidth="1"/>
    <col min="5132" max="5132" width="2.140625" style="89" customWidth="1"/>
    <col min="5133" max="5376" width="11.42578125" style="89"/>
    <col min="5377" max="5377" width="2.140625" style="89" customWidth="1"/>
    <col min="5378" max="5378" width="5.28515625" style="89" customWidth="1"/>
    <col min="5379" max="5379" width="34.7109375" style="89" customWidth="1"/>
    <col min="5380" max="5380" width="14.140625" style="89" customWidth="1"/>
    <col min="5381" max="5381" width="10.7109375" style="89" customWidth="1"/>
    <col min="5382" max="5382" width="5.140625" style="89" customWidth="1"/>
    <col min="5383" max="5383" width="10.28515625" style="89" customWidth="1"/>
    <col min="5384" max="5384" width="10.85546875" style="89" customWidth="1"/>
    <col min="5385" max="5385" width="12.7109375" style="89" customWidth="1"/>
    <col min="5386" max="5386" width="19.7109375" style="89" customWidth="1"/>
    <col min="5387" max="5387" width="27.140625" style="89" customWidth="1"/>
    <col min="5388" max="5388" width="2.140625" style="89" customWidth="1"/>
    <col min="5389" max="5632" width="11.42578125" style="89"/>
    <col min="5633" max="5633" width="2.140625" style="89" customWidth="1"/>
    <col min="5634" max="5634" width="5.28515625" style="89" customWidth="1"/>
    <col min="5635" max="5635" width="34.7109375" style="89" customWidth="1"/>
    <col min="5636" max="5636" width="14.140625" style="89" customWidth="1"/>
    <col min="5637" max="5637" width="10.7109375" style="89" customWidth="1"/>
    <col min="5638" max="5638" width="5.140625" style="89" customWidth="1"/>
    <col min="5639" max="5639" width="10.28515625" style="89" customWidth="1"/>
    <col min="5640" max="5640" width="10.85546875" style="89" customWidth="1"/>
    <col min="5641" max="5641" width="12.7109375" style="89" customWidth="1"/>
    <col min="5642" max="5642" width="19.7109375" style="89" customWidth="1"/>
    <col min="5643" max="5643" width="27.140625" style="89" customWidth="1"/>
    <col min="5644" max="5644" width="2.140625" style="89" customWidth="1"/>
    <col min="5645" max="5888" width="11.42578125" style="89"/>
    <col min="5889" max="5889" width="2.140625" style="89" customWidth="1"/>
    <col min="5890" max="5890" width="5.28515625" style="89" customWidth="1"/>
    <col min="5891" max="5891" width="34.7109375" style="89" customWidth="1"/>
    <col min="5892" max="5892" width="14.140625" style="89" customWidth="1"/>
    <col min="5893" max="5893" width="10.7109375" style="89" customWidth="1"/>
    <col min="5894" max="5894" width="5.140625" style="89" customWidth="1"/>
    <col min="5895" max="5895" width="10.28515625" style="89" customWidth="1"/>
    <col min="5896" max="5896" width="10.85546875" style="89" customWidth="1"/>
    <col min="5897" max="5897" width="12.7109375" style="89" customWidth="1"/>
    <col min="5898" max="5898" width="19.7109375" style="89" customWidth="1"/>
    <col min="5899" max="5899" width="27.140625" style="89" customWidth="1"/>
    <col min="5900" max="5900" width="2.140625" style="89" customWidth="1"/>
    <col min="5901" max="6144" width="11.42578125" style="89"/>
    <col min="6145" max="6145" width="2.140625" style="89" customWidth="1"/>
    <col min="6146" max="6146" width="5.28515625" style="89" customWidth="1"/>
    <col min="6147" max="6147" width="34.7109375" style="89" customWidth="1"/>
    <col min="6148" max="6148" width="14.140625" style="89" customWidth="1"/>
    <col min="6149" max="6149" width="10.7109375" style="89" customWidth="1"/>
    <col min="6150" max="6150" width="5.140625" style="89" customWidth="1"/>
    <col min="6151" max="6151" width="10.28515625" style="89" customWidth="1"/>
    <col min="6152" max="6152" width="10.85546875" style="89" customWidth="1"/>
    <col min="6153" max="6153" width="12.7109375" style="89" customWidth="1"/>
    <col min="6154" max="6154" width="19.7109375" style="89" customWidth="1"/>
    <col min="6155" max="6155" width="27.140625" style="89" customWidth="1"/>
    <col min="6156" max="6156" width="2.140625" style="89" customWidth="1"/>
    <col min="6157" max="6400" width="11.42578125" style="89"/>
    <col min="6401" max="6401" width="2.140625" style="89" customWidth="1"/>
    <col min="6402" max="6402" width="5.28515625" style="89" customWidth="1"/>
    <col min="6403" max="6403" width="34.7109375" style="89" customWidth="1"/>
    <col min="6404" max="6404" width="14.140625" style="89" customWidth="1"/>
    <col min="6405" max="6405" width="10.7109375" style="89" customWidth="1"/>
    <col min="6406" max="6406" width="5.140625" style="89" customWidth="1"/>
    <col min="6407" max="6407" width="10.28515625" style="89" customWidth="1"/>
    <col min="6408" max="6408" width="10.85546875" style="89" customWidth="1"/>
    <col min="6409" max="6409" width="12.7109375" style="89" customWidth="1"/>
    <col min="6410" max="6410" width="19.7109375" style="89" customWidth="1"/>
    <col min="6411" max="6411" width="27.140625" style="89" customWidth="1"/>
    <col min="6412" max="6412" width="2.140625" style="89" customWidth="1"/>
    <col min="6413" max="6656" width="11.42578125" style="89"/>
    <col min="6657" max="6657" width="2.140625" style="89" customWidth="1"/>
    <col min="6658" max="6658" width="5.28515625" style="89" customWidth="1"/>
    <col min="6659" max="6659" width="34.7109375" style="89" customWidth="1"/>
    <col min="6660" max="6660" width="14.140625" style="89" customWidth="1"/>
    <col min="6661" max="6661" width="10.7109375" style="89" customWidth="1"/>
    <col min="6662" max="6662" width="5.140625" style="89" customWidth="1"/>
    <col min="6663" max="6663" width="10.28515625" style="89" customWidth="1"/>
    <col min="6664" max="6664" width="10.85546875" style="89" customWidth="1"/>
    <col min="6665" max="6665" width="12.7109375" style="89" customWidth="1"/>
    <col min="6666" max="6666" width="19.7109375" style="89" customWidth="1"/>
    <col min="6667" max="6667" width="27.140625" style="89" customWidth="1"/>
    <col min="6668" max="6668" width="2.140625" style="89" customWidth="1"/>
    <col min="6669" max="6912" width="11.42578125" style="89"/>
    <col min="6913" max="6913" width="2.140625" style="89" customWidth="1"/>
    <col min="6914" max="6914" width="5.28515625" style="89" customWidth="1"/>
    <col min="6915" max="6915" width="34.7109375" style="89" customWidth="1"/>
    <col min="6916" max="6916" width="14.140625" style="89" customWidth="1"/>
    <col min="6917" max="6917" width="10.7109375" style="89" customWidth="1"/>
    <col min="6918" max="6918" width="5.140625" style="89" customWidth="1"/>
    <col min="6919" max="6919" width="10.28515625" style="89" customWidth="1"/>
    <col min="6920" max="6920" width="10.85546875" style="89" customWidth="1"/>
    <col min="6921" max="6921" width="12.7109375" style="89" customWidth="1"/>
    <col min="6922" max="6922" width="19.7109375" style="89" customWidth="1"/>
    <col min="6923" max="6923" width="27.140625" style="89" customWidth="1"/>
    <col min="6924" max="6924" width="2.140625" style="89" customWidth="1"/>
    <col min="6925" max="7168" width="11.42578125" style="89"/>
    <col min="7169" max="7169" width="2.140625" style="89" customWidth="1"/>
    <col min="7170" max="7170" width="5.28515625" style="89" customWidth="1"/>
    <col min="7171" max="7171" width="34.7109375" style="89" customWidth="1"/>
    <col min="7172" max="7172" width="14.140625" style="89" customWidth="1"/>
    <col min="7173" max="7173" width="10.7109375" style="89" customWidth="1"/>
    <col min="7174" max="7174" width="5.140625" style="89" customWidth="1"/>
    <col min="7175" max="7175" width="10.28515625" style="89" customWidth="1"/>
    <col min="7176" max="7176" width="10.85546875" style="89" customWidth="1"/>
    <col min="7177" max="7177" width="12.7109375" style="89" customWidth="1"/>
    <col min="7178" max="7178" width="19.7109375" style="89" customWidth="1"/>
    <col min="7179" max="7179" width="27.140625" style="89" customWidth="1"/>
    <col min="7180" max="7180" width="2.140625" style="89" customWidth="1"/>
    <col min="7181" max="7424" width="11.42578125" style="89"/>
    <col min="7425" max="7425" width="2.140625" style="89" customWidth="1"/>
    <col min="7426" max="7426" width="5.28515625" style="89" customWidth="1"/>
    <col min="7427" max="7427" width="34.7109375" style="89" customWidth="1"/>
    <col min="7428" max="7428" width="14.140625" style="89" customWidth="1"/>
    <col min="7429" max="7429" width="10.7109375" style="89" customWidth="1"/>
    <col min="7430" max="7430" width="5.140625" style="89" customWidth="1"/>
    <col min="7431" max="7431" width="10.28515625" style="89" customWidth="1"/>
    <col min="7432" max="7432" width="10.85546875" style="89" customWidth="1"/>
    <col min="7433" max="7433" width="12.7109375" style="89" customWidth="1"/>
    <col min="7434" max="7434" width="19.7109375" style="89" customWidth="1"/>
    <col min="7435" max="7435" width="27.140625" style="89" customWidth="1"/>
    <col min="7436" max="7436" width="2.140625" style="89" customWidth="1"/>
    <col min="7437" max="7680" width="11.42578125" style="89"/>
    <col min="7681" max="7681" width="2.140625" style="89" customWidth="1"/>
    <col min="7682" max="7682" width="5.28515625" style="89" customWidth="1"/>
    <col min="7683" max="7683" width="34.7109375" style="89" customWidth="1"/>
    <col min="7684" max="7684" width="14.140625" style="89" customWidth="1"/>
    <col min="7685" max="7685" width="10.7109375" style="89" customWidth="1"/>
    <col min="7686" max="7686" width="5.140625" style="89" customWidth="1"/>
    <col min="7687" max="7687" width="10.28515625" style="89" customWidth="1"/>
    <col min="7688" max="7688" width="10.85546875" style="89" customWidth="1"/>
    <col min="7689" max="7689" width="12.7109375" style="89" customWidth="1"/>
    <col min="7690" max="7690" width="19.7109375" style="89" customWidth="1"/>
    <col min="7691" max="7691" width="27.140625" style="89" customWidth="1"/>
    <col min="7692" max="7692" width="2.140625" style="89" customWidth="1"/>
    <col min="7693" max="7936" width="11.42578125" style="89"/>
    <col min="7937" max="7937" width="2.140625" style="89" customWidth="1"/>
    <col min="7938" max="7938" width="5.28515625" style="89" customWidth="1"/>
    <col min="7939" max="7939" width="34.7109375" style="89" customWidth="1"/>
    <col min="7940" max="7940" width="14.140625" style="89" customWidth="1"/>
    <col min="7941" max="7941" width="10.7109375" style="89" customWidth="1"/>
    <col min="7942" max="7942" width="5.140625" style="89" customWidth="1"/>
    <col min="7943" max="7943" width="10.28515625" style="89" customWidth="1"/>
    <col min="7944" max="7944" width="10.85546875" style="89" customWidth="1"/>
    <col min="7945" max="7945" width="12.7109375" style="89" customWidth="1"/>
    <col min="7946" max="7946" width="19.7109375" style="89" customWidth="1"/>
    <col min="7947" max="7947" width="27.140625" style="89" customWidth="1"/>
    <col min="7948" max="7948" width="2.140625" style="89" customWidth="1"/>
    <col min="7949" max="8192" width="11.42578125" style="89"/>
    <col min="8193" max="8193" width="2.140625" style="89" customWidth="1"/>
    <col min="8194" max="8194" width="5.28515625" style="89" customWidth="1"/>
    <col min="8195" max="8195" width="34.7109375" style="89" customWidth="1"/>
    <col min="8196" max="8196" width="14.140625" style="89" customWidth="1"/>
    <col min="8197" max="8197" width="10.7109375" style="89" customWidth="1"/>
    <col min="8198" max="8198" width="5.140625" style="89" customWidth="1"/>
    <col min="8199" max="8199" width="10.28515625" style="89" customWidth="1"/>
    <col min="8200" max="8200" width="10.85546875" style="89" customWidth="1"/>
    <col min="8201" max="8201" width="12.7109375" style="89" customWidth="1"/>
    <col min="8202" max="8202" width="19.7109375" style="89" customWidth="1"/>
    <col min="8203" max="8203" width="27.140625" style="89" customWidth="1"/>
    <col min="8204" max="8204" width="2.140625" style="89" customWidth="1"/>
    <col min="8205" max="8448" width="11.42578125" style="89"/>
    <col min="8449" max="8449" width="2.140625" style="89" customWidth="1"/>
    <col min="8450" max="8450" width="5.28515625" style="89" customWidth="1"/>
    <col min="8451" max="8451" width="34.7109375" style="89" customWidth="1"/>
    <col min="8452" max="8452" width="14.140625" style="89" customWidth="1"/>
    <col min="8453" max="8453" width="10.7109375" style="89" customWidth="1"/>
    <col min="8454" max="8454" width="5.140625" style="89" customWidth="1"/>
    <col min="8455" max="8455" width="10.28515625" style="89" customWidth="1"/>
    <col min="8456" max="8456" width="10.85546875" style="89" customWidth="1"/>
    <col min="8457" max="8457" width="12.7109375" style="89" customWidth="1"/>
    <col min="8458" max="8458" width="19.7109375" style="89" customWidth="1"/>
    <col min="8459" max="8459" width="27.140625" style="89" customWidth="1"/>
    <col min="8460" max="8460" width="2.140625" style="89" customWidth="1"/>
    <col min="8461" max="8704" width="11.42578125" style="89"/>
    <col min="8705" max="8705" width="2.140625" style="89" customWidth="1"/>
    <col min="8706" max="8706" width="5.28515625" style="89" customWidth="1"/>
    <col min="8707" max="8707" width="34.7109375" style="89" customWidth="1"/>
    <col min="8708" max="8708" width="14.140625" style="89" customWidth="1"/>
    <col min="8709" max="8709" width="10.7109375" style="89" customWidth="1"/>
    <col min="8710" max="8710" width="5.140625" style="89" customWidth="1"/>
    <col min="8711" max="8711" width="10.28515625" style="89" customWidth="1"/>
    <col min="8712" max="8712" width="10.85546875" style="89" customWidth="1"/>
    <col min="8713" max="8713" width="12.7109375" style="89" customWidth="1"/>
    <col min="8714" max="8714" width="19.7109375" style="89" customWidth="1"/>
    <col min="8715" max="8715" width="27.140625" style="89" customWidth="1"/>
    <col min="8716" max="8716" width="2.140625" style="89" customWidth="1"/>
    <col min="8717" max="8960" width="11.42578125" style="89"/>
    <col min="8961" max="8961" width="2.140625" style="89" customWidth="1"/>
    <col min="8962" max="8962" width="5.28515625" style="89" customWidth="1"/>
    <col min="8963" max="8963" width="34.7109375" style="89" customWidth="1"/>
    <col min="8964" max="8964" width="14.140625" style="89" customWidth="1"/>
    <col min="8965" max="8965" width="10.7109375" style="89" customWidth="1"/>
    <col min="8966" max="8966" width="5.140625" style="89" customWidth="1"/>
    <col min="8967" max="8967" width="10.28515625" style="89" customWidth="1"/>
    <col min="8968" max="8968" width="10.85546875" style="89" customWidth="1"/>
    <col min="8969" max="8969" width="12.7109375" style="89" customWidth="1"/>
    <col min="8970" max="8970" width="19.7109375" style="89" customWidth="1"/>
    <col min="8971" max="8971" width="27.140625" style="89" customWidth="1"/>
    <col min="8972" max="8972" width="2.140625" style="89" customWidth="1"/>
    <col min="8973" max="9216" width="11.42578125" style="89"/>
    <col min="9217" max="9217" width="2.140625" style="89" customWidth="1"/>
    <col min="9218" max="9218" width="5.28515625" style="89" customWidth="1"/>
    <col min="9219" max="9219" width="34.7109375" style="89" customWidth="1"/>
    <col min="9220" max="9220" width="14.140625" style="89" customWidth="1"/>
    <col min="9221" max="9221" width="10.7109375" style="89" customWidth="1"/>
    <col min="9222" max="9222" width="5.140625" style="89" customWidth="1"/>
    <col min="9223" max="9223" width="10.28515625" style="89" customWidth="1"/>
    <col min="9224" max="9224" width="10.85546875" style="89" customWidth="1"/>
    <col min="9225" max="9225" width="12.7109375" style="89" customWidth="1"/>
    <col min="9226" max="9226" width="19.7109375" style="89" customWidth="1"/>
    <col min="9227" max="9227" width="27.140625" style="89" customWidth="1"/>
    <col min="9228" max="9228" width="2.140625" style="89" customWidth="1"/>
    <col min="9229" max="9472" width="11.42578125" style="89"/>
    <col min="9473" max="9473" width="2.140625" style="89" customWidth="1"/>
    <col min="9474" max="9474" width="5.28515625" style="89" customWidth="1"/>
    <col min="9475" max="9475" width="34.7109375" style="89" customWidth="1"/>
    <col min="9476" max="9476" width="14.140625" style="89" customWidth="1"/>
    <col min="9477" max="9477" width="10.7109375" style="89" customWidth="1"/>
    <col min="9478" max="9478" width="5.140625" style="89" customWidth="1"/>
    <col min="9479" max="9479" width="10.28515625" style="89" customWidth="1"/>
    <col min="9480" max="9480" width="10.85546875" style="89" customWidth="1"/>
    <col min="9481" max="9481" width="12.7109375" style="89" customWidth="1"/>
    <col min="9482" max="9482" width="19.7109375" style="89" customWidth="1"/>
    <col min="9483" max="9483" width="27.140625" style="89" customWidth="1"/>
    <col min="9484" max="9484" width="2.140625" style="89" customWidth="1"/>
    <col min="9485" max="9728" width="11.42578125" style="89"/>
    <col min="9729" max="9729" width="2.140625" style="89" customWidth="1"/>
    <col min="9730" max="9730" width="5.28515625" style="89" customWidth="1"/>
    <col min="9731" max="9731" width="34.7109375" style="89" customWidth="1"/>
    <col min="9732" max="9732" width="14.140625" style="89" customWidth="1"/>
    <col min="9733" max="9733" width="10.7109375" style="89" customWidth="1"/>
    <col min="9734" max="9734" width="5.140625" style="89" customWidth="1"/>
    <col min="9735" max="9735" width="10.28515625" style="89" customWidth="1"/>
    <col min="9736" max="9736" width="10.85546875" style="89" customWidth="1"/>
    <col min="9737" max="9737" width="12.7109375" style="89" customWidth="1"/>
    <col min="9738" max="9738" width="19.7109375" style="89" customWidth="1"/>
    <col min="9739" max="9739" width="27.140625" style="89" customWidth="1"/>
    <col min="9740" max="9740" width="2.140625" style="89" customWidth="1"/>
    <col min="9741" max="9984" width="11.42578125" style="89"/>
    <col min="9985" max="9985" width="2.140625" style="89" customWidth="1"/>
    <col min="9986" max="9986" width="5.28515625" style="89" customWidth="1"/>
    <col min="9987" max="9987" width="34.7109375" style="89" customWidth="1"/>
    <col min="9988" max="9988" width="14.140625" style="89" customWidth="1"/>
    <col min="9989" max="9989" width="10.7109375" style="89" customWidth="1"/>
    <col min="9990" max="9990" width="5.140625" style="89" customWidth="1"/>
    <col min="9991" max="9991" width="10.28515625" style="89" customWidth="1"/>
    <col min="9992" max="9992" width="10.85546875" style="89" customWidth="1"/>
    <col min="9993" max="9993" width="12.7109375" style="89" customWidth="1"/>
    <col min="9994" max="9994" width="19.7109375" style="89" customWidth="1"/>
    <col min="9995" max="9995" width="27.140625" style="89" customWidth="1"/>
    <col min="9996" max="9996" width="2.140625" style="89" customWidth="1"/>
    <col min="9997" max="10240" width="11.42578125" style="89"/>
    <col min="10241" max="10241" width="2.140625" style="89" customWidth="1"/>
    <col min="10242" max="10242" width="5.28515625" style="89" customWidth="1"/>
    <col min="10243" max="10243" width="34.7109375" style="89" customWidth="1"/>
    <col min="10244" max="10244" width="14.140625" style="89" customWidth="1"/>
    <col min="10245" max="10245" width="10.7109375" style="89" customWidth="1"/>
    <col min="10246" max="10246" width="5.140625" style="89" customWidth="1"/>
    <col min="10247" max="10247" width="10.28515625" style="89" customWidth="1"/>
    <col min="10248" max="10248" width="10.85546875" style="89" customWidth="1"/>
    <col min="10249" max="10249" width="12.7109375" style="89" customWidth="1"/>
    <col min="10250" max="10250" width="19.7109375" style="89" customWidth="1"/>
    <col min="10251" max="10251" width="27.140625" style="89" customWidth="1"/>
    <col min="10252" max="10252" width="2.140625" style="89" customWidth="1"/>
    <col min="10253" max="10496" width="11.42578125" style="89"/>
    <col min="10497" max="10497" width="2.140625" style="89" customWidth="1"/>
    <col min="10498" max="10498" width="5.28515625" style="89" customWidth="1"/>
    <col min="10499" max="10499" width="34.7109375" style="89" customWidth="1"/>
    <col min="10500" max="10500" width="14.140625" style="89" customWidth="1"/>
    <col min="10501" max="10501" width="10.7109375" style="89" customWidth="1"/>
    <col min="10502" max="10502" width="5.140625" style="89" customWidth="1"/>
    <col min="10503" max="10503" width="10.28515625" style="89" customWidth="1"/>
    <col min="10504" max="10504" width="10.85546875" style="89" customWidth="1"/>
    <col min="10505" max="10505" width="12.7109375" style="89" customWidth="1"/>
    <col min="10506" max="10506" width="19.7109375" style="89" customWidth="1"/>
    <col min="10507" max="10507" width="27.140625" style="89" customWidth="1"/>
    <col min="10508" max="10508" width="2.140625" style="89" customWidth="1"/>
    <col min="10509" max="10752" width="11.42578125" style="89"/>
    <col min="10753" max="10753" width="2.140625" style="89" customWidth="1"/>
    <col min="10754" max="10754" width="5.28515625" style="89" customWidth="1"/>
    <col min="10755" max="10755" width="34.7109375" style="89" customWidth="1"/>
    <col min="10756" max="10756" width="14.140625" style="89" customWidth="1"/>
    <col min="10757" max="10757" width="10.7109375" style="89" customWidth="1"/>
    <col min="10758" max="10758" width="5.140625" style="89" customWidth="1"/>
    <col min="10759" max="10759" width="10.28515625" style="89" customWidth="1"/>
    <col min="10760" max="10760" width="10.85546875" style="89" customWidth="1"/>
    <col min="10761" max="10761" width="12.7109375" style="89" customWidth="1"/>
    <col min="10762" max="10762" width="19.7109375" style="89" customWidth="1"/>
    <col min="10763" max="10763" width="27.140625" style="89" customWidth="1"/>
    <col min="10764" max="10764" width="2.140625" style="89" customWidth="1"/>
    <col min="10765" max="11008" width="11.42578125" style="89"/>
    <col min="11009" max="11009" width="2.140625" style="89" customWidth="1"/>
    <col min="11010" max="11010" width="5.28515625" style="89" customWidth="1"/>
    <col min="11011" max="11011" width="34.7109375" style="89" customWidth="1"/>
    <col min="11012" max="11012" width="14.140625" style="89" customWidth="1"/>
    <col min="11013" max="11013" width="10.7109375" style="89" customWidth="1"/>
    <col min="11014" max="11014" width="5.140625" style="89" customWidth="1"/>
    <col min="11015" max="11015" width="10.28515625" style="89" customWidth="1"/>
    <col min="11016" max="11016" width="10.85546875" style="89" customWidth="1"/>
    <col min="11017" max="11017" width="12.7109375" style="89" customWidth="1"/>
    <col min="11018" max="11018" width="19.7109375" style="89" customWidth="1"/>
    <col min="11019" max="11019" width="27.140625" style="89" customWidth="1"/>
    <col min="11020" max="11020" width="2.140625" style="89" customWidth="1"/>
    <col min="11021" max="11264" width="11.42578125" style="89"/>
    <col min="11265" max="11265" width="2.140625" style="89" customWidth="1"/>
    <col min="11266" max="11266" width="5.28515625" style="89" customWidth="1"/>
    <col min="11267" max="11267" width="34.7109375" style="89" customWidth="1"/>
    <col min="11268" max="11268" width="14.140625" style="89" customWidth="1"/>
    <col min="11269" max="11269" width="10.7109375" style="89" customWidth="1"/>
    <col min="11270" max="11270" width="5.140625" style="89" customWidth="1"/>
    <col min="11271" max="11271" width="10.28515625" style="89" customWidth="1"/>
    <col min="11272" max="11272" width="10.85546875" style="89" customWidth="1"/>
    <col min="11273" max="11273" width="12.7109375" style="89" customWidth="1"/>
    <col min="11274" max="11274" width="19.7109375" style="89" customWidth="1"/>
    <col min="11275" max="11275" width="27.140625" style="89" customWidth="1"/>
    <col min="11276" max="11276" width="2.140625" style="89" customWidth="1"/>
    <col min="11277" max="11520" width="11.42578125" style="89"/>
    <col min="11521" max="11521" width="2.140625" style="89" customWidth="1"/>
    <col min="11522" max="11522" width="5.28515625" style="89" customWidth="1"/>
    <col min="11523" max="11523" width="34.7109375" style="89" customWidth="1"/>
    <col min="11524" max="11524" width="14.140625" style="89" customWidth="1"/>
    <col min="11525" max="11525" width="10.7109375" style="89" customWidth="1"/>
    <col min="11526" max="11526" width="5.140625" style="89" customWidth="1"/>
    <col min="11527" max="11527" width="10.28515625" style="89" customWidth="1"/>
    <col min="11528" max="11528" width="10.85546875" style="89" customWidth="1"/>
    <col min="11529" max="11529" width="12.7109375" style="89" customWidth="1"/>
    <col min="11530" max="11530" width="19.7109375" style="89" customWidth="1"/>
    <col min="11531" max="11531" width="27.140625" style="89" customWidth="1"/>
    <col min="11532" max="11532" width="2.140625" style="89" customWidth="1"/>
    <col min="11533" max="11776" width="11.42578125" style="89"/>
    <col min="11777" max="11777" width="2.140625" style="89" customWidth="1"/>
    <col min="11778" max="11778" width="5.28515625" style="89" customWidth="1"/>
    <col min="11779" max="11779" width="34.7109375" style="89" customWidth="1"/>
    <col min="11780" max="11780" width="14.140625" style="89" customWidth="1"/>
    <col min="11781" max="11781" width="10.7109375" style="89" customWidth="1"/>
    <col min="11782" max="11782" width="5.140625" style="89" customWidth="1"/>
    <col min="11783" max="11783" width="10.28515625" style="89" customWidth="1"/>
    <col min="11784" max="11784" width="10.85546875" style="89" customWidth="1"/>
    <col min="11785" max="11785" width="12.7109375" style="89" customWidth="1"/>
    <col min="11786" max="11786" width="19.7109375" style="89" customWidth="1"/>
    <col min="11787" max="11787" width="27.140625" style="89" customWidth="1"/>
    <col min="11788" max="11788" width="2.140625" style="89" customWidth="1"/>
    <col min="11789" max="12032" width="11.42578125" style="89"/>
    <col min="12033" max="12033" width="2.140625" style="89" customWidth="1"/>
    <col min="12034" max="12034" width="5.28515625" style="89" customWidth="1"/>
    <col min="12035" max="12035" width="34.7109375" style="89" customWidth="1"/>
    <col min="12036" max="12036" width="14.140625" style="89" customWidth="1"/>
    <col min="12037" max="12037" width="10.7109375" style="89" customWidth="1"/>
    <col min="12038" max="12038" width="5.140625" style="89" customWidth="1"/>
    <col min="12039" max="12039" width="10.28515625" style="89" customWidth="1"/>
    <col min="12040" max="12040" width="10.85546875" style="89" customWidth="1"/>
    <col min="12041" max="12041" width="12.7109375" style="89" customWidth="1"/>
    <col min="12042" max="12042" width="19.7109375" style="89" customWidth="1"/>
    <col min="12043" max="12043" width="27.140625" style="89" customWidth="1"/>
    <col min="12044" max="12044" width="2.140625" style="89" customWidth="1"/>
    <col min="12045" max="12288" width="11.42578125" style="89"/>
    <col min="12289" max="12289" width="2.140625" style="89" customWidth="1"/>
    <col min="12290" max="12290" width="5.28515625" style="89" customWidth="1"/>
    <col min="12291" max="12291" width="34.7109375" style="89" customWidth="1"/>
    <col min="12292" max="12292" width="14.140625" style="89" customWidth="1"/>
    <col min="12293" max="12293" width="10.7109375" style="89" customWidth="1"/>
    <col min="12294" max="12294" width="5.140625" style="89" customWidth="1"/>
    <col min="12295" max="12295" width="10.28515625" style="89" customWidth="1"/>
    <col min="12296" max="12296" width="10.85546875" style="89" customWidth="1"/>
    <col min="12297" max="12297" width="12.7109375" style="89" customWidth="1"/>
    <col min="12298" max="12298" width="19.7109375" style="89" customWidth="1"/>
    <col min="12299" max="12299" width="27.140625" style="89" customWidth="1"/>
    <col min="12300" max="12300" width="2.140625" style="89" customWidth="1"/>
    <col min="12301" max="12544" width="11.42578125" style="89"/>
    <col min="12545" max="12545" width="2.140625" style="89" customWidth="1"/>
    <col min="12546" max="12546" width="5.28515625" style="89" customWidth="1"/>
    <col min="12547" max="12547" width="34.7109375" style="89" customWidth="1"/>
    <col min="12548" max="12548" width="14.140625" style="89" customWidth="1"/>
    <col min="12549" max="12549" width="10.7109375" style="89" customWidth="1"/>
    <col min="12550" max="12550" width="5.140625" style="89" customWidth="1"/>
    <col min="12551" max="12551" width="10.28515625" style="89" customWidth="1"/>
    <col min="12552" max="12552" width="10.85546875" style="89" customWidth="1"/>
    <col min="12553" max="12553" width="12.7109375" style="89" customWidth="1"/>
    <col min="12554" max="12554" width="19.7109375" style="89" customWidth="1"/>
    <col min="12555" max="12555" width="27.140625" style="89" customWidth="1"/>
    <col min="12556" max="12556" width="2.140625" style="89" customWidth="1"/>
    <col min="12557" max="12800" width="11.42578125" style="89"/>
    <col min="12801" max="12801" width="2.140625" style="89" customWidth="1"/>
    <col min="12802" max="12802" width="5.28515625" style="89" customWidth="1"/>
    <col min="12803" max="12803" width="34.7109375" style="89" customWidth="1"/>
    <col min="12804" max="12804" width="14.140625" style="89" customWidth="1"/>
    <col min="12805" max="12805" width="10.7109375" style="89" customWidth="1"/>
    <col min="12806" max="12806" width="5.140625" style="89" customWidth="1"/>
    <col min="12807" max="12807" width="10.28515625" style="89" customWidth="1"/>
    <col min="12808" max="12808" width="10.85546875" style="89" customWidth="1"/>
    <col min="12809" max="12809" width="12.7109375" style="89" customWidth="1"/>
    <col min="12810" max="12810" width="19.7109375" style="89" customWidth="1"/>
    <col min="12811" max="12811" width="27.140625" style="89" customWidth="1"/>
    <col min="12812" max="12812" width="2.140625" style="89" customWidth="1"/>
    <col min="12813" max="13056" width="11.42578125" style="89"/>
    <col min="13057" max="13057" width="2.140625" style="89" customWidth="1"/>
    <col min="13058" max="13058" width="5.28515625" style="89" customWidth="1"/>
    <col min="13059" max="13059" width="34.7109375" style="89" customWidth="1"/>
    <col min="13060" max="13060" width="14.140625" style="89" customWidth="1"/>
    <col min="13061" max="13061" width="10.7109375" style="89" customWidth="1"/>
    <col min="13062" max="13062" width="5.140625" style="89" customWidth="1"/>
    <col min="13063" max="13063" width="10.28515625" style="89" customWidth="1"/>
    <col min="13064" max="13064" width="10.85546875" style="89" customWidth="1"/>
    <col min="13065" max="13065" width="12.7109375" style="89" customWidth="1"/>
    <col min="13066" max="13066" width="19.7109375" style="89" customWidth="1"/>
    <col min="13067" max="13067" width="27.140625" style="89" customWidth="1"/>
    <col min="13068" max="13068" width="2.140625" style="89" customWidth="1"/>
    <col min="13069" max="13312" width="11.42578125" style="89"/>
    <col min="13313" max="13313" width="2.140625" style="89" customWidth="1"/>
    <col min="13314" max="13314" width="5.28515625" style="89" customWidth="1"/>
    <col min="13315" max="13315" width="34.7109375" style="89" customWidth="1"/>
    <col min="13316" max="13316" width="14.140625" style="89" customWidth="1"/>
    <col min="13317" max="13317" width="10.7109375" style="89" customWidth="1"/>
    <col min="13318" max="13318" width="5.140625" style="89" customWidth="1"/>
    <col min="13319" max="13319" width="10.28515625" style="89" customWidth="1"/>
    <col min="13320" max="13320" width="10.85546875" style="89" customWidth="1"/>
    <col min="13321" max="13321" width="12.7109375" style="89" customWidth="1"/>
    <col min="13322" max="13322" width="19.7109375" style="89" customWidth="1"/>
    <col min="13323" max="13323" width="27.140625" style="89" customWidth="1"/>
    <col min="13324" max="13324" width="2.140625" style="89" customWidth="1"/>
    <col min="13325" max="13568" width="11.42578125" style="89"/>
    <col min="13569" max="13569" width="2.140625" style="89" customWidth="1"/>
    <col min="13570" max="13570" width="5.28515625" style="89" customWidth="1"/>
    <col min="13571" max="13571" width="34.7109375" style="89" customWidth="1"/>
    <col min="13572" max="13572" width="14.140625" style="89" customWidth="1"/>
    <col min="13573" max="13573" width="10.7109375" style="89" customWidth="1"/>
    <col min="13574" max="13574" width="5.140625" style="89" customWidth="1"/>
    <col min="13575" max="13575" width="10.28515625" style="89" customWidth="1"/>
    <col min="13576" max="13576" width="10.85546875" style="89" customWidth="1"/>
    <col min="13577" max="13577" width="12.7109375" style="89" customWidth="1"/>
    <col min="13578" max="13578" width="19.7109375" style="89" customWidth="1"/>
    <col min="13579" max="13579" width="27.140625" style="89" customWidth="1"/>
    <col min="13580" max="13580" width="2.140625" style="89" customWidth="1"/>
    <col min="13581" max="13824" width="11.42578125" style="89"/>
    <col min="13825" max="13825" width="2.140625" style="89" customWidth="1"/>
    <col min="13826" max="13826" width="5.28515625" style="89" customWidth="1"/>
    <col min="13827" max="13827" width="34.7109375" style="89" customWidth="1"/>
    <col min="13828" max="13828" width="14.140625" style="89" customWidth="1"/>
    <col min="13829" max="13829" width="10.7109375" style="89" customWidth="1"/>
    <col min="13830" max="13830" width="5.140625" style="89" customWidth="1"/>
    <col min="13831" max="13831" width="10.28515625" style="89" customWidth="1"/>
    <col min="13832" max="13832" width="10.85546875" style="89" customWidth="1"/>
    <col min="13833" max="13833" width="12.7109375" style="89" customWidth="1"/>
    <col min="13834" max="13834" width="19.7109375" style="89" customWidth="1"/>
    <col min="13835" max="13835" width="27.140625" style="89" customWidth="1"/>
    <col min="13836" max="13836" width="2.140625" style="89" customWidth="1"/>
    <col min="13837" max="14080" width="11.42578125" style="89"/>
    <col min="14081" max="14081" width="2.140625" style="89" customWidth="1"/>
    <col min="14082" max="14082" width="5.28515625" style="89" customWidth="1"/>
    <col min="14083" max="14083" width="34.7109375" style="89" customWidth="1"/>
    <col min="14084" max="14084" width="14.140625" style="89" customWidth="1"/>
    <col min="14085" max="14085" width="10.7109375" style="89" customWidth="1"/>
    <col min="14086" max="14086" width="5.140625" style="89" customWidth="1"/>
    <col min="14087" max="14087" width="10.28515625" style="89" customWidth="1"/>
    <col min="14088" max="14088" width="10.85546875" style="89" customWidth="1"/>
    <col min="14089" max="14089" width="12.7109375" style="89" customWidth="1"/>
    <col min="14090" max="14090" width="19.7109375" style="89" customWidth="1"/>
    <col min="14091" max="14091" width="27.140625" style="89" customWidth="1"/>
    <col min="14092" max="14092" width="2.140625" style="89" customWidth="1"/>
    <col min="14093" max="14336" width="11.42578125" style="89"/>
    <col min="14337" max="14337" width="2.140625" style="89" customWidth="1"/>
    <col min="14338" max="14338" width="5.28515625" style="89" customWidth="1"/>
    <col min="14339" max="14339" width="34.7109375" style="89" customWidth="1"/>
    <col min="14340" max="14340" width="14.140625" style="89" customWidth="1"/>
    <col min="14341" max="14341" width="10.7109375" style="89" customWidth="1"/>
    <col min="14342" max="14342" width="5.140625" style="89" customWidth="1"/>
    <col min="14343" max="14343" width="10.28515625" style="89" customWidth="1"/>
    <col min="14344" max="14344" width="10.85546875" style="89" customWidth="1"/>
    <col min="14345" max="14345" width="12.7109375" style="89" customWidth="1"/>
    <col min="14346" max="14346" width="19.7109375" style="89" customWidth="1"/>
    <col min="14347" max="14347" width="27.140625" style="89" customWidth="1"/>
    <col min="14348" max="14348" width="2.140625" style="89" customWidth="1"/>
    <col min="14349" max="14592" width="11.42578125" style="89"/>
    <col min="14593" max="14593" width="2.140625" style="89" customWidth="1"/>
    <col min="14594" max="14594" width="5.28515625" style="89" customWidth="1"/>
    <col min="14595" max="14595" width="34.7109375" style="89" customWidth="1"/>
    <col min="14596" max="14596" width="14.140625" style="89" customWidth="1"/>
    <col min="14597" max="14597" width="10.7109375" style="89" customWidth="1"/>
    <col min="14598" max="14598" width="5.140625" style="89" customWidth="1"/>
    <col min="14599" max="14599" width="10.28515625" style="89" customWidth="1"/>
    <col min="14600" max="14600" width="10.85546875" style="89" customWidth="1"/>
    <col min="14601" max="14601" width="12.7109375" style="89" customWidth="1"/>
    <col min="14602" max="14602" width="19.7109375" style="89" customWidth="1"/>
    <col min="14603" max="14603" width="27.140625" style="89" customWidth="1"/>
    <col min="14604" max="14604" width="2.140625" style="89" customWidth="1"/>
    <col min="14605" max="14848" width="11.42578125" style="89"/>
    <col min="14849" max="14849" width="2.140625" style="89" customWidth="1"/>
    <col min="14850" max="14850" width="5.28515625" style="89" customWidth="1"/>
    <col min="14851" max="14851" width="34.7109375" style="89" customWidth="1"/>
    <col min="14852" max="14852" width="14.140625" style="89" customWidth="1"/>
    <col min="14853" max="14853" width="10.7109375" style="89" customWidth="1"/>
    <col min="14854" max="14854" width="5.140625" style="89" customWidth="1"/>
    <col min="14855" max="14855" width="10.28515625" style="89" customWidth="1"/>
    <col min="14856" max="14856" width="10.85546875" style="89" customWidth="1"/>
    <col min="14857" max="14857" width="12.7109375" style="89" customWidth="1"/>
    <col min="14858" max="14858" width="19.7109375" style="89" customWidth="1"/>
    <col min="14859" max="14859" width="27.140625" style="89" customWidth="1"/>
    <col min="14860" max="14860" width="2.140625" style="89" customWidth="1"/>
    <col min="14861" max="15104" width="11.42578125" style="89"/>
    <col min="15105" max="15105" width="2.140625" style="89" customWidth="1"/>
    <col min="15106" max="15106" width="5.28515625" style="89" customWidth="1"/>
    <col min="15107" max="15107" width="34.7109375" style="89" customWidth="1"/>
    <col min="15108" max="15108" width="14.140625" style="89" customWidth="1"/>
    <col min="15109" max="15109" width="10.7109375" style="89" customWidth="1"/>
    <col min="15110" max="15110" width="5.140625" style="89" customWidth="1"/>
    <col min="15111" max="15111" width="10.28515625" style="89" customWidth="1"/>
    <col min="15112" max="15112" width="10.85546875" style="89" customWidth="1"/>
    <col min="15113" max="15113" width="12.7109375" style="89" customWidth="1"/>
    <col min="15114" max="15114" width="19.7109375" style="89" customWidth="1"/>
    <col min="15115" max="15115" width="27.140625" style="89" customWidth="1"/>
    <col min="15116" max="15116" width="2.140625" style="89" customWidth="1"/>
    <col min="15117" max="15360" width="11.42578125" style="89"/>
    <col min="15361" max="15361" width="2.140625" style="89" customWidth="1"/>
    <col min="15362" max="15362" width="5.28515625" style="89" customWidth="1"/>
    <col min="15363" max="15363" width="34.7109375" style="89" customWidth="1"/>
    <col min="15364" max="15364" width="14.140625" style="89" customWidth="1"/>
    <col min="15365" max="15365" width="10.7109375" style="89" customWidth="1"/>
    <col min="15366" max="15366" width="5.140625" style="89" customWidth="1"/>
    <col min="15367" max="15367" width="10.28515625" style="89" customWidth="1"/>
    <col min="15368" max="15368" width="10.85546875" style="89" customWidth="1"/>
    <col min="15369" max="15369" width="12.7109375" style="89" customWidth="1"/>
    <col min="15370" max="15370" width="19.7109375" style="89" customWidth="1"/>
    <col min="15371" max="15371" width="27.140625" style="89" customWidth="1"/>
    <col min="15372" max="15372" width="2.140625" style="89" customWidth="1"/>
    <col min="15373" max="15616" width="11.42578125" style="89"/>
    <col min="15617" max="15617" width="2.140625" style="89" customWidth="1"/>
    <col min="15618" max="15618" width="5.28515625" style="89" customWidth="1"/>
    <col min="15619" max="15619" width="34.7109375" style="89" customWidth="1"/>
    <col min="15620" max="15620" width="14.140625" style="89" customWidth="1"/>
    <col min="15621" max="15621" width="10.7109375" style="89" customWidth="1"/>
    <col min="15622" max="15622" width="5.140625" style="89" customWidth="1"/>
    <col min="15623" max="15623" width="10.28515625" style="89" customWidth="1"/>
    <col min="15624" max="15624" width="10.85546875" style="89" customWidth="1"/>
    <col min="15625" max="15625" width="12.7109375" style="89" customWidth="1"/>
    <col min="15626" max="15626" width="19.7109375" style="89" customWidth="1"/>
    <col min="15627" max="15627" width="27.140625" style="89" customWidth="1"/>
    <col min="15628" max="15628" width="2.140625" style="89" customWidth="1"/>
    <col min="15629" max="15872" width="11.42578125" style="89"/>
    <col min="15873" max="15873" width="2.140625" style="89" customWidth="1"/>
    <col min="15874" max="15874" width="5.28515625" style="89" customWidth="1"/>
    <col min="15875" max="15875" width="34.7109375" style="89" customWidth="1"/>
    <col min="15876" max="15876" width="14.140625" style="89" customWidth="1"/>
    <col min="15877" max="15877" width="10.7109375" style="89" customWidth="1"/>
    <col min="15878" max="15878" width="5.140625" style="89" customWidth="1"/>
    <col min="15879" max="15879" width="10.28515625" style="89" customWidth="1"/>
    <col min="15880" max="15880" width="10.85546875" style="89" customWidth="1"/>
    <col min="15881" max="15881" width="12.7109375" style="89" customWidth="1"/>
    <col min="15882" max="15882" width="19.7109375" style="89" customWidth="1"/>
    <col min="15883" max="15883" width="27.140625" style="89" customWidth="1"/>
    <col min="15884" max="15884" width="2.140625" style="89" customWidth="1"/>
    <col min="15885" max="16128" width="11.42578125" style="89"/>
    <col min="16129" max="16129" width="2.140625" style="89" customWidth="1"/>
    <col min="16130" max="16130" width="5.28515625" style="89" customWidth="1"/>
    <col min="16131" max="16131" width="34.7109375" style="89" customWidth="1"/>
    <col min="16132" max="16132" width="14.140625" style="89" customWidth="1"/>
    <col min="16133" max="16133" width="10.7109375" style="89" customWidth="1"/>
    <col min="16134" max="16134" width="5.140625" style="89" customWidth="1"/>
    <col min="16135" max="16135" width="10.28515625" style="89" customWidth="1"/>
    <col min="16136" max="16136" width="10.85546875" style="89" customWidth="1"/>
    <col min="16137" max="16137" width="12.7109375" style="89" customWidth="1"/>
    <col min="16138" max="16138" width="19.7109375" style="89" customWidth="1"/>
    <col min="16139" max="16139" width="27.140625" style="89" customWidth="1"/>
    <col min="16140" max="16140" width="2.140625" style="89" customWidth="1"/>
    <col min="16141" max="16384" width="11.42578125" style="89"/>
  </cols>
  <sheetData>
    <row r="1" spans="1:11">
      <c r="B1" s="1149"/>
      <c r="C1" s="1149"/>
      <c r="D1" s="1149"/>
      <c r="E1" s="1149"/>
      <c r="F1" s="1149"/>
      <c r="G1" s="1149"/>
      <c r="H1" s="1149"/>
      <c r="I1" s="1149"/>
      <c r="J1" s="1149"/>
      <c r="K1" s="1149"/>
    </row>
    <row r="2" spans="1:11" ht="26.25" customHeight="1">
      <c r="A2" s="89">
        <v>0</v>
      </c>
      <c r="B2" s="1194"/>
      <c r="C2" s="1195" t="s">
        <v>2190</v>
      </c>
      <c r="D2" s="1196"/>
      <c r="E2" s="1196"/>
      <c r="F2" s="1196"/>
      <c r="G2" s="1196"/>
      <c r="H2" s="1196"/>
      <c r="I2" s="1196"/>
      <c r="J2" s="1197" t="s">
        <v>518</v>
      </c>
      <c r="K2" s="90" t="s">
        <v>519</v>
      </c>
    </row>
    <row r="3" spans="1:11" ht="40.5" customHeight="1">
      <c r="A3" s="89">
        <v>0</v>
      </c>
      <c r="B3" s="2955" t="s">
        <v>520</v>
      </c>
      <c r="C3" s="2957" t="s">
        <v>46</v>
      </c>
      <c r="D3" s="91" t="s">
        <v>289</v>
      </c>
      <c r="E3" s="2959" t="s">
        <v>521</v>
      </c>
      <c r="F3" s="2960"/>
      <c r="G3" s="2960"/>
      <c r="H3" s="2960"/>
      <c r="I3" s="2960"/>
      <c r="J3" s="2960"/>
      <c r="K3" s="92" t="s">
        <v>522</v>
      </c>
    </row>
    <row r="4" spans="1:11" ht="40.5" customHeight="1">
      <c r="A4" s="89">
        <v>0</v>
      </c>
      <c r="B4" s="2956"/>
      <c r="C4" s="2958"/>
      <c r="D4" s="93" t="s">
        <v>288</v>
      </c>
      <c r="E4" s="2961" t="s">
        <v>523</v>
      </c>
      <c r="F4" s="2962"/>
      <c r="G4" s="2962"/>
      <c r="H4" s="2962"/>
      <c r="I4" s="2962"/>
      <c r="J4" s="2962"/>
      <c r="K4" s="94" t="s">
        <v>524</v>
      </c>
    </row>
    <row r="5" spans="1:11" ht="30.75" customHeight="1">
      <c r="A5" s="1150"/>
      <c r="B5" s="1143"/>
      <c r="C5" s="1144" t="str">
        <f ca="1">CELL("nomfichier")</f>
        <v>E:\0-UPRT\1-UPRT.FR-SITE-WEB\tao-trousse-a-outils\[tao-1-marches-publics-doc-generale.xlsx]Quelques définitions</v>
      </c>
      <c r="D5" s="1145"/>
      <c r="E5" s="1146"/>
      <c r="F5" s="1147"/>
      <c r="G5" s="1147"/>
      <c r="H5" s="1147"/>
      <c r="I5" s="1147"/>
      <c r="J5" s="1147"/>
      <c r="K5" s="1148"/>
    </row>
    <row r="6" spans="1:11" ht="72.75" customHeight="1" thickBot="1">
      <c r="A6" s="1150"/>
      <c r="B6" s="1150"/>
      <c r="C6" s="2963" t="s">
        <v>525</v>
      </c>
      <c r="D6" s="2964"/>
      <c r="E6" s="2964"/>
      <c r="F6" s="2964"/>
      <c r="G6" s="2964"/>
      <c r="H6" s="2964"/>
      <c r="I6" s="2964"/>
      <c r="J6" s="2964"/>
      <c r="K6" s="2965"/>
    </row>
    <row r="7" spans="1:11" ht="24" customHeight="1">
      <c r="A7" s="1150"/>
      <c r="B7" s="1150"/>
      <c r="C7" s="1151"/>
      <c r="D7" s="1151"/>
      <c r="E7" s="1151"/>
      <c r="F7" s="1151"/>
      <c r="G7" s="1151"/>
      <c r="H7" s="1151"/>
      <c r="I7" s="1151"/>
      <c r="J7" s="1151"/>
      <c r="K7" s="1151"/>
    </row>
    <row r="8" spans="1:11" ht="33" customHeight="1">
      <c r="A8" s="1150"/>
      <c r="B8" s="1150"/>
      <c r="C8" s="1152" t="s">
        <v>526</v>
      </c>
      <c r="D8" s="2954"/>
      <c r="E8" s="2954"/>
      <c r="F8" s="2954"/>
      <c r="G8" s="2954"/>
      <c r="H8" s="1152" t="s">
        <v>527</v>
      </c>
      <c r="I8" s="2945"/>
      <c r="J8" s="2945"/>
      <c r="K8" s="2945"/>
    </row>
    <row r="9" spans="1:11" ht="33" customHeight="1">
      <c r="A9" s="1150"/>
      <c r="B9" s="1150"/>
      <c r="C9" s="1152" t="s">
        <v>528</v>
      </c>
      <c r="D9" s="2953"/>
      <c r="E9" s="2953"/>
      <c r="F9" s="2953"/>
      <c r="G9" s="1150"/>
      <c r="H9" s="1152" t="s">
        <v>529</v>
      </c>
      <c r="I9" s="2945"/>
      <c r="J9" s="2945"/>
      <c r="K9" s="2945"/>
    </row>
    <row r="10" spans="1:11" ht="18.75" customHeight="1">
      <c r="A10" s="1150"/>
      <c r="B10" s="1150"/>
      <c r="C10" s="1153"/>
      <c r="D10" s="1154"/>
      <c r="E10" s="1150"/>
      <c r="F10" s="1150"/>
      <c r="G10" s="1150"/>
      <c r="H10" s="1153"/>
      <c r="I10" s="1154"/>
      <c r="J10" s="1150"/>
      <c r="K10" s="1150"/>
    </row>
    <row r="11" spans="1:11" ht="44.25" customHeight="1">
      <c r="A11" s="1150"/>
      <c r="B11" s="1150"/>
      <c r="C11" s="1155" t="s">
        <v>496</v>
      </c>
      <c r="D11" s="2946"/>
      <c r="E11" s="2946"/>
      <c r="F11" s="2946"/>
      <c r="G11" s="2946"/>
      <c r="H11" s="2946"/>
      <c r="I11" s="2946"/>
      <c r="J11" s="2946"/>
      <c r="K11" s="2947"/>
    </row>
    <row r="12" spans="1:11" ht="20.25">
      <c r="A12" s="1150"/>
      <c r="B12" s="1150"/>
      <c r="C12" s="1150"/>
      <c r="D12" s="1156"/>
      <c r="E12" s="1156"/>
      <c r="F12" s="1156"/>
      <c r="G12" s="1156"/>
      <c r="H12" s="1156"/>
      <c r="I12" s="1156"/>
      <c r="J12" s="1156"/>
      <c r="K12" s="1156"/>
    </row>
    <row r="13" spans="1:11" ht="18" customHeight="1">
      <c r="A13" s="1150"/>
      <c r="B13" s="1150"/>
      <c r="C13" s="1150"/>
      <c r="D13" s="1150"/>
      <c r="E13" s="2948" t="s">
        <v>530</v>
      </c>
      <c r="F13" s="2948"/>
      <c r="G13" s="2948"/>
      <c r="H13" s="2948" t="s">
        <v>531</v>
      </c>
      <c r="I13" s="2948"/>
      <c r="J13" s="1157" t="s">
        <v>66</v>
      </c>
      <c r="K13" s="1158"/>
    </row>
    <row r="14" spans="1:11" ht="15.75">
      <c r="A14" s="1150"/>
      <c r="B14" s="1150"/>
      <c r="C14" s="1150"/>
      <c r="D14" s="1150"/>
      <c r="E14" s="1159"/>
      <c r="F14" s="1159"/>
      <c r="G14" s="1159"/>
      <c r="H14" s="1159"/>
      <c r="I14" s="1159"/>
      <c r="J14" s="1160"/>
      <c r="K14" s="1150"/>
    </row>
    <row r="15" spans="1:11" ht="20.25">
      <c r="A15" s="1150"/>
      <c r="B15" s="1150"/>
      <c r="C15" s="1161" t="s">
        <v>532</v>
      </c>
      <c r="D15" s="1162"/>
      <c r="E15" s="1162"/>
      <c r="F15" s="1162"/>
      <c r="G15" s="1162"/>
      <c r="H15" s="1162"/>
      <c r="I15" s="1162"/>
      <c r="J15" s="1162"/>
      <c r="K15" s="1163"/>
    </row>
    <row r="16" spans="1:11" ht="36.75" customHeight="1">
      <c r="A16" s="1150"/>
      <c r="B16" s="1150"/>
      <c r="C16" s="2949" t="s">
        <v>533</v>
      </c>
      <c r="D16" s="2950"/>
      <c r="E16" s="2931" t="s">
        <v>24</v>
      </c>
      <c r="F16" s="2931"/>
      <c r="G16" s="2931"/>
      <c r="H16" s="2932" t="s">
        <v>24</v>
      </c>
      <c r="I16" s="2932"/>
      <c r="J16" s="2951" t="s">
        <v>534</v>
      </c>
      <c r="K16" s="2952"/>
    </row>
    <row r="17" spans="1:11" ht="33" customHeight="1">
      <c r="A17" s="1150"/>
      <c r="B17" s="1150"/>
      <c r="C17" s="1164"/>
      <c r="D17" s="1165" t="s">
        <v>535</v>
      </c>
      <c r="E17" s="2931"/>
      <c r="F17" s="2931"/>
      <c r="G17" s="2931"/>
      <c r="H17" s="2932"/>
      <c r="I17" s="2932"/>
      <c r="J17" s="1166"/>
      <c r="K17" s="1167"/>
    </row>
    <row r="18" spans="1:11" ht="33" customHeight="1">
      <c r="A18" s="1150"/>
      <c r="B18" s="1150"/>
      <c r="C18" s="1164"/>
      <c r="D18" s="1165" t="s">
        <v>536</v>
      </c>
      <c r="E18" s="2931"/>
      <c r="F18" s="2931"/>
      <c r="G18" s="2931"/>
      <c r="H18" s="2932"/>
      <c r="I18" s="2932"/>
      <c r="J18" s="1166"/>
      <c r="K18" s="1167"/>
    </row>
    <row r="19" spans="1:11" ht="33" customHeight="1">
      <c r="A19" s="1150"/>
      <c r="B19" s="1150"/>
      <c r="C19" s="1164"/>
      <c r="D19" s="1165" t="s">
        <v>537</v>
      </c>
      <c r="E19" s="2931"/>
      <c r="F19" s="2931"/>
      <c r="G19" s="2931"/>
      <c r="H19" s="2932"/>
      <c r="I19" s="2932"/>
      <c r="J19" s="1166"/>
      <c r="K19" s="1167"/>
    </row>
    <row r="20" spans="1:11" ht="33" customHeight="1">
      <c r="A20" s="1150"/>
      <c r="B20" s="1150"/>
      <c r="C20" s="1164"/>
      <c r="D20" s="1168" t="s">
        <v>538</v>
      </c>
      <c r="E20" s="2931"/>
      <c r="F20" s="2931"/>
      <c r="G20" s="2931"/>
      <c r="H20" s="2932"/>
      <c r="I20" s="2932"/>
      <c r="J20" s="1166"/>
      <c r="K20" s="1167"/>
    </row>
    <row r="21" spans="1:11" ht="33" customHeight="1">
      <c r="A21" s="1150"/>
      <c r="B21" s="1150"/>
      <c r="C21" s="1164"/>
      <c r="D21" s="1168" t="s">
        <v>61</v>
      </c>
      <c r="E21" s="2931"/>
      <c r="F21" s="2931"/>
      <c r="G21" s="2931"/>
      <c r="H21" s="2932"/>
      <c r="I21" s="2932"/>
      <c r="J21" s="1166"/>
      <c r="K21" s="1167"/>
    </row>
    <row r="22" spans="1:11" ht="33" customHeight="1">
      <c r="A22" s="1150"/>
      <c r="B22" s="1150"/>
      <c r="C22" s="1169"/>
      <c r="D22" s="1170" t="s">
        <v>539</v>
      </c>
      <c r="E22" s="2931"/>
      <c r="F22" s="2931"/>
      <c r="G22" s="2931"/>
      <c r="H22" s="2932"/>
      <c r="I22" s="2932"/>
      <c r="J22" s="1171"/>
      <c r="K22" s="1172"/>
    </row>
    <row r="23" spans="1:11" ht="23.25">
      <c r="A23" s="1150"/>
      <c r="B23" s="1150"/>
      <c r="C23" s="1153"/>
      <c r="D23" s="1153"/>
      <c r="E23" s="1173"/>
      <c r="F23" s="1173"/>
      <c r="G23" s="1173"/>
      <c r="H23" s="1173"/>
      <c r="I23" s="1173"/>
      <c r="J23" s="1174"/>
      <c r="K23" s="1174"/>
    </row>
    <row r="24" spans="1:11" ht="20.25">
      <c r="A24" s="1150"/>
      <c r="B24" s="1150"/>
      <c r="C24" s="1161" t="s">
        <v>540</v>
      </c>
      <c r="D24" s="1162"/>
      <c r="E24" s="1162"/>
      <c r="F24" s="1162"/>
      <c r="G24" s="1162"/>
      <c r="H24" s="1162"/>
      <c r="I24" s="1162"/>
      <c r="J24" s="1162"/>
      <c r="K24" s="1163"/>
    </row>
    <row r="25" spans="1:11" ht="33" customHeight="1">
      <c r="A25" s="1150"/>
      <c r="B25" s="1150"/>
      <c r="C25" s="1164"/>
      <c r="D25" s="1165" t="s">
        <v>541</v>
      </c>
      <c r="E25" s="2931"/>
      <c r="F25" s="2931"/>
      <c r="G25" s="2931"/>
      <c r="H25" s="2932"/>
      <c r="I25" s="2932"/>
      <c r="J25" s="1166"/>
      <c r="K25" s="1167"/>
    </row>
    <row r="26" spans="1:11" ht="33" customHeight="1">
      <c r="A26" s="1150"/>
      <c r="B26" s="1150"/>
      <c r="C26" s="2929" t="s">
        <v>542</v>
      </c>
      <c r="D26" s="2930"/>
      <c r="E26" s="2931"/>
      <c r="F26" s="2931"/>
      <c r="G26" s="2931"/>
      <c r="H26" s="2932"/>
      <c r="I26" s="2932"/>
      <c r="J26" s="1166"/>
      <c r="K26" s="1167"/>
    </row>
    <row r="27" spans="1:11" ht="33" customHeight="1">
      <c r="A27" s="1150"/>
      <c r="B27" s="1150"/>
      <c r="C27" s="1169"/>
      <c r="D27" s="1175" t="s">
        <v>543</v>
      </c>
      <c r="E27" s="2931"/>
      <c r="F27" s="2931"/>
      <c r="G27" s="2931"/>
      <c r="H27" s="2932"/>
      <c r="I27" s="2932"/>
      <c r="J27" s="1176"/>
      <c r="K27" s="1172"/>
    </row>
    <row r="28" spans="1:11" ht="23.25">
      <c r="A28" s="1150"/>
      <c r="B28" s="1150"/>
      <c r="C28" s="1153"/>
      <c r="D28" s="1153"/>
      <c r="E28" s="1173"/>
      <c r="F28" s="1173"/>
      <c r="G28" s="1173"/>
      <c r="H28" s="1173"/>
      <c r="I28" s="1173"/>
      <c r="J28" s="1174"/>
      <c r="K28" s="1174"/>
    </row>
    <row r="29" spans="1:11" ht="20.25" customHeight="1">
      <c r="A29" s="1150"/>
      <c r="B29" s="1150"/>
      <c r="C29" s="2937" t="s">
        <v>544</v>
      </c>
      <c r="D29" s="2937"/>
      <c r="E29" s="1177" t="s">
        <v>545</v>
      </c>
      <c r="F29" s="1177"/>
      <c r="G29" s="1177"/>
      <c r="H29" s="1178" t="s">
        <v>546</v>
      </c>
      <c r="I29" s="1178"/>
      <c r="J29" s="1179" t="s">
        <v>547</v>
      </c>
      <c r="K29" s="1180"/>
    </row>
    <row r="30" spans="1:11" ht="29.25" customHeight="1">
      <c r="A30" s="1150"/>
      <c r="B30" s="1150"/>
      <c r="C30" s="2938"/>
      <c r="D30" s="2938"/>
      <c r="E30" s="2939"/>
      <c r="F30" s="2939"/>
      <c r="G30" s="2939"/>
      <c r="H30" s="2939"/>
      <c r="I30" s="2939"/>
      <c r="J30" s="1193"/>
      <c r="K30" s="1181"/>
    </row>
    <row r="31" spans="1:11" ht="23.25">
      <c r="A31" s="1150"/>
      <c r="B31" s="1150"/>
      <c r="C31" s="1182"/>
      <c r="D31" s="1182"/>
      <c r="E31" s="1183"/>
      <c r="F31" s="1183"/>
      <c r="G31" s="1183"/>
      <c r="H31" s="1173"/>
      <c r="I31" s="1173"/>
      <c r="J31" s="1173"/>
      <c r="K31" s="1173"/>
    </row>
    <row r="32" spans="1:11" ht="37.5" customHeight="1">
      <c r="A32" s="1150"/>
      <c r="B32" s="1150"/>
      <c r="C32" s="1184"/>
      <c r="D32" s="1185" t="s">
        <v>548</v>
      </c>
      <c r="E32" s="1186" t="s">
        <v>549</v>
      </c>
      <c r="F32" s="1187"/>
      <c r="G32" s="1188"/>
      <c r="H32" s="2940" t="s">
        <v>550</v>
      </c>
      <c r="I32" s="2941"/>
      <c r="J32" s="2940" t="s">
        <v>551</v>
      </c>
      <c r="K32" s="2941"/>
    </row>
    <row r="33" spans="1:11" ht="57.75" customHeight="1">
      <c r="A33" s="1150"/>
      <c r="B33" s="1150"/>
      <c r="C33" s="1189"/>
      <c r="D33" s="1190"/>
      <c r="E33" s="2942"/>
      <c r="F33" s="2943"/>
      <c r="G33" s="2944"/>
      <c r="H33" s="2942"/>
      <c r="I33" s="2944"/>
      <c r="J33" s="2943"/>
      <c r="K33" s="2944"/>
    </row>
    <row r="34" spans="1:11" ht="23.25">
      <c r="A34" s="1150"/>
      <c r="B34" s="1150"/>
      <c r="C34" s="1153"/>
      <c r="D34" s="1153"/>
      <c r="E34" s="1173"/>
      <c r="F34" s="1173"/>
      <c r="G34" s="1173"/>
      <c r="H34" s="1173"/>
      <c r="I34" s="1173"/>
      <c r="J34" s="1173"/>
      <c r="K34" s="1173"/>
    </row>
    <row r="35" spans="1:11" ht="33" customHeight="1">
      <c r="A35" s="1150"/>
      <c r="B35" s="1150"/>
      <c r="C35" s="1191" t="s">
        <v>552</v>
      </c>
      <c r="D35" s="2933"/>
      <c r="E35" s="2933"/>
      <c r="F35" s="2933"/>
      <c r="G35" s="2933"/>
      <c r="H35" s="2933"/>
      <c r="I35" s="2933"/>
      <c r="J35" s="2933"/>
      <c r="K35" s="2934"/>
    </row>
    <row r="36" spans="1:11" ht="172.5" customHeight="1">
      <c r="A36" s="1150"/>
      <c r="B36" s="1150"/>
      <c r="C36" s="1192"/>
      <c r="D36" s="2935"/>
      <c r="E36" s="2935"/>
      <c r="F36" s="2935"/>
      <c r="G36" s="2935"/>
      <c r="H36" s="2935"/>
      <c r="I36" s="2935"/>
      <c r="J36" s="2935"/>
      <c r="K36" s="2936"/>
    </row>
  </sheetData>
  <mergeCells count="44">
    <mergeCell ref="D8:G8"/>
    <mergeCell ref="I8:K8"/>
    <mergeCell ref="B3:B4"/>
    <mergeCell ref="C3:C4"/>
    <mergeCell ref="E3:J3"/>
    <mergeCell ref="E4:J4"/>
    <mergeCell ref="C6:K6"/>
    <mergeCell ref="I9:K9"/>
    <mergeCell ref="D11:K11"/>
    <mergeCell ref="E13:G13"/>
    <mergeCell ref="H13:I13"/>
    <mergeCell ref="C16:D16"/>
    <mergeCell ref="E16:G16"/>
    <mergeCell ref="H16:I16"/>
    <mergeCell ref="J16:K16"/>
    <mergeCell ref="D9:F9"/>
    <mergeCell ref="E25:G25"/>
    <mergeCell ref="H25:I25"/>
    <mergeCell ref="E17:G17"/>
    <mergeCell ref="H17:I17"/>
    <mergeCell ref="E18:G18"/>
    <mergeCell ref="H18:I18"/>
    <mergeCell ref="E19:G19"/>
    <mergeCell ref="H19:I19"/>
    <mergeCell ref="E20:G20"/>
    <mergeCell ref="H20:I20"/>
    <mergeCell ref="E21:G21"/>
    <mergeCell ref="H21:I21"/>
    <mergeCell ref="E22:G22"/>
    <mergeCell ref="H22:I22"/>
    <mergeCell ref="C26:D26"/>
    <mergeCell ref="E26:G26"/>
    <mergeCell ref="H26:I26"/>
    <mergeCell ref="D35:K36"/>
    <mergeCell ref="C29:D30"/>
    <mergeCell ref="E30:G30"/>
    <mergeCell ref="H30:I30"/>
    <mergeCell ref="H32:I32"/>
    <mergeCell ref="J32:K32"/>
    <mergeCell ref="E33:G33"/>
    <mergeCell ref="H33:I33"/>
    <mergeCell ref="J33:K33"/>
    <mergeCell ref="E27:G27"/>
    <mergeCell ref="H27:I27"/>
  </mergeCells>
  <printOptions horizontalCentered="1"/>
  <pageMargins left="0" right="0" top="0.19685039370078741" bottom="0" header="0" footer="0"/>
  <pageSetup paperSize="9" scale="6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10"/>
    <pageSetUpPr fitToPage="1"/>
  </sheetPr>
  <dimension ref="B1:U271"/>
  <sheetViews>
    <sheetView zoomScale="50" workbookViewId="0">
      <selection activeCell="Y21" sqref="Y21"/>
    </sheetView>
  </sheetViews>
  <sheetFormatPr baseColWidth="10" defaultRowHeight="15"/>
  <cols>
    <col min="1" max="1" width="2.7109375" style="22" customWidth="1"/>
    <col min="2" max="2" width="41" style="44" customWidth="1"/>
    <col min="3" max="3" width="10.7109375" style="44" customWidth="1"/>
    <col min="4" max="4" width="18.42578125" style="44" customWidth="1"/>
    <col min="5" max="5" width="12.42578125" style="44" customWidth="1"/>
    <col min="6" max="6" width="15.140625" style="44" customWidth="1"/>
    <col min="7" max="7" width="16" style="44" customWidth="1"/>
    <col min="8" max="8" width="11.5703125" style="44" customWidth="1"/>
    <col min="9" max="9" width="10.140625" style="44" customWidth="1"/>
    <col min="10" max="10" width="5.5703125" style="44" customWidth="1"/>
    <col min="11" max="11" width="16.140625" style="44" customWidth="1"/>
    <col min="12" max="12" width="11.140625" style="44" customWidth="1"/>
    <col min="13" max="13" width="11.28515625" style="44" customWidth="1"/>
    <col min="14" max="14" width="9.5703125" style="44" customWidth="1"/>
    <col min="15" max="15" width="9.140625" style="44" customWidth="1"/>
    <col min="16" max="16" width="10.7109375" style="44" customWidth="1"/>
    <col min="17" max="17" width="13.42578125" style="44" customWidth="1"/>
    <col min="18" max="18" width="18.140625" style="44" customWidth="1"/>
    <col min="19" max="19" width="9" style="44" customWidth="1"/>
    <col min="20" max="20" width="28.5703125" style="44" customWidth="1"/>
    <col min="21" max="21" width="10.140625" style="44" customWidth="1"/>
    <col min="22" max="256" width="11.42578125" style="22"/>
    <col min="257" max="257" width="2.7109375" style="22" customWidth="1"/>
    <col min="258" max="258" width="41" style="22" customWidth="1"/>
    <col min="259" max="259" width="10.7109375" style="22" customWidth="1"/>
    <col min="260" max="260" width="18.42578125" style="22" customWidth="1"/>
    <col min="261" max="261" width="12.42578125" style="22" customWidth="1"/>
    <col min="262" max="262" width="15.140625" style="22" customWidth="1"/>
    <col min="263" max="263" width="16" style="22" customWidth="1"/>
    <col min="264" max="264" width="11.5703125" style="22" customWidth="1"/>
    <col min="265" max="265" width="10.140625" style="22" customWidth="1"/>
    <col min="266" max="266" width="5.5703125" style="22" customWidth="1"/>
    <col min="267" max="267" width="16.140625" style="22" customWidth="1"/>
    <col min="268" max="268" width="11.140625" style="22" customWidth="1"/>
    <col min="269" max="269" width="11.28515625" style="22" customWidth="1"/>
    <col min="270" max="270" width="9.5703125" style="22" customWidth="1"/>
    <col min="271" max="271" width="9.140625" style="22" customWidth="1"/>
    <col min="272" max="272" width="10.7109375" style="22" customWidth="1"/>
    <col min="273" max="273" width="13.42578125" style="22" customWidth="1"/>
    <col min="274" max="274" width="18.140625" style="22" customWidth="1"/>
    <col min="275" max="275" width="9" style="22" customWidth="1"/>
    <col min="276" max="276" width="28.5703125" style="22" customWidth="1"/>
    <col min="277" max="277" width="10.140625" style="22" customWidth="1"/>
    <col min="278" max="512" width="11.42578125" style="22"/>
    <col min="513" max="513" width="2.7109375" style="22" customWidth="1"/>
    <col min="514" max="514" width="41" style="22" customWidth="1"/>
    <col min="515" max="515" width="10.7109375" style="22" customWidth="1"/>
    <col min="516" max="516" width="18.42578125" style="22" customWidth="1"/>
    <col min="517" max="517" width="12.42578125" style="22" customWidth="1"/>
    <col min="518" max="518" width="15.140625" style="22" customWidth="1"/>
    <col min="519" max="519" width="16" style="22" customWidth="1"/>
    <col min="520" max="520" width="11.5703125" style="22" customWidth="1"/>
    <col min="521" max="521" width="10.140625" style="22" customWidth="1"/>
    <col min="522" max="522" width="5.5703125" style="22" customWidth="1"/>
    <col min="523" max="523" width="16.140625" style="22" customWidth="1"/>
    <col min="524" max="524" width="11.140625" style="22" customWidth="1"/>
    <col min="525" max="525" width="11.28515625" style="22" customWidth="1"/>
    <col min="526" max="526" width="9.5703125" style="22" customWidth="1"/>
    <col min="527" max="527" width="9.140625" style="22" customWidth="1"/>
    <col min="528" max="528" width="10.7109375" style="22" customWidth="1"/>
    <col min="529" max="529" width="13.42578125" style="22" customWidth="1"/>
    <col min="530" max="530" width="18.140625" style="22" customWidth="1"/>
    <col min="531" max="531" width="9" style="22" customWidth="1"/>
    <col min="532" max="532" width="28.5703125" style="22" customWidth="1"/>
    <col min="533" max="533" width="10.140625" style="22" customWidth="1"/>
    <col min="534" max="768" width="11.42578125" style="22"/>
    <col min="769" max="769" width="2.7109375" style="22" customWidth="1"/>
    <col min="770" max="770" width="41" style="22" customWidth="1"/>
    <col min="771" max="771" width="10.7109375" style="22" customWidth="1"/>
    <col min="772" max="772" width="18.42578125" style="22" customWidth="1"/>
    <col min="773" max="773" width="12.42578125" style="22" customWidth="1"/>
    <col min="774" max="774" width="15.140625" style="22" customWidth="1"/>
    <col min="775" max="775" width="16" style="22" customWidth="1"/>
    <col min="776" max="776" width="11.5703125" style="22" customWidth="1"/>
    <col min="777" max="777" width="10.140625" style="22" customWidth="1"/>
    <col min="778" max="778" width="5.5703125" style="22" customWidth="1"/>
    <col min="779" max="779" width="16.140625" style="22" customWidth="1"/>
    <col min="780" max="780" width="11.140625" style="22" customWidth="1"/>
    <col min="781" max="781" width="11.28515625" style="22" customWidth="1"/>
    <col min="782" max="782" width="9.5703125" style="22" customWidth="1"/>
    <col min="783" max="783" width="9.140625" style="22" customWidth="1"/>
    <col min="784" max="784" width="10.7109375" style="22" customWidth="1"/>
    <col min="785" max="785" width="13.42578125" style="22" customWidth="1"/>
    <col min="786" max="786" width="18.140625" style="22" customWidth="1"/>
    <col min="787" max="787" width="9" style="22" customWidth="1"/>
    <col min="788" max="788" width="28.5703125" style="22" customWidth="1"/>
    <col min="789" max="789" width="10.140625" style="22" customWidth="1"/>
    <col min="790" max="1024" width="11.42578125" style="22"/>
    <col min="1025" max="1025" width="2.7109375" style="22" customWidth="1"/>
    <col min="1026" max="1026" width="41" style="22" customWidth="1"/>
    <col min="1027" max="1027" width="10.7109375" style="22" customWidth="1"/>
    <col min="1028" max="1028" width="18.42578125" style="22" customWidth="1"/>
    <col min="1029" max="1029" width="12.42578125" style="22" customWidth="1"/>
    <col min="1030" max="1030" width="15.140625" style="22" customWidth="1"/>
    <col min="1031" max="1031" width="16" style="22" customWidth="1"/>
    <col min="1032" max="1032" width="11.5703125" style="22" customWidth="1"/>
    <col min="1033" max="1033" width="10.140625" style="22" customWidth="1"/>
    <col min="1034" max="1034" width="5.5703125" style="22" customWidth="1"/>
    <col min="1035" max="1035" width="16.140625" style="22" customWidth="1"/>
    <col min="1036" max="1036" width="11.140625" style="22" customWidth="1"/>
    <col min="1037" max="1037" width="11.28515625" style="22" customWidth="1"/>
    <col min="1038" max="1038" width="9.5703125" style="22" customWidth="1"/>
    <col min="1039" max="1039" width="9.140625" style="22" customWidth="1"/>
    <col min="1040" max="1040" width="10.7109375" style="22" customWidth="1"/>
    <col min="1041" max="1041" width="13.42578125" style="22" customWidth="1"/>
    <col min="1042" max="1042" width="18.140625" style="22" customWidth="1"/>
    <col min="1043" max="1043" width="9" style="22" customWidth="1"/>
    <col min="1044" max="1044" width="28.5703125" style="22" customWidth="1"/>
    <col min="1045" max="1045" width="10.140625" style="22" customWidth="1"/>
    <col min="1046" max="1280" width="11.42578125" style="22"/>
    <col min="1281" max="1281" width="2.7109375" style="22" customWidth="1"/>
    <col min="1282" max="1282" width="41" style="22" customWidth="1"/>
    <col min="1283" max="1283" width="10.7109375" style="22" customWidth="1"/>
    <col min="1284" max="1284" width="18.42578125" style="22" customWidth="1"/>
    <col min="1285" max="1285" width="12.42578125" style="22" customWidth="1"/>
    <col min="1286" max="1286" width="15.140625" style="22" customWidth="1"/>
    <col min="1287" max="1287" width="16" style="22" customWidth="1"/>
    <col min="1288" max="1288" width="11.5703125" style="22" customWidth="1"/>
    <col min="1289" max="1289" width="10.140625" style="22" customWidth="1"/>
    <col min="1290" max="1290" width="5.5703125" style="22" customWidth="1"/>
    <col min="1291" max="1291" width="16.140625" style="22" customWidth="1"/>
    <col min="1292" max="1292" width="11.140625" style="22" customWidth="1"/>
    <col min="1293" max="1293" width="11.28515625" style="22" customWidth="1"/>
    <col min="1294" max="1294" width="9.5703125" style="22" customWidth="1"/>
    <col min="1295" max="1295" width="9.140625" style="22" customWidth="1"/>
    <col min="1296" max="1296" width="10.7109375" style="22" customWidth="1"/>
    <col min="1297" max="1297" width="13.42578125" style="22" customWidth="1"/>
    <col min="1298" max="1298" width="18.140625" style="22" customWidth="1"/>
    <col min="1299" max="1299" width="9" style="22" customWidth="1"/>
    <col min="1300" max="1300" width="28.5703125" style="22" customWidth="1"/>
    <col min="1301" max="1301" width="10.140625" style="22" customWidth="1"/>
    <col min="1302" max="1536" width="11.42578125" style="22"/>
    <col min="1537" max="1537" width="2.7109375" style="22" customWidth="1"/>
    <col min="1538" max="1538" width="41" style="22" customWidth="1"/>
    <col min="1539" max="1539" width="10.7109375" style="22" customWidth="1"/>
    <col min="1540" max="1540" width="18.42578125" style="22" customWidth="1"/>
    <col min="1541" max="1541" width="12.42578125" style="22" customWidth="1"/>
    <col min="1542" max="1542" width="15.140625" style="22" customWidth="1"/>
    <col min="1543" max="1543" width="16" style="22" customWidth="1"/>
    <col min="1544" max="1544" width="11.5703125" style="22" customWidth="1"/>
    <col min="1545" max="1545" width="10.140625" style="22" customWidth="1"/>
    <col min="1546" max="1546" width="5.5703125" style="22" customWidth="1"/>
    <col min="1547" max="1547" width="16.140625" style="22" customWidth="1"/>
    <col min="1548" max="1548" width="11.140625" style="22" customWidth="1"/>
    <col min="1549" max="1549" width="11.28515625" style="22" customWidth="1"/>
    <col min="1550" max="1550" width="9.5703125" style="22" customWidth="1"/>
    <col min="1551" max="1551" width="9.140625" style="22" customWidth="1"/>
    <col min="1552" max="1552" width="10.7109375" style="22" customWidth="1"/>
    <col min="1553" max="1553" width="13.42578125" style="22" customWidth="1"/>
    <col min="1554" max="1554" width="18.140625" style="22" customWidth="1"/>
    <col min="1555" max="1555" width="9" style="22" customWidth="1"/>
    <col min="1556" max="1556" width="28.5703125" style="22" customWidth="1"/>
    <col min="1557" max="1557" width="10.140625" style="22" customWidth="1"/>
    <col min="1558" max="1792" width="11.42578125" style="22"/>
    <col min="1793" max="1793" width="2.7109375" style="22" customWidth="1"/>
    <col min="1794" max="1794" width="41" style="22" customWidth="1"/>
    <col min="1795" max="1795" width="10.7109375" style="22" customWidth="1"/>
    <col min="1796" max="1796" width="18.42578125" style="22" customWidth="1"/>
    <col min="1797" max="1797" width="12.42578125" style="22" customWidth="1"/>
    <col min="1798" max="1798" width="15.140625" style="22" customWidth="1"/>
    <col min="1799" max="1799" width="16" style="22" customWidth="1"/>
    <col min="1800" max="1800" width="11.5703125" style="22" customWidth="1"/>
    <col min="1801" max="1801" width="10.140625" style="22" customWidth="1"/>
    <col min="1802" max="1802" width="5.5703125" style="22" customWidth="1"/>
    <col min="1803" max="1803" width="16.140625" style="22" customWidth="1"/>
    <col min="1804" max="1804" width="11.140625" style="22" customWidth="1"/>
    <col min="1805" max="1805" width="11.28515625" style="22" customWidth="1"/>
    <col min="1806" max="1806" width="9.5703125" style="22" customWidth="1"/>
    <col min="1807" max="1807" width="9.140625" style="22" customWidth="1"/>
    <col min="1808" max="1808" width="10.7109375" style="22" customWidth="1"/>
    <col min="1809" max="1809" width="13.42578125" style="22" customWidth="1"/>
    <col min="1810" max="1810" width="18.140625" style="22" customWidth="1"/>
    <col min="1811" max="1811" width="9" style="22" customWidth="1"/>
    <col min="1812" max="1812" width="28.5703125" style="22" customWidth="1"/>
    <col min="1813" max="1813" width="10.140625" style="22" customWidth="1"/>
    <col min="1814" max="2048" width="11.42578125" style="22"/>
    <col min="2049" max="2049" width="2.7109375" style="22" customWidth="1"/>
    <col min="2050" max="2050" width="41" style="22" customWidth="1"/>
    <col min="2051" max="2051" width="10.7109375" style="22" customWidth="1"/>
    <col min="2052" max="2052" width="18.42578125" style="22" customWidth="1"/>
    <col min="2053" max="2053" width="12.42578125" style="22" customWidth="1"/>
    <col min="2054" max="2054" width="15.140625" style="22" customWidth="1"/>
    <col min="2055" max="2055" width="16" style="22" customWidth="1"/>
    <col min="2056" max="2056" width="11.5703125" style="22" customWidth="1"/>
    <col min="2057" max="2057" width="10.140625" style="22" customWidth="1"/>
    <col min="2058" max="2058" width="5.5703125" style="22" customWidth="1"/>
    <col min="2059" max="2059" width="16.140625" style="22" customWidth="1"/>
    <col min="2060" max="2060" width="11.140625" style="22" customWidth="1"/>
    <col min="2061" max="2061" width="11.28515625" style="22" customWidth="1"/>
    <col min="2062" max="2062" width="9.5703125" style="22" customWidth="1"/>
    <col min="2063" max="2063" width="9.140625" style="22" customWidth="1"/>
    <col min="2064" max="2064" width="10.7109375" style="22" customWidth="1"/>
    <col min="2065" max="2065" width="13.42578125" style="22" customWidth="1"/>
    <col min="2066" max="2066" width="18.140625" style="22" customWidth="1"/>
    <col min="2067" max="2067" width="9" style="22" customWidth="1"/>
    <col min="2068" max="2068" width="28.5703125" style="22" customWidth="1"/>
    <col min="2069" max="2069" width="10.140625" style="22" customWidth="1"/>
    <col min="2070" max="2304" width="11.42578125" style="22"/>
    <col min="2305" max="2305" width="2.7109375" style="22" customWidth="1"/>
    <col min="2306" max="2306" width="41" style="22" customWidth="1"/>
    <col min="2307" max="2307" width="10.7109375" style="22" customWidth="1"/>
    <col min="2308" max="2308" width="18.42578125" style="22" customWidth="1"/>
    <col min="2309" max="2309" width="12.42578125" style="22" customWidth="1"/>
    <col min="2310" max="2310" width="15.140625" style="22" customWidth="1"/>
    <col min="2311" max="2311" width="16" style="22" customWidth="1"/>
    <col min="2312" max="2312" width="11.5703125" style="22" customWidth="1"/>
    <col min="2313" max="2313" width="10.140625" style="22" customWidth="1"/>
    <col min="2314" max="2314" width="5.5703125" style="22" customWidth="1"/>
    <col min="2315" max="2315" width="16.140625" style="22" customWidth="1"/>
    <col min="2316" max="2316" width="11.140625" style="22" customWidth="1"/>
    <col min="2317" max="2317" width="11.28515625" style="22" customWidth="1"/>
    <col min="2318" max="2318" width="9.5703125" style="22" customWidth="1"/>
    <col min="2319" max="2319" width="9.140625" style="22" customWidth="1"/>
    <col min="2320" max="2320" width="10.7109375" style="22" customWidth="1"/>
    <col min="2321" max="2321" width="13.42578125" style="22" customWidth="1"/>
    <col min="2322" max="2322" width="18.140625" style="22" customWidth="1"/>
    <col min="2323" max="2323" width="9" style="22" customWidth="1"/>
    <col min="2324" max="2324" width="28.5703125" style="22" customWidth="1"/>
    <col min="2325" max="2325" width="10.140625" style="22" customWidth="1"/>
    <col min="2326" max="2560" width="11.42578125" style="22"/>
    <col min="2561" max="2561" width="2.7109375" style="22" customWidth="1"/>
    <col min="2562" max="2562" width="41" style="22" customWidth="1"/>
    <col min="2563" max="2563" width="10.7109375" style="22" customWidth="1"/>
    <col min="2564" max="2564" width="18.42578125" style="22" customWidth="1"/>
    <col min="2565" max="2565" width="12.42578125" style="22" customWidth="1"/>
    <col min="2566" max="2566" width="15.140625" style="22" customWidth="1"/>
    <col min="2567" max="2567" width="16" style="22" customWidth="1"/>
    <col min="2568" max="2568" width="11.5703125" style="22" customWidth="1"/>
    <col min="2569" max="2569" width="10.140625" style="22" customWidth="1"/>
    <col min="2570" max="2570" width="5.5703125" style="22" customWidth="1"/>
    <col min="2571" max="2571" width="16.140625" style="22" customWidth="1"/>
    <col min="2572" max="2572" width="11.140625" style="22" customWidth="1"/>
    <col min="2573" max="2573" width="11.28515625" style="22" customWidth="1"/>
    <col min="2574" max="2574" width="9.5703125" style="22" customWidth="1"/>
    <col min="2575" max="2575" width="9.140625" style="22" customWidth="1"/>
    <col min="2576" max="2576" width="10.7109375" style="22" customWidth="1"/>
    <col min="2577" max="2577" width="13.42578125" style="22" customWidth="1"/>
    <col min="2578" max="2578" width="18.140625" style="22" customWidth="1"/>
    <col min="2579" max="2579" width="9" style="22" customWidth="1"/>
    <col min="2580" max="2580" width="28.5703125" style="22" customWidth="1"/>
    <col min="2581" max="2581" width="10.140625" style="22" customWidth="1"/>
    <col min="2582" max="2816" width="11.42578125" style="22"/>
    <col min="2817" max="2817" width="2.7109375" style="22" customWidth="1"/>
    <col min="2818" max="2818" width="41" style="22" customWidth="1"/>
    <col min="2819" max="2819" width="10.7109375" style="22" customWidth="1"/>
    <col min="2820" max="2820" width="18.42578125" style="22" customWidth="1"/>
    <col min="2821" max="2821" width="12.42578125" style="22" customWidth="1"/>
    <col min="2822" max="2822" width="15.140625" style="22" customWidth="1"/>
    <col min="2823" max="2823" width="16" style="22" customWidth="1"/>
    <col min="2824" max="2824" width="11.5703125" style="22" customWidth="1"/>
    <col min="2825" max="2825" width="10.140625" style="22" customWidth="1"/>
    <col min="2826" max="2826" width="5.5703125" style="22" customWidth="1"/>
    <col min="2827" max="2827" width="16.140625" style="22" customWidth="1"/>
    <col min="2828" max="2828" width="11.140625" style="22" customWidth="1"/>
    <col min="2829" max="2829" width="11.28515625" style="22" customWidth="1"/>
    <col min="2830" max="2830" width="9.5703125" style="22" customWidth="1"/>
    <col min="2831" max="2831" width="9.140625" style="22" customWidth="1"/>
    <col min="2832" max="2832" width="10.7109375" style="22" customWidth="1"/>
    <col min="2833" max="2833" width="13.42578125" style="22" customWidth="1"/>
    <col min="2834" max="2834" width="18.140625" style="22" customWidth="1"/>
    <col min="2835" max="2835" width="9" style="22" customWidth="1"/>
    <col min="2836" max="2836" width="28.5703125" style="22" customWidth="1"/>
    <col min="2837" max="2837" width="10.140625" style="22" customWidth="1"/>
    <col min="2838" max="3072" width="11.42578125" style="22"/>
    <col min="3073" max="3073" width="2.7109375" style="22" customWidth="1"/>
    <col min="3074" max="3074" width="41" style="22" customWidth="1"/>
    <col min="3075" max="3075" width="10.7109375" style="22" customWidth="1"/>
    <col min="3076" max="3076" width="18.42578125" style="22" customWidth="1"/>
    <col min="3077" max="3077" width="12.42578125" style="22" customWidth="1"/>
    <col min="3078" max="3078" width="15.140625" style="22" customWidth="1"/>
    <col min="3079" max="3079" width="16" style="22" customWidth="1"/>
    <col min="3080" max="3080" width="11.5703125" style="22" customWidth="1"/>
    <col min="3081" max="3081" width="10.140625" style="22" customWidth="1"/>
    <col min="3082" max="3082" width="5.5703125" style="22" customWidth="1"/>
    <col min="3083" max="3083" width="16.140625" style="22" customWidth="1"/>
    <col min="3084" max="3084" width="11.140625" style="22" customWidth="1"/>
    <col min="3085" max="3085" width="11.28515625" style="22" customWidth="1"/>
    <col min="3086" max="3086" width="9.5703125" style="22" customWidth="1"/>
    <col min="3087" max="3087" width="9.140625" style="22" customWidth="1"/>
    <col min="3088" max="3088" width="10.7109375" style="22" customWidth="1"/>
    <col min="3089" max="3089" width="13.42578125" style="22" customWidth="1"/>
    <col min="3090" max="3090" width="18.140625" style="22" customWidth="1"/>
    <col min="3091" max="3091" width="9" style="22" customWidth="1"/>
    <col min="3092" max="3092" width="28.5703125" style="22" customWidth="1"/>
    <col min="3093" max="3093" width="10.140625" style="22" customWidth="1"/>
    <col min="3094" max="3328" width="11.42578125" style="22"/>
    <col min="3329" max="3329" width="2.7109375" style="22" customWidth="1"/>
    <col min="3330" max="3330" width="41" style="22" customWidth="1"/>
    <col min="3331" max="3331" width="10.7109375" style="22" customWidth="1"/>
    <col min="3332" max="3332" width="18.42578125" style="22" customWidth="1"/>
    <col min="3333" max="3333" width="12.42578125" style="22" customWidth="1"/>
    <col min="3334" max="3334" width="15.140625" style="22" customWidth="1"/>
    <col min="3335" max="3335" width="16" style="22" customWidth="1"/>
    <col min="3336" max="3336" width="11.5703125" style="22" customWidth="1"/>
    <col min="3337" max="3337" width="10.140625" style="22" customWidth="1"/>
    <col min="3338" max="3338" width="5.5703125" style="22" customWidth="1"/>
    <col min="3339" max="3339" width="16.140625" style="22" customWidth="1"/>
    <col min="3340" max="3340" width="11.140625" style="22" customWidth="1"/>
    <col min="3341" max="3341" width="11.28515625" style="22" customWidth="1"/>
    <col min="3342" max="3342" width="9.5703125" style="22" customWidth="1"/>
    <col min="3343" max="3343" width="9.140625" style="22" customWidth="1"/>
    <col min="3344" max="3344" width="10.7109375" style="22" customWidth="1"/>
    <col min="3345" max="3345" width="13.42578125" style="22" customWidth="1"/>
    <col min="3346" max="3346" width="18.140625" style="22" customWidth="1"/>
    <col min="3347" max="3347" width="9" style="22" customWidth="1"/>
    <col min="3348" max="3348" width="28.5703125" style="22" customWidth="1"/>
    <col min="3349" max="3349" width="10.140625" style="22" customWidth="1"/>
    <col min="3350" max="3584" width="11.42578125" style="22"/>
    <col min="3585" max="3585" width="2.7109375" style="22" customWidth="1"/>
    <col min="3586" max="3586" width="41" style="22" customWidth="1"/>
    <col min="3587" max="3587" width="10.7109375" style="22" customWidth="1"/>
    <col min="3588" max="3588" width="18.42578125" style="22" customWidth="1"/>
    <col min="3589" max="3589" width="12.42578125" style="22" customWidth="1"/>
    <col min="3590" max="3590" width="15.140625" style="22" customWidth="1"/>
    <col min="3591" max="3591" width="16" style="22" customWidth="1"/>
    <col min="3592" max="3592" width="11.5703125" style="22" customWidth="1"/>
    <col min="3593" max="3593" width="10.140625" style="22" customWidth="1"/>
    <col min="3594" max="3594" width="5.5703125" style="22" customWidth="1"/>
    <col min="3595" max="3595" width="16.140625" style="22" customWidth="1"/>
    <col min="3596" max="3596" width="11.140625" style="22" customWidth="1"/>
    <col min="3597" max="3597" width="11.28515625" style="22" customWidth="1"/>
    <col min="3598" max="3598" width="9.5703125" style="22" customWidth="1"/>
    <col min="3599" max="3599" width="9.140625" style="22" customWidth="1"/>
    <col min="3600" max="3600" width="10.7109375" style="22" customWidth="1"/>
    <col min="3601" max="3601" width="13.42578125" style="22" customWidth="1"/>
    <col min="3602" max="3602" width="18.140625" style="22" customWidth="1"/>
    <col min="3603" max="3603" width="9" style="22" customWidth="1"/>
    <col min="3604" max="3604" width="28.5703125" style="22" customWidth="1"/>
    <col min="3605" max="3605" width="10.140625" style="22" customWidth="1"/>
    <col min="3606" max="3840" width="11.42578125" style="22"/>
    <col min="3841" max="3841" width="2.7109375" style="22" customWidth="1"/>
    <col min="3842" max="3842" width="41" style="22" customWidth="1"/>
    <col min="3843" max="3843" width="10.7109375" style="22" customWidth="1"/>
    <col min="3844" max="3844" width="18.42578125" style="22" customWidth="1"/>
    <col min="3845" max="3845" width="12.42578125" style="22" customWidth="1"/>
    <col min="3846" max="3846" width="15.140625" style="22" customWidth="1"/>
    <col min="3847" max="3847" width="16" style="22" customWidth="1"/>
    <col min="3848" max="3848" width="11.5703125" style="22" customWidth="1"/>
    <col min="3849" max="3849" width="10.140625" style="22" customWidth="1"/>
    <col min="3850" max="3850" width="5.5703125" style="22" customWidth="1"/>
    <col min="3851" max="3851" width="16.140625" style="22" customWidth="1"/>
    <col min="3852" max="3852" width="11.140625" style="22" customWidth="1"/>
    <col min="3853" max="3853" width="11.28515625" style="22" customWidth="1"/>
    <col min="3854" max="3854" width="9.5703125" style="22" customWidth="1"/>
    <col min="3855" max="3855" width="9.140625" style="22" customWidth="1"/>
    <col min="3856" max="3856" width="10.7109375" style="22" customWidth="1"/>
    <col min="3857" max="3857" width="13.42578125" style="22" customWidth="1"/>
    <col min="3858" max="3858" width="18.140625" style="22" customWidth="1"/>
    <col min="3859" max="3859" width="9" style="22" customWidth="1"/>
    <col min="3860" max="3860" width="28.5703125" style="22" customWidth="1"/>
    <col min="3861" max="3861" width="10.140625" style="22" customWidth="1"/>
    <col min="3862" max="4096" width="11.42578125" style="22"/>
    <col min="4097" max="4097" width="2.7109375" style="22" customWidth="1"/>
    <col min="4098" max="4098" width="41" style="22" customWidth="1"/>
    <col min="4099" max="4099" width="10.7109375" style="22" customWidth="1"/>
    <col min="4100" max="4100" width="18.42578125" style="22" customWidth="1"/>
    <col min="4101" max="4101" width="12.42578125" style="22" customWidth="1"/>
    <col min="4102" max="4102" width="15.140625" style="22" customWidth="1"/>
    <col min="4103" max="4103" width="16" style="22" customWidth="1"/>
    <col min="4104" max="4104" width="11.5703125" style="22" customWidth="1"/>
    <col min="4105" max="4105" width="10.140625" style="22" customWidth="1"/>
    <col min="4106" max="4106" width="5.5703125" style="22" customWidth="1"/>
    <col min="4107" max="4107" width="16.140625" style="22" customWidth="1"/>
    <col min="4108" max="4108" width="11.140625" style="22" customWidth="1"/>
    <col min="4109" max="4109" width="11.28515625" style="22" customWidth="1"/>
    <col min="4110" max="4110" width="9.5703125" style="22" customWidth="1"/>
    <col min="4111" max="4111" width="9.140625" style="22" customWidth="1"/>
    <col min="4112" max="4112" width="10.7109375" style="22" customWidth="1"/>
    <col min="4113" max="4113" width="13.42578125" style="22" customWidth="1"/>
    <col min="4114" max="4114" width="18.140625" style="22" customWidth="1"/>
    <col min="4115" max="4115" width="9" style="22" customWidth="1"/>
    <col min="4116" max="4116" width="28.5703125" style="22" customWidth="1"/>
    <col min="4117" max="4117" width="10.140625" style="22" customWidth="1"/>
    <col min="4118" max="4352" width="11.42578125" style="22"/>
    <col min="4353" max="4353" width="2.7109375" style="22" customWidth="1"/>
    <col min="4354" max="4354" width="41" style="22" customWidth="1"/>
    <col min="4355" max="4355" width="10.7109375" style="22" customWidth="1"/>
    <col min="4356" max="4356" width="18.42578125" style="22" customWidth="1"/>
    <col min="4357" max="4357" width="12.42578125" style="22" customWidth="1"/>
    <col min="4358" max="4358" width="15.140625" style="22" customWidth="1"/>
    <col min="4359" max="4359" width="16" style="22" customWidth="1"/>
    <col min="4360" max="4360" width="11.5703125" style="22" customWidth="1"/>
    <col min="4361" max="4361" width="10.140625" style="22" customWidth="1"/>
    <col min="4362" max="4362" width="5.5703125" style="22" customWidth="1"/>
    <col min="4363" max="4363" width="16.140625" style="22" customWidth="1"/>
    <col min="4364" max="4364" width="11.140625" style="22" customWidth="1"/>
    <col min="4365" max="4365" width="11.28515625" style="22" customWidth="1"/>
    <col min="4366" max="4366" width="9.5703125" style="22" customWidth="1"/>
    <col min="4367" max="4367" width="9.140625" style="22" customWidth="1"/>
    <col min="4368" max="4368" width="10.7109375" style="22" customWidth="1"/>
    <col min="4369" max="4369" width="13.42578125" style="22" customWidth="1"/>
    <col min="4370" max="4370" width="18.140625" style="22" customWidth="1"/>
    <col min="4371" max="4371" width="9" style="22" customWidth="1"/>
    <col min="4372" max="4372" width="28.5703125" style="22" customWidth="1"/>
    <col min="4373" max="4373" width="10.140625" style="22" customWidth="1"/>
    <col min="4374" max="4608" width="11.42578125" style="22"/>
    <col min="4609" max="4609" width="2.7109375" style="22" customWidth="1"/>
    <col min="4610" max="4610" width="41" style="22" customWidth="1"/>
    <col min="4611" max="4611" width="10.7109375" style="22" customWidth="1"/>
    <col min="4612" max="4612" width="18.42578125" style="22" customWidth="1"/>
    <col min="4613" max="4613" width="12.42578125" style="22" customWidth="1"/>
    <col min="4614" max="4614" width="15.140625" style="22" customWidth="1"/>
    <col min="4615" max="4615" width="16" style="22" customWidth="1"/>
    <col min="4616" max="4616" width="11.5703125" style="22" customWidth="1"/>
    <col min="4617" max="4617" width="10.140625" style="22" customWidth="1"/>
    <col min="4618" max="4618" width="5.5703125" style="22" customWidth="1"/>
    <col min="4619" max="4619" width="16.140625" style="22" customWidth="1"/>
    <col min="4620" max="4620" width="11.140625" style="22" customWidth="1"/>
    <col min="4621" max="4621" width="11.28515625" style="22" customWidth="1"/>
    <col min="4622" max="4622" width="9.5703125" style="22" customWidth="1"/>
    <col min="4623" max="4623" width="9.140625" style="22" customWidth="1"/>
    <col min="4624" max="4624" width="10.7109375" style="22" customWidth="1"/>
    <col min="4625" max="4625" width="13.42578125" style="22" customWidth="1"/>
    <col min="4626" max="4626" width="18.140625" style="22" customWidth="1"/>
    <col min="4627" max="4627" width="9" style="22" customWidth="1"/>
    <col min="4628" max="4628" width="28.5703125" style="22" customWidth="1"/>
    <col min="4629" max="4629" width="10.140625" style="22" customWidth="1"/>
    <col min="4630" max="4864" width="11.42578125" style="22"/>
    <col min="4865" max="4865" width="2.7109375" style="22" customWidth="1"/>
    <col min="4866" max="4866" width="41" style="22" customWidth="1"/>
    <col min="4867" max="4867" width="10.7109375" style="22" customWidth="1"/>
    <col min="4868" max="4868" width="18.42578125" style="22" customWidth="1"/>
    <col min="4869" max="4869" width="12.42578125" style="22" customWidth="1"/>
    <col min="4870" max="4870" width="15.140625" style="22" customWidth="1"/>
    <col min="4871" max="4871" width="16" style="22" customWidth="1"/>
    <col min="4872" max="4872" width="11.5703125" style="22" customWidth="1"/>
    <col min="4873" max="4873" width="10.140625" style="22" customWidth="1"/>
    <col min="4874" max="4874" width="5.5703125" style="22" customWidth="1"/>
    <col min="4875" max="4875" width="16.140625" style="22" customWidth="1"/>
    <col min="4876" max="4876" width="11.140625" style="22" customWidth="1"/>
    <col min="4877" max="4877" width="11.28515625" style="22" customWidth="1"/>
    <col min="4878" max="4878" width="9.5703125" style="22" customWidth="1"/>
    <col min="4879" max="4879" width="9.140625" style="22" customWidth="1"/>
    <col min="4880" max="4880" width="10.7109375" style="22" customWidth="1"/>
    <col min="4881" max="4881" width="13.42578125" style="22" customWidth="1"/>
    <col min="4882" max="4882" width="18.140625" style="22" customWidth="1"/>
    <col min="4883" max="4883" width="9" style="22" customWidth="1"/>
    <col min="4884" max="4884" width="28.5703125" style="22" customWidth="1"/>
    <col min="4885" max="4885" width="10.140625" style="22" customWidth="1"/>
    <col min="4886" max="5120" width="11.42578125" style="22"/>
    <col min="5121" max="5121" width="2.7109375" style="22" customWidth="1"/>
    <col min="5122" max="5122" width="41" style="22" customWidth="1"/>
    <col min="5123" max="5123" width="10.7109375" style="22" customWidth="1"/>
    <col min="5124" max="5124" width="18.42578125" style="22" customWidth="1"/>
    <col min="5125" max="5125" width="12.42578125" style="22" customWidth="1"/>
    <col min="5126" max="5126" width="15.140625" style="22" customWidth="1"/>
    <col min="5127" max="5127" width="16" style="22" customWidth="1"/>
    <col min="5128" max="5128" width="11.5703125" style="22" customWidth="1"/>
    <col min="5129" max="5129" width="10.140625" style="22" customWidth="1"/>
    <col min="5130" max="5130" width="5.5703125" style="22" customWidth="1"/>
    <col min="5131" max="5131" width="16.140625" style="22" customWidth="1"/>
    <col min="5132" max="5132" width="11.140625" style="22" customWidth="1"/>
    <col min="5133" max="5133" width="11.28515625" style="22" customWidth="1"/>
    <col min="5134" max="5134" width="9.5703125" style="22" customWidth="1"/>
    <col min="5135" max="5135" width="9.140625" style="22" customWidth="1"/>
    <col min="5136" max="5136" width="10.7109375" style="22" customWidth="1"/>
    <col min="5137" max="5137" width="13.42578125" style="22" customWidth="1"/>
    <col min="5138" max="5138" width="18.140625" style="22" customWidth="1"/>
    <col min="5139" max="5139" width="9" style="22" customWidth="1"/>
    <col min="5140" max="5140" width="28.5703125" style="22" customWidth="1"/>
    <col min="5141" max="5141" width="10.140625" style="22" customWidth="1"/>
    <col min="5142" max="5376" width="11.42578125" style="22"/>
    <col min="5377" max="5377" width="2.7109375" style="22" customWidth="1"/>
    <col min="5378" max="5378" width="41" style="22" customWidth="1"/>
    <col min="5379" max="5379" width="10.7109375" style="22" customWidth="1"/>
    <col min="5380" max="5380" width="18.42578125" style="22" customWidth="1"/>
    <col min="5381" max="5381" width="12.42578125" style="22" customWidth="1"/>
    <col min="5382" max="5382" width="15.140625" style="22" customWidth="1"/>
    <col min="5383" max="5383" width="16" style="22" customWidth="1"/>
    <col min="5384" max="5384" width="11.5703125" style="22" customWidth="1"/>
    <col min="5385" max="5385" width="10.140625" style="22" customWidth="1"/>
    <col min="5386" max="5386" width="5.5703125" style="22" customWidth="1"/>
    <col min="5387" max="5387" width="16.140625" style="22" customWidth="1"/>
    <col min="5388" max="5388" width="11.140625" style="22" customWidth="1"/>
    <col min="5389" max="5389" width="11.28515625" style="22" customWidth="1"/>
    <col min="5390" max="5390" width="9.5703125" style="22" customWidth="1"/>
    <col min="5391" max="5391" width="9.140625" style="22" customWidth="1"/>
    <col min="5392" max="5392" width="10.7109375" style="22" customWidth="1"/>
    <col min="5393" max="5393" width="13.42578125" style="22" customWidth="1"/>
    <col min="5394" max="5394" width="18.140625" style="22" customWidth="1"/>
    <col min="5395" max="5395" width="9" style="22" customWidth="1"/>
    <col min="5396" max="5396" width="28.5703125" style="22" customWidth="1"/>
    <col min="5397" max="5397" width="10.140625" style="22" customWidth="1"/>
    <col min="5398" max="5632" width="11.42578125" style="22"/>
    <col min="5633" max="5633" width="2.7109375" style="22" customWidth="1"/>
    <col min="5634" max="5634" width="41" style="22" customWidth="1"/>
    <col min="5635" max="5635" width="10.7109375" style="22" customWidth="1"/>
    <col min="5636" max="5636" width="18.42578125" style="22" customWidth="1"/>
    <col min="5637" max="5637" width="12.42578125" style="22" customWidth="1"/>
    <col min="5638" max="5638" width="15.140625" style="22" customWidth="1"/>
    <col min="5639" max="5639" width="16" style="22" customWidth="1"/>
    <col min="5640" max="5640" width="11.5703125" style="22" customWidth="1"/>
    <col min="5641" max="5641" width="10.140625" style="22" customWidth="1"/>
    <col min="5642" max="5642" width="5.5703125" style="22" customWidth="1"/>
    <col min="5643" max="5643" width="16.140625" style="22" customWidth="1"/>
    <col min="5644" max="5644" width="11.140625" style="22" customWidth="1"/>
    <col min="5645" max="5645" width="11.28515625" style="22" customWidth="1"/>
    <col min="5646" max="5646" width="9.5703125" style="22" customWidth="1"/>
    <col min="5647" max="5647" width="9.140625" style="22" customWidth="1"/>
    <col min="5648" max="5648" width="10.7109375" style="22" customWidth="1"/>
    <col min="5649" max="5649" width="13.42578125" style="22" customWidth="1"/>
    <col min="5650" max="5650" width="18.140625" style="22" customWidth="1"/>
    <col min="5651" max="5651" width="9" style="22" customWidth="1"/>
    <col min="5652" max="5652" width="28.5703125" style="22" customWidth="1"/>
    <col min="5653" max="5653" width="10.140625" style="22" customWidth="1"/>
    <col min="5654" max="5888" width="11.42578125" style="22"/>
    <col min="5889" max="5889" width="2.7109375" style="22" customWidth="1"/>
    <col min="5890" max="5890" width="41" style="22" customWidth="1"/>
    <col min="5891" max="5891" width="10.7109375" style="22" customWidth="1"/>
    <col min="5892" max="5892" width="18.42578125" style="22" customWidth="1"/>
    <col min="5893" max="5893" width="12.42578125" style="22" customWidth="1"/>
    <col min="5894" max="5894" width="15.140625" style="22" customWidth="1"/>
    <col min="5895" max="5895" width="16" style="22" customWidth="1"/>
    <col min="5896" max="5896" width="11.5703125" style="22" customWidth="1"/>
    <col min="5897" max="5897" width="10.140625" style="22" customWidth="1"/>
    <col min="5898" max="5898" width="5.5703125" style="22" customWidth="1"/>
    <col min="5899" max="5899" width="16.140625" style="22" customWidth="1"/>
    <col min="5900" max="5900" width="11.140625" style="22" customWidth="1"/>
    <col min="5901" max="5901" width="11.28515625" style="22" customWidth="1"/>
    <col min="5902" max="5902" width="9.5703125" style="22" customWidth="1"/>
    <col min="5903" max="5903" width="9.140625" style="22" customWidth="1"/>
    <col min="5904" max="5904" width="10.7109375" style="22" customWidth="1"/>
    <col min="5905" max="5905" width="13.42578125" style="22" customWidth="1"/>
    <col min="5906" max="5906" width="18.140625" style="22" customWidth="1"/>
    <col min="5907" max="5907" width="9" style="22" customWidth="1"/>
    <col min="5908" max="5908" width="28.5703125" style="22" customWidth="1"/>
    <col min="5909" max="5909" width="10.140625" style="22" customWidth="1"/>
    <col min="5910" max="6144" width="11.42578125" style="22"/>
    <col min="6145" max="6145" width="2.7109375" style="22" customWidth="1"/>
    <col min="6146" max="6146" width="41" style="22" customWidth="1"/>
    <col min="6147" max="6147" width="10.7109375" style="22" customWidth="1"/>
    <col min="6148" max="6148" width="18.42578125" style="22" customWidth="1"/>
    <col min="6149" max="6149" width="12.42578125" style="22" customWidth="1"/>
    <col min="6150" max="6150" width="15.140625" style="22" customWidth="1"/>
    <col min="6151" max="6151" width="16" style="22" customWidth="1"/>
    <col min="6152" max="6152" width="11.5703125" style="22" customWidth="1"/>
    <col min="6153" max="6153" width="10.140625" style="22" customWidth="1"/>
    <col min="6154" max="6154" width="5.5703125" style="22" customWidth="1"/>
    <col min="6155" max="6155" width="16.140625" style="22" customWidth="1"/>
    <col min="6156" max="6156" width="11.140625" style="22" customWidth="1"/>
    <col min="6157" max="6157" width="11.28515625" style="22" customWidth="1"/>
    <col min="6158" max="6158" width="9.5703125" style="22" customWidth="1"/>
    <col min="6159" max="6159" width="9.140625" style="22" customWidth="1"/>
    <col min="6160" max="6160" width="10.7109375" style="22" customWidth="1"/>
    <col min="6161" max="6161" width="13.42578125" style="22" customWidth="1"/>
    <col min="6162" max="6162" width="18.140625" style="22" customWidth="1"/>
    <col min="6163" max="6163" width="9" style="22" customWidth="1"/>
    <col min="6164" max="6164" width="28.5703125" style="22" customWidth="1"/>
    <col min="6165" max="6165" width="10.140625" style="22" customWidth="1"/>
    <col min="6166" max="6400" width="11.42578125" style="22"/>
    <col min="6401" max="6401" width="2.7109375" style="22" customWidth="1"/>
    <col min="6402" max="6402" width="41" style="22" customWidth="1"/>
    <col min="6403" max="6403" width="10.7109375" style="22" customWidth="1"/>
    <col min="6404" max="6404" width="18.42578125" style="22" customWidth="1"/>
    <col min="6405" max="6405" width="12.42578125" style="22" customWidth="1"/>
    <col min="6406" max="6406" width="15.140625" style="22" customWidth="1"/>
    <col min="6407" max="6407" width="16" style="22" customWidth="1"/>
    <col min="6408" max="6408" width="11.5703125" style="22" customWidth="1"/>
    <col min="6409" max="6409" width="10.140625" style="22" customWidth="1"/>
    <col min="6410" max="6410" width="5.5703125" style="22" customWidth="1"/>
    <col min="6411" max="6411" width="16.140625" style="22" customWidth="1"/>
    <col min="6412" max="6412" width="11.140625" style="22" customWidth="1"/>
    <col min="6413" max="6413" width="11.28515625" style="22" customWidth="1"/>
    <col min="6414" max="6414" width="9.5703125" style="22" customWidth="1"/>
    <col min="6415" max="6415" width="9.140625" style="22" customWidth="1"/>
    <col min="6416" max="6416" width="10.7109375" style="22" customWidth="1"/>
    <col min="6417" max="6417" width="13.42578125" style="22" customWidth="1"/>
    <col min="6418" max="6418" width="18.140625" style="22" customWidth="1"/>
    <col min="6419" max="6419" width="9" style="22" customWidth="1"/>
    <col min="6420" max="6420" width="28.5703125" style="22" customWidth="1"/>
    <col min="6421" max="6421" width="10.140625" style="22" customWidth="1"/>
    <col min="6422" max="6656" width="11.42578125" style="22"/>
    <col min="6657" max="6657" width="2.7109375" style="22" customWidth="1"/>
    <col min="6658" max="6658" width="41" style="22" customWidth="1"/>
    <col min="6659" max="6659" width="10.7109375" style="22" customWidth="1"/>
    <col min="6660" max="6660" width="18.42578125" style="22" customWidth="1"/>
    <col min="6661" max="6661" width="12.42578125" style="22" customWidth="1"/>
    <col min="6662" max="6662" width="15.140625" style="22" customWidth="1"/>
    <col min="6663" max="6663" width="16" style="22" customWidth="1"/>
    <col min="6664" max="6664" width="11.5703125" style="22" customWidth="1"/>
    <col min="6665" max="6665" width="10.140625" style="22" customWidth="1"/>
    <col min="6666" max="6666" width="5.5703125" style="22" customWidth="1"/>
    <col min="6667" max="6667" width="16.140625" style="22" customWidth="1"/>
    <col min="6668" max="6668" width="11.140625" style="22" customWidth="1"/>
    <col min="6669" max="6669" width="11.28515625" style="22" customWidth="1"/>
    <col min="6670" max="6670" width="9.5703125" style="22" customWidth="1"/>
    <col min="6671" max="6671" width="9.140625" style="22" customWidth="1"/>
    <col min="6672" max="6672" width="10.7109375" style="22" customWidth="1"/>
    <col min="6673" max="6673" width="13.42578125" style="22" customWidth="1"/>
    <col min="6674" max="6674" width="18.140625" style="22" customWidth="1"/>
    <col min="6675" max="6675" width="9" style="22" customWidth="1"/>
    <col min="6676" max="6676" width="28.5703125" style="22" customWidth="1"/>
    <col min="6677" max="6677" width="10.140625" style="22" customWidth="1"/>
    <col min="6678" max="6912" width="11.42578125" style="22"/>
    <col min="6913" max="6913" width="2.7109375" style="22" customWidth="1"/>
    <col min="6914" max="6914" width="41" style="22" customWidth="1"/>
    <col min="6915" max="6915" width="10.7109375" style="22" customWidth="1"/>
    <col min="6916" max="6916" width="18.42578125" style="22" customWidth="1"/>
    <col min="6917" max="6917" width="12.42578125" style="22" customWidth="1"/>
    <col min="6918" max="6918" width="15.140625" style="22" customWidth="1"/>
    <col min="6919" max="6919" width="16" style="22" customWidth="1"/>
    <col min="6920" max="6920" width="11.5703125" style="22" customWidth="1"/>
    <col min="6921" max="6921" width="10.140625" style="22" customWidth="1"/>
    <col min="6922" max="6922" width="5.5703125" style="22" customWidth="1"/>
    <col min="6923" max="6923" width="16.140625" style="22" customWidth="1"/>
    <col min="6924" max="6924" width="11.140625" style="22" customWidth="1"/>
    <col min="6925" max="6925" width="11.28515625" style="22" customWidth="1"/>
    <col min="6926" max="6926" width="9.5703125" style="22" customWidth="1"/>
    <col min="6927" max="6927" width="9.140625" style="22" customWidth="1"/>
    <col min="6928" max="6928" width="10.7109375" style="22" customWidth="1"/>
    <col min="6929" max="6929" width="13.42578125" style="22" customWidth="1"/>
    <col min="6930" max="6930" width="18.140625" style="22" customWidth="1"/>
    <col min="6931" max="6931" width="9" style="22" customWidth="1"/>
    <col min="6932" max="6932" width="28.5703125" style="22" customWidth="1"/>
    <col min="6933" max="6933" width="10.140625" style="22" customWidth="1"/>
    <col min="6934" max="7168" width="11.42578125" style="22"/>
    <col min="7169" max="7169" width="2.7109375" style="22" customWidth="1"/>
    <col min="7170" max="7170" width="41" style="22" customWidth="1"/>
    <col min="7171" max="7171" width="10.7109375" style="22" customWidth="1"/>
    <col min="7172" max="7172" width="18.42578125" style="22" customWidth="1"/>
    <col min="7173" max="7173" width="12.42578125" style="22" customWidth="1"/>
    <col min="7174" max="7174" width="15.140625" style="22" customWidth="1"/>
    <col min="7175" max="7175" width="16" style="22" customWidth="1"/>
    <col min="7176" max="7176" width="11.5703125" style="22" customWidth="1"/>
    <col min="7177" max="7177" width="10.140625" style="22" customWidth="1"/>
    <col min="7178" max="7178" width="5.5703125" style="22" customWidth="1"/>
    <col min="7179" max="7179" width="16.140625" style="22" customWidth="1"/>
    <col min="7180" max="7180" width="11.140625" style="22" customWidth="1"/>
    <col min="7181" max="7181" width="11.28515625" style="22" customWidth="1"/>
    <col min="7182" max="7182" width="9.5703125" style="22" customWidth="1"/>
    <col min="7183" max="7183" width="9.140625" style="22" customWidth="1"/>
    <col min="7184" max="7184" width="10.7109375" style="22" customWidth="1"/>
    <col min="7185" max="7185" width="13.42578125" style="22" customWidth="1"/>
    <col min="7186" max="7186" width="18.140625" style="22" customWidth="1"/>
    <col min="7187" max="7187" width="9" style="22" customWidth="1"/>
    <col min="7188" max="7188" width="28.5703125" style="22" customWidth="1"/>
    <col min="7189" max="7189" width="10.140625" style="22" customWidth="1"/>
    <col min="7190" max="7424" width="11.42578125" style="22"/>
    <col min="7425" max="7425" width="2.7109375" style="22" customWidth="1"/>
    <col min="7426" max="7426" width="41" style="22" customWidth="1"/>
    <col min="7427" max="7427" width="10.7109375" style="22" customWidth="1"/>
    <col min="7428" max="7428" width="18.42578125" style="22" customWidth="1"/>
    <col min="7429" max="7429" width="12.42578125" style="22" customWidth="1"/>
    <col min="7430" max="7430" width="15.140625" style="22" customWidth="1"/>
    <col min="7431" max="7431" width="16" style="22" customWidth="1"/>
    <col min="7432" max="7432" width="11.5703125" style="22" customWidth="1"/>
    <col min="7433" max="7433" width="10.140625" style="22" customWidth="1"/>
    <col min="7434" max="7434" width="5.5703125" style="22" customWidth="1"/>
    <col min="7435" max="7435" width="16.140625" style="22" customWidth="1"/>
    <col min="7436" max="7436" width="11.140625" style="22" customWidth="1"/>
    <col min="7437" max="7437" width="11.28515625" style="22" customWidth="1"/>
    <col min="7438" max="7438" width="9.5703125" style="22" customWidth="1"/>
    <col min="7439" max="7439" width="9.140625" style="22" customWidth="1"/>
    <col min="7440" max="7440" width="10.7109375" style="22" customWidth="1"/>
    <col min="7441" max="7441" width="13.42578125" style="22" customWidth="1"/>
    <col min="7442" max="7442" width="18.140625" style="22" customWidth="1"/>
    <col min="7443" max="7443" width="9" style="22" customWidth="1"/>
    <col min="7444" max="7444" width="28.5703125" style="22" customWidth="1"/>
    <col min="7445" max="7445" width="10.140625" style="22" customWidth="1"/>
    <col min="7446" max="7680" width="11.42578125" style="22"/>
    <col min="7681" max="7681" width="2.7109375" style="22" customWidth="1"/>
    <col min="7682" max="7682" width="41" style="22" customWidth="1"/>
    <col min="7683" max="7683" width="10.7109375" style="22" customWidth="1"/>
    <col min="7684" max="7684" width="18.42578125" style="22" customWidth="1"/>
    <col min="7685" max="7685" width="12.42578125" style="22" customWidth="1"/>
    <col min="7686" max="7686" width="15.140625" style="22" customWidth="1"/>
    <col min="7687" max="7687" width="16" style="22" customWidth="1"/>
    <col min="7688" max="7688" width="11.5703125" style="22" customWidth="1"/>
    <col min="7689" max="7689" width="10.140625" style="22" customWidth="1"/>
    <col min="7690" max="7690" width="5.5703125" style="22" customWidth="1"/>
    <col min="7691" max="7691" width="16.140625" style="22" customWidth="1"/>
    <col min="7692" max="7692" width="11.140625" style="22" customWidth="1"/>
    <col min="7693" max="7693" width="11.28515625" style="22" customWidth="1"/>
    <col min="7694" max="7694" width="9.5703125" style="22" customWidth="1"/>
    <col min="7695" max="7695" width="9.140625" style="22" customWidth="1"/>
    <col min="7696" max="7696" width="10.7109375" style="22" customWidth="1"/>
    <col min="7697" max="7697" width="13.42578125" style="22" customWidth="1"/>
    <col min="7698" max="7698" width="18.140625" style="22" customWidth="1"/>
    <col min="7699" max="7699" width="9" style="22" customWidth="1"/>
    <col min="7700" max="7700" width="28.5703125" style="22" customWidth="1"/>
    <col min="7701" max="7701" width="10.140625" style="22" customWidth="1"/>
    <col min="7702" max="7936" width="11.42578125" style="22"/>
    <col min="7937" max="7937" width="2.7109375" style="22" customWidth="1"/>
    <col min="7938" max="7938" width="41" style="22" customWidth="1"/>
    <col min="7939" max="7939" width="10.7109375" style="22" customWidth="1"/>
    <col min="7940" max="7940" width="18.42578125" style="22" customWidth="1"/>
    <col min="7941" max="7941" width="12.42578125" style="22" customWidth="1"/>
    <col min="7942" max="7942" width="15.140625" style="22" customWidth="1"/>
    <col min="7943" max="7943" width="16" style="22" customWidth="1"/>
    <col min="7944" max="7944" width="11.5703125" style="22" customWidth="1"/>
    <col min="7945" max="7945" width="10.140625" style="22" customWidth="1"/>
    <col min="7946" max="7946" width="5.5703125" style="22" customWidth="1"/>
    <col min="7947" max="7947" width="16.140625" style="22" customWidth="1"/>
    <col min="7948" max="7948" width="11.140625" style="22" customWidth="1"/>
    <col min="7949" max="7949" width="11.28515625" style="22" customWidth="1"/>
    <col min="7950" max="7950" width="9.5703125" style="22" customWidth="1"/>
    <col min="7951" max="7951" width="9.140625" style="22" customWidth="1"/>
    <col min="7952" max="7952" width="10.7109375" style="22" customWidth="1"/>
    <col min="7953" max="7953" width="13.42578125" style="22" customWidth="1"/>
    <col min="7954" max="7954" width="18.140625" style="22" customWidth="1"/>
    <col min="7955" max="7955" width="9" style="22" customWidth="1"/>
    <col min="7956" max="7956" width="28.5703125" style="22" customWidth="1"/>
    <col min="7957" max="7957" width="10.140625" style="22" customWidth="1"/>
    <col min="7958" max="8192" width="11.42578125" style="22"/>
    <col min="8193" max="8193" width="2.7109375" style="22" customWidth="1"/>
    <col min="8194" max="8194" width="41" style="22" customWidth="1"/>
    <col min="8195" max="8195" width="10.7109375" style="22" customWidth="1"/>
    <col min="8196" max="8196" width="18.42578125" style="22" customWidth="1"/>
    <col min="8197" max="8197" width="12.42578125" style="22" customWidth="1"/>
    <col min="8198" max="8198" width="15.140625" style="22" customWidth="1"/>
    <col min="8199" max="8199" width="16" style="22" customWidth="1"/>
    <col min="8200" max="8200" width="11.5703125" style="22" customWidth="1"/>
    <col min="8201" max="8201" width="10.140625" style="22" customWidth="1"/>
    <col min="8202" max="8202" width="5.5703125" style="22" customWidth="1"/>
    <col min="8203" max="8203" width="16.140625" style="22" customWidth="1"/>
    <col min="8204" max="8204" width="11.140625" style="22" customWidth="1"/>
    <col min="8205" max="8205" width="11.28515625" style="22" customWidth="1"/>
    <col min="8206" max="8206" width="9.5703125" style="22" customWidth="1"/>
    <col min="8207" max="8207" width="9.140625" style="22" customWidth="1"/>
    <col min="8208" max="8208" width="10.7109375" style="22" customWidth="1"/>
    <col min="8209" max="8209" width="13.42578125" style="22" customWidth="1"/>
    <col min="8210" max="8210" width="18.140625" style="22" customWidth="1"/>
    <col min="8211" max="8211" width="9" style="22" customWidth="1"/>
    <col min="8212" max="8212" width="28.5703125" style="22" customWidth="1"/>
    <col min="8213" max="8213" width="10.140625" style="22" customWidth="1"/>
    <col min="8214" max="8448" width="11.42578125" style="22"/>
    <col min="8449" max="8449" width="2.7109375" style="22" customWidth="1"/>
    <col min="8450" max="8450" width="41" style="22" customWidth="1"/>
    <col min="8451" max="8451" width="10.7109375" style="22" customWidth="1"/>
    <col min="8452" max="8452" width="18.42578125" style="22" customWidth="1"/>
    <col min="8453" max="8453" width="12.42578125" style="22" customWidth="1"/>
    <col min="8454" max="8454" width="15.140625" style="22" customWidth="1"/>
    <col min="8455" max="8455" width="16" style="22" customWidth="1"/>
    <col min="8456" max="8456" width="11.5703125" style="22" customWidth="1"/>
    <col min="8457" max="8457" width="10.140625" style="22" customWidth="1"/>
    <col min="8458" max="8458" width="5.5703125" style="22" customWidth="1"/>
    <col min="8459" max="8459" width="16.140625" style="22" customWidth="1"/>
    <col min="8460" max="8460" width="11.140625" style="22" customWidth="1"/>
    <col min="8461" max="8461" width="11.28515625" style="22" customWidth="1"/>
    <col min="8462" max="8462" width="9.5703125" style="22" customWidth="1"/>
    <col min="8463" max="8463" width="9.140625" style="22" customWidth="1"/>
    <col min="8464" max="8464" width="10.7109375" style="22" customWidth="1"/>
    <col min="8465" max="8465" width="13.42578125" style="22" customWidth="1"/>
    <col min="8466" max="8466" width="18.140625" style="22" customWidth="1"/>
    <col min="8467" max="8467" width="9" style="22" customWidth="1"/>
    <col min="8468" max="8468" width="28.5703125" style="22" customWidth="1"/>
    <col min="8469" max="8469" width="10.140625" style="22" customWidth="1"/>
    <col min="8470" max="8704" width="11.42578125" style="22"/>
    <col min="8705" max="8705" width="2.7109375" style="22" customWidth="1"/>
    <col min="8706" max="8706" width="41" style="22" customWidth="1"/>
    <col min="8707" max="8707" width="10.7109375" style="22" customWidth="1"/>
    <col min="8708" max="8708" width="18.42578125" style="22" customWidth="1"/>
    <col min="8709" max="8709" width="12.42578125" style="22" customWidth="1"/>
    <col min="8710" max="8710" width="15.140625" style="22" customWidth="1"/>
    <col min="8711" max="8711" width="16" style="22" customWidth="1"/>
    <col min="8712" max="8712" width="11.5703125" style="22" customWidth="1"/>
    <col min="8713" max="8713" width="10.140625" style="22" customWidth="1"/>
    <col min="8714" max="8714" width="5.5703125" style="22" customWidth="1"/>
    <col min="8715" max="8715" width="16.140625" style="22" customWidth="1"/>
    <col min="8716" max="8716" width="11.140625" style="22" customWidth="1"/>
    <col min="8717" max="8717" width="11.28515625" style="22" customWidth="1"/>
    <col min="8718" max="8718" width="9.5703125" style="22" customWidth="1"/>
    <col min="8719" max="8719" width="9.140625" style="22" customWidth="1"/>
    <col min="8720" max="8720" width="10.7109375" style="22" customWidth="1"/>
    <col min="8721" max="8721" width="13.42578125" style="22" customWidth="1"/>
    <col min="8722" max="8722" width="18.140625" style="22" customWidth="1"/>
    <col min="8723" max="8723" width="9" style="22" customWidth="1"/>
    <col min="8724" max="8724" width="28.5703125" style="22" customWidth="1"/>
    <col min="8725" max="8725" width="10.140625" style="22" customWidth="1"/>
    <col min="8726" max="8960" width="11.42578125" style="22"/>
    <col min="8961" max="8961" width="2.7109375" style="22" customWidth="1"/>
    <col min="8962" max="8962" width="41" style="22" customWidth="1"/>
    <col min="8963" max="8963" width="10.7109375" style="22" customWidth="1"/>
    <col min="8964" max="8964" width="18.42578125" style="22" customWidth="1"/>
    <col min="8965" max="8965" width="12.42578125" style="22" customWidth="1"/>
    <col min="8966" max="8966" width="15.140625" style="22" customWidth="1"/>
    <col min="8967" max="8967" width="16" style="22" customWidth="1"/>
    <col min="8968" max="8968" width="11.5703125" style="22" customWidth="1"/>
    <col min="8969" max="8969" width="10.140625" style="22" customWidth="1"/>
    <col min="8970" max="8970" width="5.5703125" style="22" customWidth="1"/>
    <col min="8971" max="8971" width="16.140625" style="22" customWidth="1"/>
    <col min="8972" max="8972" width="11.140625" style="22" customWidth="1"/>
    <col min="8973" max="8973" width="11.28515625" style="22" customWidth="1"/>
    <col min="8974" max="8974" width="9.5703125" style="22" customWidth="1"/>
    <col min="8975" max="8975" width="9.140625" style="22" customWidth="1"/>
    <col min="8976" max="8976" width="10.7109375" style="22" customWidth="1"/>
    <col min="8977" max="8977" width="13.42578125" style="22" customWidth="1"/>
    <col min="8978" max="8978" width="18.140625" style="22" customWidth="1"/>
    <col min="8979" max="8979" width="9" style="22" customWidth="1"/>
    <col min="8980" max="8980" width="28.5703125" style="22" customWidth="1"/>
    <col min="8981" max="8981" width="10.140625" style="22" customWidth="1"/>
    <col min="8982" max="9216" width="11.42578125" style="22"/>
    <col min="9217" max="9217" width="2.7109375" style="22" customWidth="1"/>
    <col min="9218" max="9218" width="41" style="22" customWidth="1"/>
    <col min="9219" max="9219" width="10.7109375" style="22" customWidth="1"/>
    <col min="9220" max="9220" width="18.42578125" style="22" customWidth="1"/>
    <col min="9221" max="9221" width="12.42578125" style="22" customWidth="1"/>
    <col min="9222" max="9222" width="15.140625" style="22" customWidth="1"/>
    <col min="9223" max="9223" width="16" style="22" customWidth="1"/>
    <col min="9224" max="9224" width="11.5703125" style="22" customWidth="1"/>
    <col min="9225" max="9225" width="10.140625" style="22" customWidth="1"/>
    <col min="9226" max="9226" width="5.5703125" style="22" customWidth="1"/>
    <col min="9227" max="9227" width="16.140625" style="22" customWidth="1"/>
    <col min="9228" max="9228" width="11.140625" style="22" customWidth="1"/>
    <col min="9229" max="9229" width="11.28515625" style="22" customWidth="1"/>
    <col min="9230" max="9230" width="9.5703125" style="22" customWidth="1"/>
    <col min="9231" max="9231" width="9.140625" style="22" customWidth="1"/>
    <col min="9232" max="9232" width="10.7109375" style="22" customWidth="1"/>
    <col min="9233" max="9233" width="13.42578125" style="22" customWidth="1"/>
    <col min="9234" max="9234" width="18.140625" style="22" customWidth="1"/>
    <col min="9235" max="9235" width="9" style="22" customWidth="1"/>
    <col min="9236" max="9236" width="28.5703125" style="22" customWidth="1"/>
    <col min="9237" max="9237" width="10.140625" style="22" customWidth="1"/>
    <col min="9238" max="9472" width="11.42578125" style="22"/>
    <col min="9473" max="9473" width="2.7109375" style="22" customWidth="1"/>
    <col min="9474" max="9474" width="41" style="22" customWidth="1"/>
    <col min="9475" max="9475" width="10.7109375" style="22" customWidth="1"/>
    <col min="9476" max="9476" width="18.42578125" style="22" customWidth="1"/>
    <col min="9477" max="9477" width="12.42578125" style="22" customWidth="1"/>
    <col min="9478" max="9478" width="15.140625" style="22" customWidth="1"/>
    <col min="9479" max="9479" width="16" style="22" customWidth="1"/>
    <col min="9480" max="9480" width="11.5703125" style="22" customWidth="1"/>
    <col min="9481" max="9481" width="10.140625" style="22" customWidth="1"/>
    <col min="9482" max="9482" width="5.5703125" style="22" customWidth="1"/>
    <col min="9483" max="9483" width="16.140625" style="22" customWidth="1"/>
    <col min="9484" max="9484" width="11.140625" style="22" customWidth="1"/>
    <col min="9485" max="9485" width="11.28515625" style="22" customWidth="1"/>
    <col min="9486" max="9486" width="9.5703125" style="22" customWidth="1"/>
    <col min="9487" max="9487" width="9.140625" style="22" customWidth="1"/>
    <col min="9488" max="9488" width="10.7109375" style="22" customWidth="1"/>
    <col min="9489" max="9489" width="13.42578125" style="22" customWidth="1"/>
    <col min="9490" max="9490" width="18.140625" style="22" customWidth="1"/>
    <col min="9491" max="9491" width="9" style="22" customWidth="1"/>
    <col min="9492" max="9492" width="28.5703125" style="22" customWidth="1"/>
    <col min="9493" max="9493" width="10.140625" style="22" customWidth="1"/>
    <col min="9494" max="9728" width="11.42578125" style="22"/>
    <col min="9729" max="9729" width="2.7109375" style="22" customWidth="1"/>
    <col min="9730" max="9730" width="41" style="22" customWidth="1"/>
    <col min="9731" max="9731" width="10.7109375" style="22" customWidth="1"/>
    <col min="9732" max="9732" width="18.42578125" style="22" customWidth="1"/>
    <col min="9733" max="9733" width="12.42578125" style="22" customWidth="1"/>
    <col min="9734" max="9734" width="15.140625" style="22" customWidth="1"/>
    <col min="9735" max="9735" width="16" style="22" customWidth="1"/>
    <col min="9736" max="9736" width="11.5703125" style="22" customWidth="1"/>
    <col min="9737" max="9737" width="10.140625" style="22" customWidth="1"/>
    <col min="9738" max="9738" width="5.5703125" style="22" customWidth="1"/>
    <col min="9739" max="9739" width="16.140625" style="22" customWidth="1"/>
    <col min="9740" max="9740" width="11.140625" style="22" customWidth="1"/>
    <col min="9741" max="9741" width="11.28515625" style="22" customWidth="1"/>
    <col min="9742" max="9742" width="9.5703125" style="22" customWidth="1"/>
    <col min="9743" max="9743" width="9.140625" style="22" customWidth="1"/>
    <col min="9744" max="9744" width="10.7109375" style="22" customWidth="1"/>
    <col min="9745" max="9745" width="13.42578125" style="22" customWidth="1"/>
    <col min="9746" max="9746" width="18.140625" style="22" customWidth="1"/>
    <col min="9747" max="9747" width="9" style="22" customWidth="1"/>
    <col min="9748" max="9748" width="28.5703125" style="22" customWidth="1"/>
    <col min="9749" max="9749" width="10.140625" style="22" customWidth="1"/>
    <col min="9750" max="9984" width="11.42578125" style="22"/>
    <col min="9985" max="9985" width="2.7109375" style="22" customWidth="1"/>
    <col min="9986" max="9986" width="41" style="22" customWidth="1"/>
    <col min="9987" max="9987" width="10.7109375" style="22" customWidth="1"/>
    <col min="9988" max="9988" width="18.42578125" style="22" customWidth="1"/>
    <col min="9989" max="9989" width="12.42578125" style="22" customWidth="1"/>
    <col min="9990" max="9990" width="15.140625" style="22" customWidth="1"/>
    <col min="9991" max="9991" width="16" style="22" customWidth="1"/>
    <col min="9992" max="9992" width="11.5703125" style="22" customWidth="1"/>
    <col min="9993" max="9993" width="10.140625" style="22" customWidth="1"/>
    <col min="9994" max="9994" width="5.5703125" style="22" customWidth="1"/>
    <col min="9995" max="9995" width="16.140625" style="22" customWidth="1"/>
    <col min="9996" max="9996" width="11.140625" style="22" customWidth="1"/>
    <col min="9997" max="9997" width="11.28515625" style="22" customWidth="1"/>
    <col min="9998" max="9998" width="9.5703125" style="22" customWidth="1"/>
    <col min="9999" max="9999" width="9.140625" style="22" customWidth="1"/>
    <col min="10000" max="10000" width="10.7109375" style="22" customWidth="1"/>
    <col min="10001" max="10001" width="13.42578125" style="22" customWidth="1"/>
    <col min="10002" max="10002" width="18.140625" style="22" customWidth="1"/>
    <col min="10003" max="10003" width="9" style="22" customWidth="1"/>
    <col min="10004" max="10004" width="28.5703125" style="22" customWidth="1"/>
    <col min="10005" max="10005" width="10.140625" style="22" customWidth="1"/>
    <col min="10006" max="10240" width="11.42578125" style="22"/>
    <col min="10241" max="10241" width="2.7109375" style="22" customWidth="1"/>
    <col min="10242" max="10242" width="41" style="22" customWidth="1"/>
    <col min="10243" max="10243" width="10.7109375" style="22" customWidth="1"/>
    <col min="10244" max="10244" width="18.42578125" style="22" customWidth="1"/>
    <col min="10245" max="10245" width="12.42578125" style="22" customWidth="1"/>
    <col min="10246" max="10246" width="15.140625" style="22" customWidth="1"/>
    <col min="10247" max="10247" width="16" style="22" customWidth="1"/>
    <col min="10248" max="10248" width="11.5703125" style="22" customWidth="1"/>
    <col min="10249" max="10249" width="10.140625" style="22" customWidth="1"/>
    <col min="10250" max="10250" width="5.5703125" style="22" customWidth="1"/>
    <col min="10251" max="10251" width="16.140625" style="22" customWidth="1"/>
    <col min="10252" max="10252" width="11.140625" style="22" customWidth="1"/>
    <col min="10253" max="10253" width="11.28515625" style="22" customWidth="1"/>
    <col min="10254" max="10254" width="9.5703125" style="22" customWidth="1"/>
    <col min="10255" max="10255" width="9.140625" style="22" customWidth="1"/>
    <col min="10256" max="10256" width="10.7109375" style="22" customWidth="1"/>
    <col min="10257" max="10257" width="13.42578125" style="22" customWidth="1"/>
    <col min="10258" max="10258" width="18.140625" style="22" customWidth="1"/>
    <col min="10259" max="10259" width="9" style="22" customWidth="1"/>
    <col min="10260" max="10260" width="28.5703125" style="22" customWidth="1"/>
    <col min="10261" max="10261" width="10.140625" style="22" customWidth="1"/>
    <col min="10262" max="10496" width="11.42578125" style="22"/>
    <col min="10497" max="10497" width="2.7109375" style="22" customWidth="1"/>
    <col min="10498" max="10498" width="41" style="22" customWidth="1"/>
    <col min="10499" max="10499" width="10.7109375" style="22" customWidth="1"/>
    <col min="10500" max="10500" width="18.42578125" style="22" customWidth="1"/>
    <col min="10501" max="10501" width="12.42578125" style="22" customWidth="1"/>
    <col min="10502" max="10502" width="15.140625" style="22" customWidth="1"/>
    <col min="10503" max="10503" width="16" style="22" customWidth="1"/>
    <col min="10504" max="10504" width="11.5703125" style="22" customWidth="1"/>
    <col min="10505" max="10505" width="10.140625" style="22" customWidth="1"/>
    <col min="10506" max="10506" width="5.5703125" style="22" customWidth="1"/>
    <col min="10507" max="10507" width="16.140625" style="22" customWidth="1"/>
    <col min="10508" max="10508" width="11.140625" style="22" customWidth="1"/>
    <col min="10509" max="10509" width="11.28515625" style="22" customWidth="1"/>
    <col min="10510" max="10510" width="9.5703125" style="22" customWidth="1"/>
    <col min="10511" max="10511" width="9.140625" style="22" customWidth="1"/>
    <col min="10512" max="10512" width="10.7109375" style="22" customWidth="1"/>
    <col min="10513" max="10513" width="13.42578125" style="22" customWidth="1"/>
    <col min="10514" max="10514" width="18.140625" style="22" customWidth="1"/>
    <col min="10515" max="10515" width="9" style="22" customWidth="1"/>
    <col min="10516" max="10516" width="28.5703125" style="22" customWidth="1"/>
    <col min="10517" max="10517" width="10.140625" style="22" customWidth="1"/>
    <col min="10518" max="10752" width="11.42578125" style="22"/>
    <col min="10753" max="10753" width="2.7109375" style="22" customWidth="1"/>
    <col min="10754" max="10754" width="41" style="22" customWidth="1"/>
    <col min="10755" max="10755" width="10.7109375" style="22" customWidth="1"/>
    <col min="10756" max="10756" width="18.42578125" style="22" customWidth="1"/>
    <col min="10757" max="10757" width="12.42578125" style="22" customWidth="1"/>
    <col min="10758" max="10758" width="15.140625" style="22" customWidth="1"/>
    <col min="10759" max="10759" width="16" style="22" customWidth="1"/>
    <col min="10760" max="10760" width="11.5703125" style="22" customWidth="1"/>
    <col min="10761" max="10761" width="10.140625" style="22" customWidth="1"/>
    <col min="10762" max="10762" width="5.5703125" style="22" customWidth="1"/>
    <col min="10763" max="10763" width="16.140625" style="22" customWidth="1"/>
    <col min="10764" max="10764" width="11.140625" style="22" customWidth="1"/>
    <col min="10765" max="10765" width="11.28515625" style="22" customWidth="1"/>
    <col min="10766" max="10766" width="9.5703125" style="22" customWidth="1"/>
    <col min="10767" max="10767" width="9.140625" style="22" customWidth="1"/>
    <col min="10768" max="10768" width="10.7109375" style="22" customWidth="1"/>
    <col min="10769" max="10769" width="13.42578125" style="22" customWidth="1"/>
    <col min="10770" max="10770" width="18.140625" style="22" customWidth="1"/>
    <col min="10771" max="10771" width="9" style="22" customWidth="1"/>
    <col min="10772" max="10772" width="28.5703125" style="22" customWidth="1"/>
    <col min="10773" max="10773" width="10.140625" style="22" customWidth="1"/>
    <col min="10774" max="11008" width="11.42578125" style="22"/>
    <col min="11009" max="11009" width="2.7109375" style="22" customWidth="1"/>
    <col min="11010" max="11010" width="41" style="22" customWidth="1"/>
    <col min="11011" max="11011" width="10.7109375" style="22" customWidth="1"/>
    <col min="11012" max="11012" width="18.42578125" style="22" customWidth="1"/>
    <col min="11013" max="11013" width="12.42578125" style="22" customWidth="1"/>
    <col min="11014" max="11014" width="15.140625" style="22" customWidth="1"/>
    <col min="11015" max="11015" width="16" style="22" customWidth="1"/>
    <col min="11016" max="11016" width="11.5703125" style="22" customWidth="1"/>
    <col min="11017" max="11017" width="10.140625" style="22" customWidth="1"/>
    <col min="11018" max="11018" width="5.5703125" style="22" customWidth="1"/>
    <col min="11019" max="11019" width="16.140625" style="22" customWidth="1"/>
    <col min="11020" max="11020" width="11.140625" style="22" customWidth="1"/>
    <col min="11021" max="11021" width="11.28515625" style="22" customWidth="1"/>
    <col min="11022" max="11022" width="9.5703125" style="22" customWidth="1"/>
    <col min="11023" max="11023" width="9.140625" style="22" customWidth="1"/>
    <col min="11024" max="11024" width="10.7109375" style="22" customWidth="1"/>
    <col min="11025" max="11025" width="13.42578125" style="22" customWidth="1"/>
    <col min="11026" max="11026" width="18.140625" style="22" customWidth="1"/>
    <col min="11027" max="11027" width="9" style="22" customWidth="1"/>
    <col min="11028" max="11028" width="28.5703125" style="22" customWidth="1"/>
    <col min="11029" max="11029" width="10.140625" style="22" customWidth="1"/>
    <col min="11030" max="11264" width="11.42578125" style="22"/>
    <col min="11265" max="11265" width="2.7109375" style="22" customWidth="1"/>
    <col min="11266" max="11266" width="41" style="22" customWidth="1"/>
    <col min="11267" max="11267" width="10.7109375" style="22" customWidth="1"/>
    <col min="11268" max="11268" width="18.42578125" style="22" customWidth="1"/>
    <col min="11269" max="11269" width="12.42578125" style="22" customWidth="1"/>
    <col min="11270" max="11270" width="15.140625" style="22" customWidth="1"/>
    <col min="11271" max="11271" width="16" style="22" customWidth="1"/>
    <col min="11272" max="11272" width="11.5703125" style="22" customWidth="1"/>
    <col min="11273" max="11273" width="10.140625" style="22" customWidth="1"/>
    <col min="11274" max="11274" width="5.5703125" style="22" customWidth="1"/>
    <col min="11275" max="11275" width="16.140625" style="22" customWidth="1"/>
    <col min="11276" max="11276" width="11.140625" style="22" customWidth="1"/>
    <col min="11277" max="11277" width="11.28515625" style="22" customWidth="1"/>
    <col min="11278" max="11278" width="9.5703125" style="22" customWidth="1"/>
    <col min="11279" max="11279" width="9.140625" style="22" customWidth="1"/>
    <col min="11280" max="11280" width="10.7109375" style="22" customWidth="1"/>
    <col min="11281" max="11281" width="13.42578125" style="22" customWidth="1"/>
    <col min="11282" max="11282" width="18.140625" style="22" customWidth="1"/>
    <col min="11283" max="11283" width="9" style="22" customWidth="1"/>
    <col min="11284" max="11284" width="28.5703125" style="22" customWidth="1"/>
    <col min="11285" max="11285" width="10.140625" style="22" customWidth="1"/>
    <col min="11286" max="11520" width="11.42578125" style="22"/>
    <col min="11521" max="11521" width="2.7109375" style="22" customWidth="1"/>
    <col min="11522" max="11522" width="41" style="22" customWidth="1"/>
    <col min="11523" max="11523" width="10.7109375" style="22" customWidth="1"/>
    <col min="11524" max="11524" width="18.42578125" style="22" customWidth="1"/>
    <col min="11525" max="11525" width="12.42578125" style="22" customWidth="1"/>
    <col min="11526" max="11526" width="15.140625" style="22" customWidth="1"/>
    <col min="11527" max="11527" width="16" style="22" customWidth="1"/>
    <col min="11528" max="11528" width="11.5703125" style="22" customWidth="1"/>
    <col min="11529" max="11529" width="10.140625" style="22" customWidth="1"/>
    <col min="11530" max="11530" width="5.5703125" style="22" customWidth="1"/>
    <col min="11531" max="11531" width="16.140625" style="22" customWidth="1"/>
    <col min="11532" max="11532" width="11.140625" style="22" customWidth="1"/>
    <col min="11533" max="11533" width="11.28515625" style="22" customWidth="1"/>
    <col min="11534" max="11534" width="9.5703125" style="22" customWidth="1"/>
    <col min="11535" max="11535" width="9.140625" style="22" customWidth="1"/>
    <col min="11536" max="11536" width="10.7109375" style="22" customWidth="1"/>
    <col min="11537" max="11537" width="13.42578125" style="22" customWidth="1"/>
    <col min="11538" max="11538" width="18.140625" style="22" customWidth="1"/>
    <col min="11539" max="11539" width="9" style="22" customWidth="1"/>
    <col min="11540" max="11540" width="28.5703125" style="22" customWidth="1"/>
    <col min="11541" max="11541" width="10.140625" style="22" customWidth="1"/>
    <col min="11542" max="11776" width="11.42578125" style="22"/>
    <col min="11777" max="11777" width="2.7109375" style="22" customWidth="1"/>
    <col min="11778" max="11778" width="41" style="22" customWidth="1"/>
    <col min="11779" max="11779" width="10.7109375" style="22" customWidth="1"/>
    <col min="11780" max="11780" width="18.42578125" style="22" customWidth="1"/>
    <col min="11781" max="11781" width="12.42578125" style="22" customWidth="1"/>
    <col min="11782" max="11782" width="15.140625" style="22" customWidth="1"/>
    <col min="11783" max="11783" width="16" style="22" customWidth="1"/>
    <col min="11784" max="11784" width="11.5703125" style="22" customWidth="1"/>
    <col min="11785" max="11785" width="10.140625" style="22" customWidth="1"/>
    <col min="11786" max="11786" width="5.5703125" style="22" customWidth="1"/>
    <col min="11787" max="11787" width="16.140625" style="22" customWidth="1"/>
    <col min="11788" max="11788" width="11.140625" style="22" customWidth="1"/>
    <col min="11789" max="11789" width="11.28515625" style="22" customWidth="1"/>
    <col min="11790" max="11790" width="9.5703125" style="22" customWidth="1"/>
    <col min="11791" max="11791" width="9.140625" style="22" customWidth="1"/>
    <col min="11792" max="11792" width="10.7109375" style="22" customWidth="1"/>
    <col min="11793" max="11793" width="13.42578125" style="22" customWidth="1"/>
    <col min="11794" max="11794" width="18.140625" style="22" customWidth="1"/>
    <col min="11795" max="11795" width="9" style="22" customWidth="1"/>
    <col min="11796" max="11796" width="28.5703125" style="22" customWidth="1"/>
    <col min="11797" max="11797" width="10.140625" style="22" customWidth="1"/>
    <col min="11798" max="12032" width="11.42578125" style="22"/>
    <col min="12033" max="12033" width="2.7109375" style="22" customWidth="1"/>
    <col min="12034" max="12034" width="41" style="22" customWidth="1"/>
    <col min="12035" max="12035" width="10.7109375" style="22" customWidth="1"/>
    <col min="12036" max="12036" width="18.42578125" style="22" customWidth="1"/>
    <col min="12037" max="12037" width="12.42578125" style="22" customWidth="1"/>
    <col min="12038" max="12038" width="15.140625" style="22" customWidth="1"/>
    <col min="12039" max="12039" width="16" style="22" customWidth="1"/>
    <col min="12040" max="12040" width="11.5703125" style="22" customWidth="1"/>
    <col min="12041" max="12041" width="10.140625" style="22" customWidth="1"/>
    <col min="12042" max="12042" width="5.5703125" style="22" customWidth="1"/>
    <col min="12043" max="12043" width="16.140625" style="22" customWidth="1"/>
    <col min="12044" max="12044" width="11.140625" style="22" customWidth="1"/>
    <col min="12045" max="12045" width="11.28515625" style="22" customWidth="1"/>
    <col min="12046" max="12046" width="9.5703125" style="22" customWidth="1"/>
    <col min="12047" max="12047" width="9.140625" style="22" customWidth="1"/>
    <col min="12048" max="12048" width="10.7109375" style="22" customWidth="1"/>
    <col min="12049" max="12049" width="13.42578125" style="22" customWidth="1"/>
    <col min="12050" max="12050" width="18.140625" style="22" customWidth="1"/>
    <col min="12051" max="12051" width="9" style="22" customWidth="1"/>
    <col min="12052" max="12052" width="28.5703125" style="22" customWidth="1"/>
    <col min="12053" max="12053" width="10.140625" style="22" customWidth="1"/>
    <col min="12054" max="12288" width="11.42578125" style="22"/>
    <col min="12289" max="12289" width="2.7109375" style="22" customWidth="1"/>
    <col min="12290" max="12290" width="41" style="22" customWidth="1"/>
    <col min="12291" max="12291" width="10.7109375" style="22" customWidth="1"/>
    <col min="12292" max="12292" width="18.42578125" style="22" customWidth="1"/>
    <col min="12293" max="12293" width="12.42578125" style="22" customWidth="1"/>
    <col min="12294" max="12294" width="15.140625" style="22" customWidth="1"/>
    <col min="12295" max="12295" width="16" style="22" customWidth="1"/>
    <col min="12296" max="12296" width="11.5703125" style="22" customWidth="1"/>
    <col min="12297" max="12297" width="10.140625" style="22" customWidth="1"/>
    <col min="12298" max="12298" width="5.5703125" style="22" customWidth="1"/>
    <col min="12299" max="12299" width="16.140625" style="22" customWidth="1"/>
    <col min="12300" max="12300" width="11.140625" style="22" customWidth="1"/>
    <col min="12301" max="12301" width="11.28515625" style="22" customWidth="1"/>
    <col min="12302" max="12302" width="9.5703125" style="22" customWidth="1"/>
    <col min="12303" max="12303" width="9.140625" style="22" customWidth="1"/>
    <col min="12304" max="12304" width="10.7109375" style="22" customWidth="1"/>
    <col min="12305" max="12305" width="13.42578125" style="22" customWidth="1"/>
    <col min="12306" max="12306" width="18.140625" style="22" customWidth="1"/>
    <col min="12307" max="12307" width="9" style="22" customWidth="1"/>
    <col min="12308" max="12308" width="28.5703125" style="22" customWidth="1"/>
    <col min="12309" max="12309" width="10.140625" style="22" customWidth="1"/>
    <col min="12310" max="12544" width="11.42578125" style="22"/>
    <col min="12545" max="12545" width="2.7109375" style="22" customWidth="1"/>
    <col min="12546" max="12546" width="41" style="22" customWidth="1"/>
    <col min="12547" max="12547" width="10.7109375" style="22" customWidth="1"/>
    <col min="12548" max="12548" width="18.42578125" style="22" customWidth="1"/>
    <col min="12549" max="12549" width="12.42578125" style="22" customWidth="1"/>
    <col min="12550" max="12550" width="15.140625" style="22" customWidth="1"/>
    <col min="12551" max="12551" width="16" style="22" customWidth="1"/>
    <col min="12552" max="12552" width="11.5703125" style="22" customWidth="1"/>
    <col min="12553" max="12553" width="10.140625" style="22" customWidth="1"/>
    <col min="12554" max="12554" width="5.5703125" style="22" customWidth="1"/>
    <col min="12555" max="12555" width="16.140625" style="22" customWidth="1"/>
    <col min="12556" max="12556" width="11.140625" style="22" customWidth="1"/>
    <col min="12557" max="12557" width="11.28515625" style="22" customWidth="1"/>
    <col min="12558" max="12558" width="9.5703125" style="22" customWidth="1"/>
    <col min="12559" max="12559" width="9.140625" style="22" customWidth="1"/>
    <col min="12560" max="12560" width="10.7109375" style="22" customWidth="1"/>
    <col min="12561" max="12561" width="13.42578125" style="22" customWidth="1"/>
    <col min="12562" max="12562" width="18.140625" style="22" customWidth="1"/>
    <col min="12563" max="12563" width="9" style="22" customWidth="1"/>
    <col min="12564" max="12564" width="28.5703125" style="22" customWidth="1"/>
    <col min="12565" max="12565" width="10.140625" style="22" customWidth="1"/>
    <col min="12566" max="12800" width="11.42578125" style="22"/>
    <col min="12801" max="12801" width="2.7109375" style="22" customWidth="1"/>
    <col min="12802" max="12802" width="41" style="22" customWidth="1"/>
    <col min="12803" max="12803" width="10.7109375" style="22" customWidth="1"/>
    <col min="12804" max="12804" width="18.42578125" style="22" customWidth="1"/>
    <col min="12805" max="12805" width="12.42578125" style="22" customWidth="1"/>
    <col min="12806" max="12806" width="15.140625" style="22" customWidth="1"/>
    <col min="12807" max="12807" width="16" style="22" customWidth="1"/>
    <col min="12808" max="12808" width="11.5703125" style="22" customWidth="1"/>
    <col min="12809" max="12809" width="10.140625" style="22" customWidth="1"/>
    <col min="12810" max="12810" width="5.5703125" style="22" customWidth="1"/>
    <col min="12811" max="12811" width="16.140625" style="22" customWidth="1"/>
    <col min="12812" max="12812" width="11.140625" style="22" customWidth="1"/>
    <col min="12813" max="12813" width="11.28515625" style="22" customWidth="1"/>
    <col min="12814" max="12814" width="9.5703125" style="22" customWidth="1"/>
    <col min="12815" max="12815" width="9.140625" style="22" customWidth="1"/>
    <col min="12816" max="12816" width="10.7109375" style="22" customWidth="1"/>
    <col min="12817" max="12817" width="13.42578125" style="22" customWidth="1"/>
    <col min="12818" max="12818" width="18.140625" style="22" customWidth="1"/>
    <col min="12819" max="12819" width="9" style="22" customWidth="1"/>
    <col min="12820" max="12820" width="28.5703125" style="22" customWidth="1"/>
    <col min="12821" max="12821" width="10.140625" style="22" customWidth="1"/>
    <col min="12822" max="13056" width="11.42578125" style="22"/>
    <col min="13057" max="13057" width="2.7109375" style="22" customWidth="1"/>
    <col min="13058" max="13058" width="41" style="22" customWidth="1"/>
    <col min="13059" max="13059" width="10.7109375" style="22" customWidth="1"/>
    <col min="13060" max="13060" width="18.42578125" style="22" customWidth="1"/>
    <col min="13061" max="13061" width="12.42578125" style="22" customWidth="1"/>
    <col min="13062" max="13062" width="15.140625" style="22" customWidth="1"/>
    <col min="13063" max="13063" width="16" style="22" customWidth="1"/>
    <col min="13064" max="13064" width="11.5703125" style="22" customWidth="1"/>
    <col min="13065" max="13065" width="10.140625" style="22" customWidth="1"/>
    <col min="13066" max="13066" width="5.5703125" style="22" customWidth="1"/>
    <col min="13067" max="13067" width="16.140625" style="22" customWidth="1"/>
    <col min="13068" max="13068" width="11.140625" style="22" customWidth="1"/>
    <col min="13069" max="13069" width="11.28515625" style="22" customWidth="1"/>
    <col min="13070" max="13070" width="9.5703125" style="22" customWidth="1"/>
    <col min="13071" max="13071" width="9.140625" style="22" customWidth="1"/>
    <col min="13072" max="13072" width="10.7109375" style="22" customWidth="1"/>
    <col min="13073" max="13073" width="13.42578125" style="22" customWidth="1"/>
    <col min="13074" max="13074" width="18.140625" style="22" customWidth="1"/>
    <col min="13075" max="13075" width="9" style="22" customWidth="1"/>
    <col min="13076" max="13076" width="28.5703125" style="22" customWidth="1"/>
    <col min="13077" max="13077" width="10.140625" style="22" customWidth="1"/>
    <col min="13078" max="13312" width="11.42578125" style="22"/>
    <col min="13313" max="13313" width="2.7109375" style="22" customWidth="1"/>
    <col min="13314" max="13314" width="41" style="22" customWidth="1"/>
    <col min="13315" max="13315" width="10.7109375" style="22" customWidth="1"/>
    <col min="13316" max="13316" width="18.42578125" style="22" customWidth="1"/>
    <col min="13317" max="13317" width="12.42578125" style="22" customWidth="1"/>
    <col min="13318" max="13318" width="15.140625" style="22" customWidth="1"/>
    <col min="13319" max="13319" width="16" style="22" customWidth="1"/>
    <col min="13320" max="13320" width="11.5703125" style="22" customWidth="1"/>
    <col min="13321" max="13321" width="10.140625" style="22" customWidth="1"/>
    <col min="13322" max="13322" width="5.5703125" style="22" customWidth="1"/>
    <col min="13323" max="13323" width="16.140625" style="22" customWidth="1"/>
    <col min="13324" max="13324" width="11.140625" style="22" customWidth="1"/>
    <col min="13325" max="13325" width="11.28515625" style="22" customWidth="1"/>
    <col min="13326" max="13326" width="9.5703125" style="22" customWidth="1"/>
    <col min="13327" max="13327" width="9.140625" style="22" customWidth="1"/>
    <col min="13328" max="13328" width="10.7109375" style="22" customWidth="1"/>
    <col min="13329" max="13329" width="13.42578125" style="22" customWidth="1"/>
    <col min="13330" max="13330" width="18.140625" style="22" customWidth="1"/>
    <col min="13331" max="13331" width="9" style="22" customWidth="1"/>
    <col min="13332" max="13332" width="28.5703125" style="22" customWidth="1"/>
    <col min="13333" max="13333" width="10.140625" style="22" customWidth="1"/>
    <col min="13334" max="13568" width="11.42578125" style="22"/>
    <col min="13569" max="13569" width="2.7109375" style="22" customWidth="1"/>
    <col min="13570" max="13570" width="41" style="22" customWidth="1"/>
    <col min="13571" max="13571" width="10.7109375" style="22" customWidth="1"/>
    <col min="13572" max="13572" width="18.42578125" style="22" customWidth="1"/>
    <col min="13573" max="13573" width="12.42578125" style="22" customWidth="1"/>
    <col min="13574" max="13574" width="15.140625" style="22" customWidth="1"/>
    <col min="13575" max="13575" width="16" style="22" customWidth="1"/>
    <col min="13576" max="13576" width="11.5703125" style="22" customWidth="1"/>
    <col min="13577" max="13577" width="10.140625" style="22" customWidth="1"/>
    <col min="13578" max="13578" width="5.5703125" style="22" customWidth="1"/>
    <col min="13579" max="13579" width="16.140625" style="22" customWidth="1"/>
    <col min="13580" max="13580" width="11.140625" style="22" customWidth="1"/>
    <col min="13581" max="13581" width="11.28515625" style="22" customWidth="1"/>
    <col min="13582" max="13582" width="9.5703125" style="22" customWidth="1"/>
    <col min="13583" max="13583" width="9.140625" style="22" customWidth="1"/>
    <col min="13584" max="13584" width="10.7109375" style="22" customWidth="1"/>
    <col min="13585" max="13585" width="13.42578125" style="22" customWidth="1"/>
    <col min="13586" max="13586" width="18.140625" style="22" customWidth="1"/>
    <col min="13587" max="13587" width="9" style="22" customWidth="1"/>
    <col min="13588" max="13588" width="28.5703125" style="22" customWidth="1"/>
    <col min="13589" max="13589" width="10.140625" style="22" customWidth="1"/>
    <col min="13590" max="13824" width="11.42578125" style="22"/>
    <col min="13825" max="13825" width="2.7109375" style="22" customWidth="1"/>
    <col min="13826" max="13826" width="41" style="22" customWidth="1"/>
    <col min="13827" max="13827" width="10.7109375" style="22" customWidth="1"/>
    <col min="13828" max="13828" width="18.42578125" style="22" customWidth="1"/>
    <col min="13829" max="13829" width="12.42578125" style="22" customWidth="1"/>
    <col min="13830" max="13830" width="15.140625" style="22" customWidth="1"/>
    <col min="13831" max="13831" width="16" style="22" customWidth="1"/>
    <col min="13832" max="13832" width="11.5703125" style="22" customWidth="1"/>
    <col min="13833" max="13833" width="10.140625" style="22" customWidth="1"/>
    <col min="13834" max="13834" width="5.5703125" style="22" customWidth="1"/>
    <col min="13835" max="13835" width="16.140625" style="22" customWidth="1"/>
    <col min="13836" max="13836" width="11.140625" style="22" customWidth="1"/>
    <col min="13837" max="13837" width="11.28515625" style="22" customWidth="1"/>
    <col min="13838" max="13838" width="9.5703125" style="22" customWidth="1"/>
    <col min="13839" max="13839" width="9.140625" style="22" customWidth="1"/>
    <col min="13840" max="13840" width="10.7109375" style="22" customWidth="1"/>
    <col min="13841" max="13841" width="13.42578125" style="22" customWidth="1"/>
    <col min="13842" max="13842" width="18.140625" style="22" customWidth="1"/>
    <col min="13843" max="13843" width="9" style="22" customWidth="1"/>
    <col min="13844" max="13844" width="28.5703125" style="22" customWidth="1"/>
    <col min="13845" max="13845" width="10.140625" style="22" customWidth="1"/>
    <col min="13846" max="14080" width="11.42578125" style="22"/>
    <col min="14081" max="14081" width="2.7109375" style="22" customWidth="1"/>
    <col min="14082" max="14082" width="41" style="22" customWidth="1"/>
    <col min="14083" max="14083" width="10.7109375" style="22" customWidth="1"/>
    <col min="14084" max="14084" width="18.42578125" style="22" customWidth="1"/>
    <col min="14085" max="14085" width="12.42578125" style="22" customWidth="1"/>
    <col min="14086" max="14086" width="15.140625" style="22" customWidth="1"/>
    <col min="14087" max="14087" width="16" style="22" customWidth="1"/>
    <col min="14088" max="14088" width="11.5703125" style="22" customWidth="1"/>
    <col min="14089" max="14089" width="10.140625" style="22" customWidth="1"/>
    <col min="14090" max="14090" width="5.5703125" style="22" customWidth="1"/>
    <col min="14091" max="14091" width="16.140625" style="22" customWidth="1"/>
    <col min="14092" max="14092" width="11.140625" style="22" customWidth="1"/>
    <col min="14093" max="14093" width="11.28515625" style="22" customWidth="1"/>
    <col min="14094" max="14094" width="9.5703125" style="22" customWidth="1"/>
    <col min="14095" max="14095" width="9.140625" style="22" customWidth="1"/>
    <col min="14096" max="14096" width="10.7109375" style="22" customWidth="1"/>
    <col min="14097" max="14097" width="13.42578125" style="22" customWidth="1"/>
    <col min="14098" max="14098" width="18.140625" style="22" customWidth="1"/>
    <col min="14099" max="14099" width="9" style="22" customWidth="1"/>
    <col min="14100" max="14100" width="28.5703125" style="22" customWidth="1"/>
    <col min="14101" max="14101" width="10.140625" style="22" customWidth="1"/>
    <col min="14102" max="14336" width="11.42578125" style="22"/>
    <col min="14337" max="14337" width="2.7109375" style="22" customWidth="1"/>
    <col min="14338" max="14338" width="41" style="22" customWidth="1"/>
    <col min="14339" max="14339" width="10.7109375" style="22" customWidth="1"/>
    <col min="14340" max="14340" width="18.42578125" style="22" customWidth="1"/>
    <col min="14341" max="14341" width="12.42578125" style="22" customWidth="1"/>
    <col min="14342" max="14342" width="15.140625" style="22" customWidth="1"/>
    <col min="14343" max="14343" width="16" style="22" customWidth="1"/>
    <col min="14344" max="14344" width="11.5703125" style="22" customWidth="1"/>
    <col min="14345" max="14345" width="10.140625" style="22" customWidth="1"/>
    <col min="14346" max="14346" width="5.5703125" style="22" customWidth="1"/>
    <col min="14347" max="14347" width="16.140625" style="22" customWidth="1"/>
    <col min="14348" max="14348" width="11.140625" style="22" customWidth="1"/>
    <col min="14349" max="14349" width="11.28515625" style="22" customWidth="1"/>
    <col min="14350" max="14350" width="9.5703125" style="22" customWidth="1"/>
    <col min="14351" max="14351" width="9.140625" style="22" customWidth="1"/>
    <col min="14352" max="14352" width="10.7109375" style="22" customWidth="1"/>
    <col min="14353" max="14353" width="13.42578125" style="22" customWidth="1"/>
    <col min="14354" max="14354" width="18.140625" style="22" customWidth="1"/>
    <col min="14355" max="14355" width="9" style="22" customWidth="1"/>
    <col min="14356" max="14356" width="28.5703125" style="22" customWidth="1"/>
    <col min="14357" max="14357" width="10.140625" style="22" customWidth="1"/>
    <col min="14358" max="14592" width="11.42578125" style="22"/>
    <col min="14593" max="14593" width="2.7109375" style="22" customWidth="1"/>
    <col min="14594" max="14594" width="41" style="22" customWidth="1"/>
    <col min="14595" max="14595" width="10.7109375" style="22" customWidth="1"/>
    <col min="14596" max="14596" width="18.42578125" style="22" customWidth="1"/>
    <col min="14597" max="14597" width="12.42578125" style="22" customWidth="1"/>
    <col min="14598" max="14598" width="15.140625" style="22" customWidth="1"/>
    <col min="14599" max="14599" width="16" style="22" customWidth="1"/>
    <col min="14600" max="14600" width="11.5703125" style="22" customWidth="1"/>
    <col min="14601" max="14601" width="10.140625" style="22" customWidth="1"/>
    <col min="14602" max="14602" width="5.5703125" style="22" customWidth="1"/>
    <col min="14603" max="14603" width="16.140625" style="22" customWidth="1"/>
    <col min="14604" max="14604" width="11.140625" style="22" customWidth="1"/>
    <col min="14605" max="14605" width="11.28515625" style="22" customWidth="1"/>
    <col min="14606" max="14606" width="9.5703125" style="22" customWidth="1"/>
    <col min="14607" max="14607" width="9.140625" style="22" customWidth="1"/>
    <col min="14608" max="14608" width="10.7109375" style="22" customWidth="1"/>
    <col min="14609" max="14609" width="13.42578125" style="22" customWidth="1"/>
    <col min="14610" max="14610" width="18.140625" style="22" customWidth="1"/>
    <col min="14611" max="14611" width="9" style="22" customWidth="1"/>
    <col min="14612" max="14612" width="28.5703125" style="22" customWidth="1"/>
    <col min="14613" max="14613" width="10.140625" style="22" customWidth="1"/>
    <col min="14614" max="14848" width="11.42578125" style="22"/>
    <col min="14849" max="14849" width="2.7109375" style="22" customWidth="1"/>
    <col min="14850" max="14850" width="41" style="22" customWidth="1"/>
    <col min="14851" max="14851" width="10.7109375" style="22" customWidth="1"/>
    <col min="14852" max="14852" width="18.42578125" style="22" customWidth="1"/>
    <col min="14853" max="14853" width="12.42578125" style="22" customWidth="1"/>
    <col min="14854" max="14854" width="15.140625" style="22" customWidth="1"/>
    <col min="14855" max="14855" width="16" style="22" customWidth="1"/>
    <col min="14856" max="14856" width="11.5703125" style="22" customWidth="1"/>
    <col min="14857" max="14857" width="10.140625" style="22" customWidth="1"/>
    <col min="14858" max="14858" width="5.5703125" style="22" customWidth="1"/>
    <col min="14859" max="14859" width="16.140625" style="22" customWidth="1"/>
    <col min="14860" max="14860" width="11.140625" style="22" customWidth="1"/>
    <col min="14861" max="14861" width="11.28515625" style="22" customWidth="1"/>
    <col min="14862" max="14862" width="9.5703125" style="22" customWidth="1"/>
    <col min="14863" max="14863" width="9.140625" style="22" customWidth="1"/>
    <col min="14864" max="14864" width="10.7109375" style="22" customWidth="1"/>
    <col min="14865" max="14865" width="13.42578125" style="22" customWidth="1"/>
    <col min="14866" max="14866" width="18.140625" style="22" customWidth="1"/>
    <col min="14867" max="14867" width="9" style="22" customWidth="1"/>
    <col min="14868" max="14868" width="28.5703125" style="22" customWidth="1"/>
    <col min="14869" max="14869" width="10.140625" style="22" customWidth="1"/>
    <col min="14870" max="15104" width="11.42578125" style="22"/>
    <col min="15105" max="15105" width="2.7109375" style="22" customWidth="1"/>
    <col min="15106" max="15106" width="41" style="22" customWidth="1"/>
    <col min="15107" max="15107" width="10.7109375" style="22" customWidth="1"/>
    <col min="15108" max="15108" width="18.42578125" style="22" customWidth="1"/>
    <col min="15109" max="15109" width="12.42578125" style="22" customWidth="1"/>
    <col min="15110" max="15110" width="15.140625" style="22" customWidth="1"/>
    <col min="15111" max="15111" width="16" style="22" customWidth="1"/>
    <col min="15112" max="15112" width="11.5703125" style="22" customWidth="1"/>
    <col min="15113" max="15113" width="10.140625" style="22" customWidth="1"/>
    <col min="15114" max="15114" width="5.5703125" style="22" customWidth="1"/>
    <col min="15115" max="15115" width="16.140625" style="22" customWidth="1"/>
    <col min="15116" max="15116" width="11.140625" style="22" customWidth="1"/>
    <col min="15117" max="15117" width="11.28515625" style="22" customWidth="1"/>
    <col min="15118" max="15118" width="9.5703125" style="22" customWidth="1"/>
    <col min="15119" max="15119" width="9.140625" style="22" customWidth="1"/>
    <col min="15120" max="15120" width="10.7109375" style="22" customWidth="1"/>
    <col min="15121" max="15121" width="13.42578125" style="22" customWidth="1"/>
    <col min="15122" max="15122" width="18.140625" style="22" customWidth="1"/>
    <col min="15123" max="15123" width="9" style="22" customWidth="1"/>
    <col min="15124" max="15124" width="28.5703125" style="22" customWidth="1"/>
    <col min="15125" max="15125" width="10.140625" style="22" customWidth="1"/>
    <col min="15126" max="15360" width="11.42578125" style="22"/>
    <col min="15361" max="15361" width="2.7109375" style="22" customWidth="1"/>
    <col min="15362" max="15362" width="41" style="22" customWidth="1"/>
    <col min="15363" max="15363" width="10.7109375" style="22" customWidth="1"/>
    <col min="15364" max="15364" width="18.42578125" style="22" customWidth="1"/>
    <col min="15365" max="15365" width="12.42578125" style="22" customWidth="1"/>
    <col min="15366" max="15366" width="15.140625" style="22" customWidth="1"/>
    <col min="15367" max="15367" width="16" style="22" customWidth="1"/>
    <col min="15368" max="15368" width="11.5703125" style="22" customWidth="1"/>
    <col min="15369" max="15369" width="10.140625" style="22" customWidth="1"/>
    <col min="15370" max="15370" width="5.5703125" style="22" customWidth="1"/>
    <col min="15371" max="15371" width="16.140625" style="22" customWidth="1"/>
    <col min="15372" max="15372" width="11.140625" style="22" customWidth="1"/>
    <col min="15373" max="15373" width="11.28515625" style="22" customWidth="1"/>
    <col min="15374" max="15374" width="9.5703125" style="22" customWidth="1"/>
    <col min="15375" max="15375" width="9.140625" style="22" customWidth="1"/>
    <col min="15376" max="15376" width="10.7109375" style="22" customWidth="1"/>
    <col min="15377" max="15377" width="13.42578125" style="22" customWidth="1"/>
    <col min="15378" max="15378" width="18.140625" style="22" customWidth="1"/>
    <col min="15379" max="15379" width="9" style="22" customWidth="1"/>
    <col min="15380" max="15380" width="28.5703125" style="22" customWidth="1"/>
    <col min="15381" max="15381" width="10.140625" style="22" customWidth="1"/>
    <col min="15382" max="15616" width="11.42578125" style="22"/>
    <col min="15617" max="15617" width="2.7109375" style="22" customWidth="1"/>
    <col min="15618" max="15618" width="41" style="22" customWidth="1"/>
    <col min="15619" max="15619" width="10.7109375" style="22" customWidth="1"/>
    <col min="15620" max="15620" width="18.42578125" style="22" customWidth="1"/>
    <col min="15621" max="15621" width="12.42578125" style="22" customWidth="1"/>
    <col min="15622" max="15622" width="15.140625" style="22" customWidth="1"/>
    <col min="15623" max="15623" width="16" style="22" customWidth="1"/>
    <col min="15624" max="15624" width="11.5703125" style="22" customWidth="1"/>
    <col min="15625" max="15625" width="10.140625" style="22" customWidth="1"/>
    <col min="15626" max="15626" width="5.5703125" style="22" customWidth="1"/>
    <col min="15627" max="15627" width="16.140625" style="22" customWidth="1"/>
    <col min="15628" max="15628" width="11.140625" style="22" customWidth="1"/>
    <col min="15629" max="15629" width="11.28515625" style="22" customWidth="1"/>
    <col min="15630" max="15630" width="9.5703125" style="22" customWidth="1"/>
    <col min="15631" max="15631" width="9.140625" style="22" customWidth="1"/>
    <col min="15632" max="15632" width="10.7109375" style="22" customWidth="1"/>
    <col min="15633" max="15633" width="13.42578125" style="22" customWidth="1"/>
    <col min="15634" max="15634" width="18.140625" style="22" customWidth="1"/>
    <col min="15635" max="15635" width="9" style="22" customWidth="1"/>
    <col min="15636" max="15636" width="28.5703125" style="22" customWidth="1"/>
    <col min="15637" max="15637" width="10.140625" style="22" customWidth="1"/>
    <col min="15638" max="15872" width="11.42578125" style="22"/>
    <col min="15873" max="15873" width="2.7109375" style="22" customWidth="1"/>
    <col min="15874" max="15874" width="41" style="22" customWidth="1"/>
    <col min="15875" max="15875" width="10.7109375" style="22" customWidth="1"/>
    <col min="15876" max="15876" width="18.42578125" style="22" customWidth="1"/>
    <col min="15877" max="15877" width="12.42578125" style="22" customWidth="1"/>
    <col min="15878" max="15878" width="15.140625" style="22" customWidth="1"/>
    <col min="15879" max="15879" width="16" style="22" customWidth="1"/>
    <col min="15880" max="15880" width="11.5703125" style="22" customWidth="1"/>
    <col min="15881" max="15881" width="10.140625" style="22" customWidth="1"/>
    <col min="15882" max="15882" width="5.5703125" style="22" customWidth="1"/>
    <col min="15883" max="15883" width="16.140625" style="22" customWidth="1"/>
    <col min="15884" max="15884" width="11.140625" style="22" customWidth="1"/>
    <col min="15885" max="15885" width="11.28515625" style="22" customWidth="1"/>
    <col min="15886" max="15886" width="9.5703125" style="22" customWidth="1"/>
    <col min="15887" max="15887" width="9.140625" style="22" customWidth="1"/>
    <col min="15888" max="15888" width="10.7109375" style="22" customWidth="1"/>
    <col min="15889" max="15889" width="13.42578125" style="22" customWidth="1"/>
    <col min="15890" max="15890" width="18.140625" style="22" customWidth="1"/>
    <col min="15891" max="15891" width="9" style="22" customWidth="1"/>
    <col min="15892" max="15892" width="28.5703125" style="22" customWidth="1"/>
    <col min="15893" max="15893" width="10.140625" style="22" customWidth="1"/>
    <col min="15894" max="16128" width="11.42578125" style="22"/>
    <col min="16129" max="16129" width="2.7109375" style="22" customWidth="1"/>
    <col min="16130" max="16130" width="41" style="22" customWidth="1"/>
    <col min="16131" max="16131" width="10.7109375" style="22" customWidth="1"/>
    <col min="16132" max="16132" width="18.42578125" style="22" customWidth="1"/>
    <col min="16133" max="16133" width="12.42578125" style="22" customWidth="1"/>
    <col min="16134" max="16134" width="15.140625" style="22" customWidth="1"/>
    <col min="16135" max="16135" width="16" style="22" customWidth="1"/>
    <col min="16136" max="16136" width="11.5703125" style="22" customWidth="1"/>
    <col min="16137" max="16137" width="10.140625" style="22" customWidth="1"/>
    <col min="16138" max="16138" width="5.5703125" style="22" customWidth="1"/>
    <col min="16139" max="16139" width="16.140625" style="22" customWidth="1"/>
    <col min="16140" max="16140" width="11.140625" style="22" customWidth="1"/>
    <col min="16141" max="16141" width="11.28515625" style="22" customWidth="1"/>
    <col min="16142" max="16142" width="9.5703125" style="22" customWidth="1"/>
    <col min="16143" max="16143" width="9.140625" style="22" customWidth="1"/>
    <col min="16144" max="16144" width="10.7109375" style="22" customWidth="1"/>
    <col min="16145" max="16145" width="13.42578125" style="22" customWidth="1"/>
    <col min="16146" max="16146" width="18.140625" style="22" customWidth="1"/>
    <col min="16147" max="16147" width="9" style="22" customWidth="1"/>
    <col min="16148" max="16148" width="28.5703125" style="22" customWidth="1"/>
    <col min="16149" max="16149" width="10.140625" style="22" customWidth="1"/>
    <col min="16150" max="16384" width="11.42578125" style="22"/>
  </cols>
  <sheetData>
    <row r="1" spans="2:21" ht="45.75" customHeight="1">
      <c r="B1" s="1413" t="s">
        <v>2262</v>
      </c>
      <c r="C1" s="1414"/>
      <c r="D1" s="1415"/>
      <c r="E1" s="1415"/>
      <c r="F1" s="1415"/>
      <c r="G1" s="1415"/>
      <c r="H1" s="1415"/>
      <c r="I1" s="1415"/>
      <c r="J1" s="1415"/>
      <c r="K1" s="1415"/>
      <c r="L1" s="1415"/>
      <c r="M1" s="1415"/>
      <c r="N1" s="1415"/>
      <c r="O1" s="1415"/>
      <c r="P1" s="1415"/>
      <c r="Q1" s="1415"/>
      <c r="R1" s="1415"/>
      <c r="S1" s="1415"/>
      <c r="T1" s="21"/>
      <c r="U1" s="2966" t="s">
        <v>2249</v>
      </c>
    </row>
    <row r="2" spans="2:21" ht="15" customHeight="1">
      <c r="B2" s="1416" t="s">
        <v>35</v>
      </c>
      <c r="C2" s="2968" t="str">
        <f ca="1">CELL("nomfichier")</f>
        <v>E:\0-UPRT\1-UPRT.FR-SITE-WEB\tao-trousse-a-outils\[tao-1-marches-publics-doc-generale.xlsx]Quelques définitions</v>
      </c>
      <c r="D2" s="2968"/>
      <c r="E2" s="2968"/>
      <c r="F2" s="2968"/>
      <c r="G2" s="2968"/>
      <c r="H2" s="2968"/>
      <c r="I2" s="2968"/>
      <c r="J2" s="2969"/>
      <c r="K2" s="1417" t="s">
        <v>36</v>
      </c>
      <c r="L2" s="1418"/>
      <c r="M2" s="1418"/>
      <c r="N2" s="1418"/>
      <c r="O2" s="1418"/>
      <c r="P2" s="1418"/>
      <c r="Q2" s="1418"/>
      <c r="R2" s="1418"/>
      <c r="S2" s="1418"/>
      <c r="T2" s="1419"/>
      <c r="U2" s="2967"/>
    </row>
    <row r="3" spans="2:21" ht="15" customHeight="1">
      <c r="B3" s="26"/>
      <c r="C3" s="2970"/>
      <c r="D3" s="2970"/>
      <c r="E3" s="2970"/>
      <c r="F3" s="2970"/>
      <c r="G3" s="2970"/>
      <c r="H3" s="2970"/>
      <c r="I3" s="2970"/>
      <c r="J3" s="2971"/>
      <c r="K3" s="1420" t="s">
        <v>37</v>
      </c>
      <c r="L3" s="1421"/>
      <c r="M3" s="1421"/>
      <c r="N3" s="1421"/>
      <c r="O3" s="1421"/>
      <c r="P3" s="1421"/>
      <c r="Q3" s="1421"/>
      <c r="R3" s="1421"/>
      <c r="S3" s="1421"/>
      <c r="T3" s="1422"/>
      <c r="U3" s="2967"/>
    </row>
    <row r="4" spans="2:21" ht="15" customHeight="1">
      <c r="B4" s="1416" t="s">
        <v>38</v>
      </c>
      <c r="C4" s="1418"/>
      <c r="D4" s="1418"/>
      <c r="E4" s="1418"/>
      <c r="F4" s="1418"/>
      <c r="G4" s="1418"/>
      <c r="H4" s="1418"/>
      <c r="I4" s="1418"/>
      <c r="J4" s="1418"/>
      <c r="K4" s="1417" t="s">
        <v>39</v>
      </c>
      <c r="L4" s="1418"/>
      <c r="M4" s="1418"/>
      <c r="N4" s="1418"/>
      <c r="O4" s="1418"/>
      <c r="P4" s="1418"/>
      <c r="Q4" s="1418"/>
      <c r="R4" s="1418"/>
      <c r="S4" s="1418"/>
      <c r="T4" s="1419"/>
      <c r="U4" s="2967"/>
    </row>
    <row r="5" spans="2:21" ht="15" customHeight="1">
      <c r="B5" s="26"/>
      <c r="C5" s="1421"/>
      <c r="D5" s="1421"/>
      <c r="E5" s="1421"/>
      <c r="F5" s="1421"/>
      <c r="G5" s="1421"/>
      <c r="H5" s="1421"/>
      <c r="I5" s="1421"/>
      <c r="J5" s="1421"/>
      <c r="K5" s="1420" t="s">
        <v>40</v>
      </c>
      <c r="L5" s="1421"/>
      <c r="M5" s="1421"/>
      <c r="N5" s="1421"/>
      <c r="O5" s="1421"/>
      <c r="P5" s="1421"/>
      <c r="Q5" s="1421"/>
      <c r="R5" s="1421"/>
      <c r="S5" s="1421"/>
      <c r="T5" s="1422"/>
      <c r="U5" s="2967"/>
    </row>
    <row r="6" spans="2:21" ht="15" customHeight="1">
      <c r="B6" s="1416" t="s">
        <v>41</v>
      </c>
      <c r="C6" s="1418"/>
      <c r="D6" s="1418"/>
      <c r="E6" s="1418"/>
      <c r="F6" s="1418"/>
      <c r="G6" s="1418"/>
      <c r="H6" s="1418"/>
      <c r="I6" s="1418"/>
      <c r="J6" s="1418"/>
      <c r="K6" s="1417" t="s">
        <v>42</v>
      </c>
      <c r="L6" s="1418"/>
      <c r="M6" s="1418"/>
      <c r="N6" s="1418"/>
      <c r="O6" s="1418"/>
      <c r="P6" s="1418"/>
      <c r="Q6" s="1418"/>
      <c r="R6" s="1418"/>
      <c r="S6" s="1418"/>
      <c r="T6" s="1419"/>
      <c r="U6" s="2967"/>
    </row>
    <row r="7" spans="2:21" ht="15" customHeight="1">
      <c r="B7" s="1423"/>
      <c r="C7" s="30"/>
      <c r="D7" s="30"/>
      <c r="E7" s="30"/>
      <c r="F7" s="30"/>
      <c r="G7" s="30"/>
      <c r="H7" s="30"/>
      <c r="I7" s="30"/>
      <c r="J7" s="30"/>
      <c r="K7" s="1424" t="s">
        <v>43</v>
      </c>
      <c r="L7" s="30"/>
      <c r="M7" s="2972">
        <f ca="1">TODAY()</f>
        <v>43652</v>
      </c>
      <c r="N7" s="2972"/>
      <c r="O7" s="2972"/>
      <c r="P7" s="2972"/>
      <c r="Q7" s="2972"/>
      <c r="R7" s="2972"/>
      <c r="S7" s="2972"/>
      <c r="T7" s="2973"/>
      <c r="U7" s="2967"/>
    </row>
    <row r="8" spans="2:21" ht="39.75" customHeight="1">
      <c r="B8" s="1425" t="s">
        <v>2250</v>
      </c>
      <c r="C8" s="1426"/>
      <c r="D8" s="1426"/>
      <c r="E8" s="1426"/>
      <c r="F8" s="1427"/>
      <c r="G8" s="1427"/>
      <c r="H8" s="1427"/>
      <c r="I8" s="1427"/>
      <c r="J8" s="1427"/>
      <c r="K8" s="1427"/>
      <c r="L8" s="1427"/>
      <c r="M8" s="1427"/>
      <c r="N8" s="1427"/>
      <c r="O8" s="1427"/>
      <c r="P8" s="1427"/>
      <c r="Q8" s="1427"/>
      <c r="R8" s="1427"/>
      <c r="S8" s="1427"/>
      <c r="T8" s="1428"/>
      <c r="U8" s="2967"/>
    </row>
    <row r="9" spans="2:21" ht="72.75" customHeight="1" thickBot="1">
      <c r="B9" s="2974" t="s">
        <v>2251</v>
      </c>
      <c r="C9" s="2975"/>
      <c r="D9" s="2975"/>
      <c r="E9" s="2975"/>
      <c r="F9" s="2975"/>
      <c r="G9" s="2975"/>
      <c r="H9" s="2975"/>
      <c r="I9" s="2975"/>
      <c r="J9" s="2975"/>
      <c r="K9" s="2975"/>
      <c r="L9" s="2975"/>
      <c r="M9" s="2975"/>
      <c r="N9" s="2975"/>
      <c r="O9" s="2975"/>
      <c r="P9" s="2975"/>
      <c r="Q9" s="2975"/>
      <c r="R9" s="2975"/>
      <c r="S9" s="2975"/>
      <c r="T9" s="2976"/>
      <c r="U9" s="2967"/>
    </row>
    <row r="10" spans="2:21" ht="84.95" customHeight="1">
      <c r="B10" s="1429" t="s">
        <v>46</v>
      </c>
      <c r="C10" s="1430" t="s">
        <v>47</v>
      </c>
      <c r="D10" s="1431" t="s">
        <v>48</v>
      </c>
      <c r="E10" s="1432"/>
      <c r="F10" s="1432"/>
      <c r="G10" s="1432"/>
      <c r="H10" s="1432"/>
      <c r="I10" s="1432"/>
      <c r="J10" s="1432"/>
      <c r="K10" s="1432"/>
      <c r="L10" s="1432"/>
      <c r="M10" s="1432"/>
      <c r="N10" s="1432"/>
      <c r="O10" s="1432"/>
      <c r="P10" s="1432"/>
      <c r="Q10" s="1433"/>
      <c r="R10" s="1433"/>
      <c r="S10" s="1433"/>
      <c r="T10" s="1434"/>
      <c r="U10" s="2967"/>
    </row>
    <row r="11" spans="2:21" ht="84.95" customHeight="1">
      <c r="B11" s="1435" t="s">
        <v>496</v>
      </c>
      <c r="C11" s="2977" t="s">
        <v>2252</v>
      </c>
      <c r="D11" s="2977"/>
      <c r="E11" s="2977"/>
      <c r="F11" s="2977"/>
      <c r="G11" s="2977"/>
      <c r="H11" s="2977"/>
      <c r="I11" s="2977"/>
      <c r="J11" s="2977"/>
      <c r="K11" s="2977"/>
      <c r="L11" s="2977"/>
      <c r="M11" s="2977"/>
      <c r="N11" s="2977"/>
      <c r="O11" s="2977"/>
      <c r="P11" s="2977"/>
      <c r="Q11" s="2977"/>
      <c r="R11" s="2977"/>
      <c r="S11" s="2977"/>
      <c r="T11" s="2978"/>
      <c r="U11" s="2967"/>
    </row>
    <row r="12" spans="2:21" ht="84.95" customHeight="1">
      <c r="B12" s="1436" t="s">
        <v>2253</v>
      </c>
      <c r="C12" s="2979"/>
      <c r="D12" s="2979"/>
      <c r="E12" s="2979"/>
      <c r="F12" s="2979"/>
      <c r="G12" s="2979"/>
      <c r="H12" s="2979"/>
      <c r="I12" s="2979"/>
      <c r="J12" s="2979"/>
      <c r="K12" s="2979"/>
      <c r="L12" s="2979"/>
      <c r="M12" s="2979"/>
      <c r="N12" s="1437"/>
      <c r="O12" s="1437"/>
      <c r="P12" s="1437"/>
      <c r="Q12" s="1438" t="s">
        <v>528</v>
      </c>
      <c r="R12" s="2980"/>
      <c r="S12" s="2980"/>
      <c r="T12" s="2981"/>
      <c r="U12" s="2967"/>
    </row>
    <row r="13" spans="2:21" ht="84.95" customHeight="1">
      <c r="B13" s="1439" t="s">
        <v>52</v>
      </c>
      <c r="C13" s="2979"/>
      <c r="D13" s="2979"/>
      <c r="E13" s="2979"/>
      <c r="F13" s="2979"/>
      <c r="G13" s="2979"/>
      <c r="H13" s="2979"/>
      <c r="I13" s="2979"/>
      <c r="J13" s="2979"/>
      <c r="K13" s="2979"/>
      <c r="L13" s="2979"/>
      <c r="M13" s="2979"/>
      <c r="N13" s="1440"/>
      <c r="O13" s="1441"/>
      <c r="P13" s="1441"/>
      <c r="Q13" s="1438" t="s">
        <v>502</v>
      </c>
      <c r="R13" s="2982"/>
      <c r="S13" s="2982"/>
      <c r="T13" s="2983"/>
      <c r="U13" s="2967"/>
    </row>
    <row r="14" spans="2:21" ht="84.95" customHeight="1">
      <c r="B14" s="1436" t="s">
        <v>2254</v>
      </c>
      <c r="C14" s="2979"/>
      <c r="D14" s="2979"/>
      <c r="E14" s="2979"/>
      <c r="F14" s="2979"/>
      <c r="G14" s="2979"/>
      <c r="H14" s="2979"/>
      <c r="I14" s="2979"/>
      <c r="J14" s="2979"/>
      <c r="K14" s="2979"/>
      <c r="L14" s="2979"/>
      <c r="M14" s="2979"/>
      <c r="N14" s="1442"/>
      <c r="O14" s="47"/>
      <c r="P14" s="1438"/>
      <c r="Q14" s="1438" t="s">
        <v>526</v>
      </c>
      <c r="R14" s="2984"/>
      <c r="S14" s="2984"/>
      <c r="T14" s="2985"/>
      <c r="U14" s="2967"/>
    </row>
    <row r="15" spans="2:21" ht="39.950000000000003" customHeight="1">
      <c r="B15" s="1443" t="s">
        <v>2255</v>
      </c>
      <c r="C15" s="1444"/>
      <c r="D15" s="1444"/>
      <c r="E15" s="1444"/>
      <c r="F15" s="1444"/>
      <c r="G15" s="1444"/>
      <c r="H15" s="1444"/>
      <c r="I15" s="1444"/>
      <c r="J15" s="1444"/>
      <c r="K15" s="1444"/>
      <c r="L15" s="1444"/>
      <c r="M15" s="1444"/>
      <c r="N15" s="1444"/>
      <c r="O15" s="1444"/>
      <c r="P15" s="1444"/>
      <c r="Q15" s="1444"/>
      <c r="R15" s="1444"/>
      <c r="S15" s="1444"/>
      <c r="T15" s="56"/>
      <c r="U15" s="2967"/>
    </row>
    <row r="16" spans="2:21" ht="51.75" customHeight="1">
      <c r="B16" s="1445"/>
      <c r="C16" s="1446"/>
      <c r="D16" s="1446"/>
      <c r="E16" s="1447" t="s">
        <v>149</v>
      </c>
      <c r="F16" s="1446"/>
      <c r="G16" s="1446"/>
      <c r="H16" s="1446"/>
      <c r="I16" s="1446"/>
      <c r="J16" s="1446"/>
      <c r="K16" s="1448"/>
      <c r="L16" s="1447" t="s">
        <v>150</v>
      </c>
      <c r="M16" s="1446"/>
      <c r="N16" s="1449"/>
      <c r="O16" s="1450"/>
      <c r="P16" s="1450"/>
      <c r="Q16" s="1451" t="s">
        <v>151</v>
      </c>
      <c r="R16" s="1446"/>
      <c r="S16" s="1446"/>
      <c r="T16" s="1452"/>
      <c r="U16" s="2967"/>
    </row>
    <row r="17" spans="2:21" ht="60" customHeight="1">
      <c r="B17" s="2986" t="s">
        <v>152</v>
      </c>
      <c r="C17" s="2987"/>
      <c r="D17" s="2988"/>
      <c r="E17" s="1453"/>
      <c r="F17" s="1446"/>
      <c r="G17" s="2987" t="s">
        <v>153</v>
      </c>
      <c r="H17" s="2987"/>
      <c r="I17" s="2987"/>
      <c r="J17" s="2987"/>
      <c r="K17" s="2988"/>
      <c r="L17" s="1453"/>
      <c r="M17" s="1446"/>
      <c r="N17" s="1446"/>
      <c r="O17" s="1450"/>
      <c r="P17" s="1450"/>
      <c r="Q17" s="1454" t="s">
        <v>154</v>
      </c>
      <c r="R17" s="1446"/>
      <c r="S17" s="1446"/>
      <c r="T17" s="1452"/>
      <c r="U17" s="2967"/>
    </row>
    <row r="18" spans="2:21" ht="60" customHeight="1">
      <c r="B18" s="2986" t="s">
        <v>155</v>
      </c>
      <c r="C18" s="2987"/>
      <c r="D18" s="2988"/>
      <c r="E18" s="1453"/>
      <c r="F18" s="1446"/>
      <c r="G18" s="2987" t="s">
        <v>2256</v>
      </c>
      <c r="H18" s="2987"/>
      <c r="I18" s="2987"/>
      <c r="J18" s="2987"/>
      <c r="K18" s="2988"/>
      <c r="L18" s="1453"/>
      <c r="M18" s="1446"/>
      <c r="N18" s="1446"/>
      <c r="O18" s="1450"/>
      <c r="P18" s="1450"/>
      <c r="Q18" s="1455" t="s">
        <v>157</v>
      </c>
      <c r="R18" s="1456"/>
      <c r="S18" s="1446"/>
      <c r="T18" s="1452"/>
      <c r="U18" s="2967"/>
    </row>
    <row r="19" spans="2:21" ht="60" customHeight="1">
      <c r="B19" s="2986" t="s">
        <v>158</v>
      </c>
      <c r="C19" s="2987"/>
      <c r="D19" s="2988"/>
      <c r="E19" s="1453"/>
      <c r="F19" s="1446"/>
      <c r="G19" s="2987" t="s">
        <v>159</v>
      </c>
      <c r="H19" s="2987"/>
      <c r="I19" s="2987"/>
      <c r="J19" s="2987"/>
      <c r="K19" s="2988"/>
      <c r="L19" s="1453"/>
      <c r="M19" s="1446"/>
      <c r="N19" s="1446"/>
      <c r="O19" s="1450"/>
      <c r="P19" s="1450"/>
      <c r="Q19" s="1455" t="s">
        <v>160</v>
      </c>
      <c r="R19" s="1457"/>
      <c r="S19" s="1446"/>
      <c r="T19" s="1452"/>
      <c r="U19" s="2967"/>
    </row>
    <row r="20" spans="2:21" ht="60" customHeight="1">
      <c r="B20" s="2986" t="s">
        <v>162</v>
      </c>
      <c r="C20" s="2987"/>
      <c r="D20" s="2988"/>
      <c r="E20" s="1453"/>
      <c r="F20" s="1446"/>
      <c r="G20" s="2987" t="s">
        <v>163</v>
      </c>
      <c r="H20" s="2987"/>
      <c r="I20" s="2987"/>
      <c r="J20" s="2987"/>
      <c r="K20" s="2988"/>
      <c r="L20" s="1453"/>
      <c r="M20" s="1446"/>
      <c r="N20" s="1446"/>
      <c r="O20" s="1450"/>
      <c r="P20" s="1450"/>
      <c r="Q20" s="1446"/>
      <c r="R20" s="1446"/>
      <c r="S20" s="1446"/>
      <c r="T20" s="1452"/>
      <c r="U20" s="2967"/>
    </row>
    <row r="21" spans="2:21" ht="60" customHeight="1">
      <c r="B21" s="2986" t="s">
        <v>164</v>
      </c>
      <c r="C21" s="2987"/>
      <c r="D21" s="2988"/>
      <c r="E21" s="1453"/>
      <c r="F21" s="1446"/>
      <c r="G21" s="2987" t="s">
        <v>165</v>
      </c>
      <c r="H21" s="2987"/>
      <c r="I21" s="2987"/>
      <c r="J21" s="2987"/>
      <c r="K21" s="2988"/>
      <c r="L21" s="1453"/>
      <c r="M21" s="1446"/>
      <c r="N21" s="1446"/>
      <c r="O21" s="1450"/>
      <c r="P21" s="1450"/>
      <c r="Q21" s="1454" t="s">
        <v>166</v>
      </c>
      <c r="R21" s="1446"/>
      <c r="S21" s="1446"/>
      <c r="T21" s="1452"/>
      <c r="U21" s="2967"/>
    </row>
    <row r="22" spans="2:21" ht="60" customHeight="1">
      <c r="B22" s="2986" t="s">
        <v>167</v>
      </c>
      <c r="C22" s="2987"/>
      <c r="D22" s="2988"/>
      <c r="E22" s="1453"/>
      <c r="F22" s="1446"/>
      <c r="G22" s="2987" t="s">
        <v>168</v>
      </c>
      <c r="H22" s="2987"/>
      <c r="I22" s="2987"/>
      <c r="J22" s="2987"/>
      <c r="K22" s="2988"/>
      <c r="L22" s="1453"/>
      <c r="M22" s="1446"/>
      <c r="N22" s="1446"/>
      <c r="O22" s="1450"/>
      <c r="P22" s="1450"/>
      <c r="Q22" s="1455" t="s">
        <v>169</v>
      </c>
      <c r="R22" s="1458"/>
      <c r="S22" s="1459"/>
      <c r="T22" s="1460"/>
      <c r="U22" s="2967"/>
    </row>
    <row r="23" spans="2:21" ht="60" customHeight="1">
      <c r="B23" s="2986" t="s">
        <v>170</v>
      </c>
      <c r="C23" s="2987"/>
      <c r="D23" s="2988"/>
      <c r="E23" s="1453"/>
      <c r="F23" s="1446"/>
      <c r="G23" s="2987" t="s">
        <v>171</v>
      </c>
      <c r="H23" s="2987"/>
      <c r="I23" s="2987"/>
      <c r="J23" s="2987"/>
      <c r="K23" s="2988"/>
      <c r="L23" s="1453"/>
      <c r="M23" s="1446"/>
      <c r="N23" s="1446"/>
      <c r="O23" s="1450"/>
      <c r="P23" s="1450"/>
      <c r="Q23" s="1455" t="s">
        <v>172</v>
      </c>
      <c r="R23" s="1461"/>
      <c r="S23" s="1446"/>
      <c r="T23" s="1452"/>
      <c r="U23" s="2967"/>
    </row>
    <row r="24" spans="2:21" ht="60" customHeight="1">
      <c r="B24" s="2986" t="s">
        <v>173</v>
      </c>
      <c r="C24" s="2987"/>
      <c r="D24" s="2988"/>
      <c r="E24" s="1453"/>
      <c r="F24" s="1446"/>
      <c r="G24" s="2987" t="s">
        <v>174</v>
      </c>
      <c r="H24" s="2987"/>
      <c r="I24" s="2987"/>
      <c r="J24" s="2987"/>
      <c r="K24" s="2988"/>
      <c r="L24" s="1453"/>
      <c r="M24" s="1446"/>
      <c r="N24" s="1446"/>
      <c r="O24" s="1450"/>
      <c r="P24" s="1450"/>
      <c r="Q24" s="1446"/>
      <c r="R24" s="1446"/>
      <c r="S24" s="1446"/>
      <c r="T24" s="1452"/>
      <c r="U24" s="2967"/>
    </row>
    <row r="25" spans="2:21" ht="60" customHeight="1">
      <c r="B25" s="2986" t="s">
        <v>175</v>
      </c>
      <c r="C25" s="2987"/>
      <c r="D25" s="2988"/>
      <c r="E25" s="1453"/>
      <c r="F25" s="1446"/>
      <c r="G25" s="2987" t="s">
        <v>176</v>
      </c>
      <c r="H25" s="2987"/>
      <c r="I25" s="2987"/>
      <c r="J25" s="2987"/>
      <c r="K25" s="2988"/>
      <c r="L25" s="1453"/>
      <c r="M25" s="1446"/>
      <c r="N25" s="1446"/>
      <c r="O25" s="1450"/>
      <c r="P25" s="1450"/>
      <c r="Q25" s="1446"/>
      <c r="R25" s="1446"/>
      <c r="S25" s="1446"/>
      <c r="T25" s="1452"/>
      <c r="U25" s="2967"/>
    </row>
    <row r="26" spans="2:21" ht="39.950000000000003" customHeight="1">
      <c r="B26" s="1443" t="s">
        <v>2257</v>
      </c>
      <c r="C26" s="1444"/>
      <c r="D26" s="1444"/>
      <c r="E26" s="1444"/>
      <c r="F26" s="1444"/>
      <c r="G26" s="1444"/>
      <c r="H26" s="1444"/>
      <c r="I26" s="1444"/>
      <c r="J26" s="1444"/>
      <c r="K26" s="1444"/>
      <c r="L26" s="1444"/>
      <c r="M26" s="1444"/>
      <c r="N26" s="1444"/>
      <c r="O26" s="1444"/>
      <c r="P26" s="1444"/>
      <c r="Q26" s="1444"/>
      <c r="R26" s="1444"/>
      <c r="S26" s="1444"/>
      <c r="T26" s="56"/>
      <c r="U26" s="2967"/>
    </row>
    <row r="27" spans="2:21" ht="54.95" customHeight="1">
      <c r="B27" s="2995"/>
      <c r="C27" s="2996"/>
      <c r="D27" s="2996"/>
      <c r="E27" s="2996"/>
      <c r="F27" s="2996"/>
      <c r="G27" s="2996"/>
      <c r="H27" s="2996"/>
      <c r="I27" s="2996"/>
      <c r="J27" s="2996"/>
      <c r="K27" s="2996"/>
      <c r="L27" s="2996"/>
      <c r="M27" s="2996"/>
      <c r="N27" s="2996"/>
      <c r="O27" s="2996"/>
      <c r="P27" s="2996"/>
      <c r="Q27" s="2996"/>
      <c r="R27" s="2996"/>
      <c r="S27" s="2996"/>
      <c r="T27" s="2997"/>
      <c r="U27" s="2967"/>
    </row>
    <row r="28" spans="2:21" ht="54.95" customHeight="1">
      <c r="B28" s="2998"/>
      <c r="C28" s="2999"/>
      <c r="D28" s="2999"/>
      <c r="E28" s="2999"/>
      <c r="F28" s="2999"/>
      <c r="G28" s="2999"/>
      <c r="H28" s="2999"/>
      <c r="I28" s="2999"/>
      <c r="J28" s="2999"/>
      <c r="K28" s="2999"/>
      <c r="L28" s="2999"/>
      <c r="M28" s="2999"/>
      <c r="N28" s="2999"/>
      <c r="O28" s="2999"/>
      <c r="P28" s="2999"/>
      <c r="Q28" s="2999"/>
      <c r="R28" s="2999"/>
      <c r="S28" s="2999"/>
      <c r="T28" s="3000"/>
      <c r="U28" s="2967"/>
    </row>
    <row r="29" spans="2:21" ht="54.95" customHeight="1">
      <c r="B29" s="2998"/>
      <c r="C29" s="2999"/>
      <c r="D29" s="2999"/>
      <c r="E29" s="2999"/>
      <c r="F29" s="2999"/>
      <c r="G29" s="2999"/>
      <c r="H29" s="2999"/>
      <c r="I29" s="2999"/>
      <c r="J29" s="2999"/>
      <c r="K29" s="2999"/>
      <c r="L29" s="2999"/>
      <c r="M29" s="2999"/>
      <c r="N29" s="2999"/>
      <c r="O29" s="2999"/>
      <c r="P29" s="2999"/>
      <c r="Q29" s="2999"/>
      <c r="R29" s="2999"/>
      <c r="S29" s="2999"/>
      <c r="T29" s="3000"/>
      <c r="U29" s="2967"/>
    </row>
    <row r="30" spans="2:21" ht="54.95" customHeight="1">
      <c r="B30" s="2998"/>
      <c r="C30" s="2999"/>
      <c r="D30" s="2999"/>
      <c r="E30" s="2999"/>
      <c r="F30" s="2999"/>
      <c r="G30" s="2999"/>
      <c r="H30" s="2999"/>
      <c r="I30" s="2999"/>
      <c r="J30" s="2999"/>
      <c r="K30" s="2999"/>
      <c r="L30" s="2999"/>
      <c r="M30" s="2999"/>
      <c r="N30" s="2999"/>
      <c r="O30" s="2999"/>
      <c r="P30" s="2999"/>
      <c r="Q30" s="2999"/>
      <c r="R30" s="2999"/>
      <c r="S30" s="2999"/>
      <c r="T30" s="3000"/>
      <c r="U30" s="2967"/>
    </row>
    <row r="31" spans="2:21" ht="54.95" customHeight="1">
      <c r="B31" s="2998"/>
      <c r="C31" s="2999"/>
      <c r="D31" s="2999"/>
      <c r="E31" s="2999"/>
      <c r="F31" s="2999"/>
      <c r="G31" s="2999"/>
      <c r="H31" s="2999"/>
      <c r="I31" s="2999"/>
      <c r="J31" s="2999"/>
      <c r="K31" s="2999"/>
      <c r="L31" s="2999"/>
      <c r="M31" s="2999"/>
      <c r="N31" s="2999"/>
      <c r="O31" s="2999"/>
      <c r="P31" s="2999"/>
      <c r="Q31" s="2999"/>
      <c r="R31" s="2999"/>
      <c r="S31" s="2999"/>
      <c r="T31" s="3000"/>
      <c r="U31" s="2967"/>
    </row>
    <row r="32" spans="2:21" ht="54.95" customHeight="1">
      <c r="B32" s="2998"/>
      <c r="C32" s="2999"/>
      <c r="D32" s="2999"/>
      <c r="E32" s="2999"/>
      <c r="F32" s="2999"/>
      <c r="G32" s="2999"/>
      <c r="H32" s="2999"/>
      <c r="I32" s="2999"/>
      <c r="J32" s="2999"/>
      <c r="K32" s="2999"/>
      <c r="L32" s="2999"/>
      <c r="M32" s="2999"/>
      <c r="N32" s="2999"/>
      <c r="O32" s="2999"/>
      <c r="P32" s="2999"/>
      <c r="Q32" s="2999"/>
      <c r="R32" s="2999"/>
      <c r="S32" s="2999"/>
      <c r="T32" s="3000"/>
      <c r="U32" s="2967"/>
    </row>
    <row r="33" spans="2:21" ht="54.95" customHeight="1">
      <c r="B33" s="1462"/>
      <c r="C33" s="1463"/>
      <c r="D33" s="1463"/>
      <c r="E33" s="1463"/>
      <c r="F33" s="1463"/>
      <c r="G33" s="1463"/>
      <c r="H33" s="1463"/>
      <c r="I33" s="1463"/>
      <c r="J33" s="1463"/>
      <c r="K33" s="1463"/>
      <c r="L33" s="1463"/>
      <c r="M33" s="1463"/>
      <c r="N33" s="1463"/>
      <c r="O33" s="1464"/>
      <c r="P33" s="1464"/>
      <c r="Q33" s="1463"/>
      <c r="R33" s="1463"/>
      <c r="S33" s="1463"/>
      <c r="T33" s="1465"/>
      <c r="U33" s="2967"/>
    </row>
    <row r="34" spans="2:21" ht="39.950000000000003" customHeight="1">
      <c r="B34" s="1443" t="s">
        <v>2258</v>
      </c>
      <c r="C34" s="1444"/>
      <c r="D34" s="1444"/>
      <c r="E34" s="1444"/>
      <c r="F34" s="1444"/>
      <c r="G34" s="1444"/>
      <c r="H34" s="1444"/>
      <c r="I34" s="1444"/>
      <c r="J34" s="1444"/>
      <c r="K34" s="1444"/>
      <c r="L34" s="1444"/>
      <c r="M34" s="1444"/>
      <c r="N34" s="1444"/>
      <c r="O34" s="1444"/>
      <c r="P34" s="1444"/>
      <c r="Q34" s="1444"/>
      <c r="R34" s="1444"/>
      <c r="S34" s="1444"/>
      <c r="T34" s="56"/>
      <c r="U34" s="2967"/>
    </row>
    <row r="35" spans="2:21" ht="54.95" customHeight="1">
      <c r="B35" s="2995"/>
      <c r="C35" s="2996"/>
      <c r="D35" s="2996"/>
      <c r="E35" s="2996"/>
      <c r="F35" s="2996"/>
      <c r="G35" s="2996"/>
      <c r="H35" s="2996"/>
      <c r="I35" s="2996"/>
      <c r="J35" s="2996"/>
      <c r="K35" s="2996"/>
      <c r="L35" s="2996"/>
      <c r="M35" s="2996"/>
      <c r="N35" s="2996"/>
      <c r="O35" s="2996"/>
      <c r="P35" s="2996"/>
      <c r="Q35" s="2996"/>
      <c r="R35" s="2996"/>
      <c r="S35" s="2996"/>
      <c r="T35" s="2997"/>
      <c r="U35" s="2967"/>
    </row>
    <row r="36" spans="2:21" ht="54.95" customHeight="1">
      <c r="B36" s="2998"/>
      <c r="C36" s="2999"/>
      <c r="D36" s="2999"/>
      <c r="E36" s="2999"/>
      <c r="F36" s="2999"/>
      <c r="G36" s="2999"/>
      <c r="H36" s="2999"/>
      <c r="I36" s="2999"/>
      <c r="J36" s="2999"/>
      <c r="K36" s="2999"/>
      <c r="L36" s="2999"/>
      <c r="M36" s="2999"/>
      <c r="N36" s="2999"/>
      <c r="O36" s="2999"/>
      <c r="P36" s="2999"/>
      <c r="Q36" s="2999"/>
      <c r="R36" s="2999"/>
      <c r="S36" s="2999"/>
      <c r="T36" s="3000"/>
      <c r="U36" s="2967"/>
    </row>
    <row r="37" spans="2:21" ht="54.95" customHeight="1">
      <c r="B37" s="2998"/>
      <c r="C37" s="2999"/>
      <c r="D37" s="2999"/>
      <c r="E37" s="2999"/>
      <c r="F37" s="2999"/>
      <c r="G37" s="2999"/>
      <c r="H37" s="2999"/>
      <c r="I37" s="2999"/>
      <c r="J37" s="2999"/>
      <c r="K37" s="2999"/>
      <c r="L37" s="2999"/>
      <c r="M37" s="2999"/>
      <c r="N37" s="2999"/>
      <c r="O37" s="2999"/>
      <c r="P37" s="2999"/>
      <c r="Q37" s="2999"/>
      <c r="R37" s="2999"/>
      <c r="S37" s="2999"/>
      <c r="T37" s="3000"/>
      <c r="U37" s="2967"/>
    </row>
    <row r="38" spans="2:21" ht="54.95" customHeight="1">
      <c r="B38" s="2998"/>
      <c r="C38" s="2999"/>
      <c r="D38" s="2999"/>
      <c r="E38" s="2999"/>
      <c r="F38" s="2999"/>
      <c r="G38" s="2999"/>
      <c r="H38" s="2999"/>
      <c r="I38" s="2999"/>
      <c r="J38" s="2999"/>
      <c r="K38" s="2999"/>
      <c r="L38" s="2999"/>
      <c r="M38" s="2999"/>
      <c r="N38" s="2999"/>
      <c r="O38" s="2999"/>
      <c r="P38" s="2999"/>
      <c r="Q38" s="2999"/>
      <c r="R38" s="2999"/>
      <c r="S38" s="2999"/>
      <c r="T38" s="3000"/>
      <c r="U38" s="2967"/>
    </row>
    <row r="39" spans="2:21" ht="54.95" customHeight="1">
      <c r="B39" s="2998"/>
      <c r="C39" s="2999"/>
      <c r="D39" s="2999"/>
      <c r="E39" s="2999"/>
      <c r="F39" s="2999"/>
      <c r="G39" s="2999"/>
      <c r="H39" s="2999"/>
      <c r="I39" s="2999"/>
      <c r="J39" s="2999"/>
      <c r="K39" s="2999"/>
      <c r="L39" s="2999"/>
      <c r="M39" s="2999"/>
      <c r="N39" s="2999"/>
      <c r="O39" s="2999"/>
      <c r="P39" s="2999"/>
      <c r="Q39" s="2999"/>
      <c r="R39" s="2999"/>
      <c r="S39" s="2999"/>
      <c r="T39" s="3000"/>
      <c r="U39" s="2967"/>
    </row>
    <row r="40" spans="2:21" ht="54.95" customHeight="1">
      <c r="B40" s="2998"/>
      <c r="C40" s="2999"/>
      <c r="D40" s="2999"/>
      <c r="E40" s="2999"/>
      <c r="F40" s="2999"/>
      <c r="G40" s="2999"/>
      <c r="H40" s="2999"/>
      <c r="I40" s="2999"/>
      <c r="J40" s="2999"/>
      <c r="K40" s="2999"/>
      <c r="L40" s="2999"/>
      <c r="M40" s="2999"/>
      <c r="N40" s="2999"/>
      <c r="O40" s="2999"/>
      <c r="P40" s="2999"/>
      <c r="Q40" s="2999"/>
      <c r="R40" s="2999"/>
      <c r="S40" s="2999"/>
      <c r="T40" s="3000"/>
      <c r="U40" s="2967"/>
    </row>
    <row r="41" spans="2:21" ht="50.1" customHeight="1">
      <c r="B41" s="1466" t="s">
        <v>2259</v>
      </c>
      <c r="C41" s="1467"/>
      <c r="D41" s="1468" t="s">
        <v>549</v>
      </c>
      <c r="E41" s="1469"/>
      <c r="F41" s="1469"/>
      <c r="G41" s="1470"/>
      <c r="H41" s="3001" t="s">
        <v>550</v>
      </c>
      <c r="I41" s="3002"/>
      <c r="J41" s="3002"/>
      <c r="K41" s="3002"/>
      <c r="L41" s="3002"/>
      <c r="M41" s="3002"/>
      <c r="N41" s="3003"/>
      <c r="O41" s="3001" t="s">
        <v>551</v>
      </c>
      <c r="P41" s="3002"/>
      <c r="Q41" s="3002"/>
      <c r="R41" s="3002"/>
      <c r="S41" s="3002"/>
      <c r="T41" s="3004"/>
      <c r="U41" s="2967"/>
    </row>
    <row r="42" spans="2:21" ht="108" customHeight="1">
      <c r="B42" s="2989"/>
      <c r="C42" s="2990"/>
      <c r="D42" s="2991"/>
      <c r="E42" s="2992"/>
      <c r="F42" s="2992"/>
      <c r="G42" s="2993"/>
      <c r="H42" s="2991"/>
      <c r="I42" s="2992"/>
      <c r="J42" s="2992"/>
      <c r="K42" s="2992"/>
      <c r="L42" s="2992"/>
      <c r="M42" s="2992"/>
      <c r="N42" s="2993"/>
      <c r="O42" s="2992"/>
      <c r="P42" s="2992"/>
      <c r="Q42" s="2992"/>
      <c r="R42" s="2992"/>
      <c r="S42" s="2992"/>
      <c r="T42" s="2994"/>
      <c r="U42" s="2967"/>
    </row>
    <row r="43" spans="2:21" ht="50.1" customHeight="1">
      <c r="B43" s="1471" t="s">
        <v>2260</v>
      </c>
      <c r="C43" s="1411"/>
      <c r="D43" s="1411"/>
      <c r="E43" s="1411"/>
      <c r="F43" s="1411"/>
      <c r="G43" s="1411"/>
      <c r="H43" s="1411"/>
      <c r="I43" s="1411"/>
      <c r="J43" s="1411"/>
      <c r="K43" s="1411"/>
      <c r="L43" s="1411"/>
      <c r="M43" s="1411"/>
      <c r="N43" s="1411"/>
      <c r="O43" s="1411"/>
      <c r="P43" s="1411"/>
      <c r="Q43" s="1411"/>
      <c r="R43" s="1411"/>
      <c r="S43" s="1411"/>
      <c r="T43" s="1412"/>
      <c r="U43" s="2967"/>
    </row>
    <row r="44" spans="2:21" ht="50.1" customHeight="1">
      <c r="B44" s="1472" t="s">
        <v>2261</v>
      </c>
      <c r="C44" s="1473"/>
      <c r="D44" s="1473"/>
      <c r="E44" s="1473"/>
      <c r="F44" s="1473"/>
      <c r="G44" s="1473"/>
      <c r="H44" s="1473"/>
      <c r="I44" s="1473"/>
      <c r="J44" s="1473"/>
      <c r="K44" s="1473"/>
      <c r="L44" s="1473"/>
      <c r="M44" s="1473"/>
      <c r="N44" s="1473"/>
      <c r="O44" s="1474"/>
      <c r="P44" s="1474"/>
      <c r="Q44" s="1473"/>
      <c r="R44" s="1473"/>
      <c r="S44" s="1473"/>
      <c r="T44" s="1475"/>
      <c r="U44" s="2967"/>
    </row>
    <row r="45" spans="2:21" ht="20.25" customHeight="1">
      <c r="U45" s="58"/>
    </row>
    <row r="46" spans="2:21" ht="18" customHeight="1"/>
    <row r="47" spans="2:21" ht="18" customHeight="1"/>
    <row r="48" spans="2:21" ht="18" customHeight="1"/>
    <row r="49" ht="18" customHeight="1"/>
    <row r="50" ht="15" customHeight="1"/>
    <row r="51" ht="15" customHeight="1"/>
    <row r="52" ht="18" customHeight="1"/>
    <row r="53" ht="18" customHeight="1"/>
    <row r="54" ht="18" customHeight="1"/>
    <row r="55" ht="18" customHeight="1"/>
    <row r="56" ht="15" customHeight="1"/>
    <row r="57" ht="15" customHeight="1"/>
    <row r="58" ht="18" customHeight="1"/>
    <row r="59" ht="18" customHeight="1"/>
    <row r="60" ht="18" customHeight="1"/>
    <row r="61" ht="18" customHeight="1"/>
    <row r="62" ht="15" customHeight="1"/>
    <row r="63" ht="15" customHeight="1"/>
    <row r="64" ht="18" customHeight="1"/>
    <row r="65" ht="18" customHeight="1"/>
    <row r="66" ht="18" customHeight="1"/>
    <row r="67" ht="18" customHeight="1"/>
    <row r="68" ht="15" customHeight="1"/>
    <row r="69" ht="15" customHeight="1"/>
    <row r="70" ht="18" customHeight="1"/>
    <row r="71" ht="18" customHeight="1"/>
    <row r="72" ht="18" customHeight="1"/>
    <row r="73" ht="18" customHeight="1"/>
    <row r="112" ht="25.5" customHeight="1"/>
    <row r="113" ht="35.25" customHeight="1"/>
    <row r="114" ht="20.25" customHeight="1"/>
    <row r="121" ht="18" customHeight="1"/>
    <row r="122" ht="18" customHeight="1"/>
    <row r="123" ht="18" customHeight="1"/>
    <row r="124" ht="18" customHeight="1"/>
    <row r="127" ht="18" customHeight="1"/>
    <row r="128" ht="18" customHeight="1"/>
    <row r="129" ht="18" customHeight="1"/>
    <row r="130" ht="18" customHeight="1"/>
    <row r="133" ht="18" customHeight="1"/>
    <row r="134" ht="18" customHeight="1"/>
    <row r="135" ht="18" customHeight="1"/>
    <row r="136" ht="18" customHeight="1"/>
    <row r="139" ht="18" customHeight="1"/>
    <row r="140" ht="18" customHeight="1"/>
    <row r="141" ht="18" customHeight="1"/>
    <row r="142" ht="18" customHeight="1"/>
    <row r="241" ht="25.5" customHeight="1"/>
    <row r="242" ht="35.25" customHeight="1"/>
    <row r="243" ht="20.25" customHeight="1"/>
    <row r="250" ht="20.25" customHeight="1"/>
    <row r="251" ht="20.25" customHeight="1"/>
    <row r="252" ht="20.25" customHeight="1"/>
    <row r="253" ht="27" customHeight="1"/>
    <row r="256" ht="20.25" customHeight="1"/>
    <row r="257" ht="20.25" customHeight="1"/>
    <row r="258" ht="20.25" customHeight="1"/>
    <row r="259" ht="27" customHeight="1"/>
    <row r="262" ht="20.25" customHeight="1"/>
    <row r="263" ht="20.25" customHeight="1"/>
    <row r="264" ht="20.25" customHeight="1"/>
    <row r="265" ht="27" customHeight="1"/>
    <row r="268" ht="20.25" customHeight="1"/>
    <row r="269" ht="20.25" customHeight="1"/>
    <row r="270" ht="20.25" customHeight="1"/>
    <row r="271" ht="27" customHeight="1"/>
  </sheetData>
  <mergeCells count="37">
    <mergeCell ref="B42:C42"/>
    <mergeCell ref="D42:G42"/>
    <mergeCell ref="H42:N42"/>
    <mergeCell ref="O42:T42"/>
    <mergeCell ref="B25:D25"/>
    <mergeCell ref="G25:K25"/>
    <mergeCell ref="B27:T32"/>
    <mergeCell ref="B35:T40"/>
    <mergeCell ref="H41:N41"/>
    <mergeCell ref="O41:T41"/>
    <mergeCell ref="B22:D22"/>
    <mergeCell ref="G22:K22"/>
    <mergeCell ref="B23:D23"/>
    <mergeCell ref="G23:K23"/>
    <mergeCell ref="B24:D24"/>
    <mergeCell ref="G24:K24"/>
    <mergeCell ref="G20:K20"/>
    <mergeCell ref="B21:D21"/>
    <mergeCell ref="G21:K21"/>
    <mergeCell ref="B19:D19"/>
    <mergeCell ref="G19:K19"/>
    <mergeCell ref="U1:U44"/>
    <mergeCell ref="C2:J3"/>
    <mergeCell ref="M7:T7"/>
    <mergeCell ref="B9:T9"/>
    <mergeCell ref="C11:T11"/>
    <mergeCell ref="C12:M12"/>
    <mergeCell ref="R12:T12"/>
    <mergeCell ref="C13:M13"/>
    <mergeCell ref="R13:T13"/>
    <mergeCell ref="C14:M14"/>
    <mergeCell ref="R14:T14"/>
    <mergeCell ref="B17:D17"/>
    <mergeCell ref="G17:K17"/>
    <mergeCell ref="B18:D18"/>
    <mergeCell ref="G18:K18"/>
    <mergeCell ref="B20:D20"/>
  </mergeCells>
  <printOptions horizontalCentered="1"/>
  <pageMargins left="0" right="0" top="0" bottom="0" header="0" footer="0.19685039370078741"/>
  <pageSetup paperSize="9" scale="35" orientation="portrait" horizontalDpi="4294967295" r:id="rId1"/>
  <headerFooter alignWithMargins="0">
    <oddFooter>&amp;R&amp;8&amp;D-&amp;F-&amp;A-&amp;T</oddFooter>
  </headerFooter>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euil23">
    <tabColor rgb="FF00B050"/>
    <pageSetUpPr fitToPage="1"/>
  </sheetPr>
  <dimension ref="A1:U145"/>
  <sheetViews>
    <sheetView zoomScale="50" workbookViewId="0">
      <selection activeCell="AF32" sqref="AF32"/>
    </sheetView>
  </sheetViews>
  <sheetFormatPr baseColWidth="10" defaultRowHeight="15"/>
  <cols>
    <col min="1" max="1" width="2.7109375" style="22" customWidth="1"/>
    <col min="2" max="2" width="41" style="44" customWidth="1"/>
    <col min="3" max="4" width="10.7109375" style="44" customWidth="1"/>
    <col min="5" max="5" width="12.42578125" style="44" customWidth="1"/>
    <col min="6" max="6" width="15.140625" style="44" customWidth="1"/>
    <col min="7" max="7" width="16" style="44" customWidth="1"/>
    <col min="8" max="8" width="11.5703125" style="44" customWidth="1"/>
    <col min="9" max="9" width="10.140625" style="44" customWidth="1"/>
    <col min="10" max="10" width="5.5703125" style="44" customWidth="1"/>
    <col min="11" max="11" width="11.28515625" style="44" customWidth="1"/>
    <col min="12" max="12" width="11.7109375" style="44" customWidth="1"/>
    <col min="13" max="13" width="11.28515625" style="44" customWidth="1"/>
    <col min="14" max="14" width="9.5703125" style="44" customWidth="1"/>
    <col min="15" max="15" width="9.140625" style="44" customWidth="1"/>
    <col min="16" max="16" width="10.7109375" style="44" customWidth="1"/>
    <col min="17" max="17" width="8.42578125" style="44" customWidth="1"/>
    <col min="18" max="18" width="18.140625" style="44" customWidth="1"/>
    <col min="19" max="19" width="9" style="44" customWidth="1"/>
    <col min="20" max="20" width="28.5703125" style="44" customWidth="1"/>
    <col min="21" max="21" width="10.140625" style="44" customWidth="1"/>
    <col min="22" max="256" width="11.42578125" style="22"/>
    <col min="257" max="257" width="2.7109375" style="22" customWidth="1"/>
    <col min="258" max="258" width="41" style="22" customWidth="1"/>
    <col min="259" max="260" width="10.7109375" style="22" customWidth="1"/>
    <col min="261" max="261" width="12.42578125" style="22" customWidth="1"/>
    <col min="262" max="262" width="15.140625" style="22" customWidth="1"/>
    <col min="263" max="263" width="16" style="22" customWidth="1"/>
    <col min="264" max="264" width="11.5703125" style="22" customWidth="1"/>
    <col min="265" max="265" width="10.140625" style="22" customWidth="1"/>
    <col min="266" max="266" width="5.5703125" style="22" customWidth="1"/>
    <col min="267" max="267" width="11.28515625" style="22" customWidth="1"/>
    <col min="268" max="268" width="11.7109375" style="22" customWidth="1"/>
    <col min="269" max="269" width="11.28515625" style="22" customWidth="1"/>
    <col min="270" max="270" width="9.5703125" style="22" customWidth="1"/>
    <col min="271" max="271" width="9.140625" style="22" customWidth="1"/>
    <col min="272" max="272" width="10.7109375" style="22" customWidth="1"/>
    <col min="273" max="273" width="8.42578125" style="22" customWidth="1"/>
    <col min="274" max="274" width="18.140625" style="22" customWidth="1"/>
    <col min="275" max="275" width="9" style="22" customWidth="1"/>
    <col min="276" max="276" width="28.5703125" style="22" customWidth="1"/>
    <col min="277" max="277" width="10.140625" style="22" customWidth="1"/>
    <col min="278" max="512" width="11.42578125" style="22"/>
    <col min="513" max="513" width="2.7109375" style="22" customWidth="1"/>
    <col min="514" max="514" width="41" style="22" customWidth="1"/>
    <col min="515" max="516" width="10.7109375" style="22" customWidth="1"/>
    <col min="517" max="517" width="12.42578125" style="22" customWidth="1"/>
    <col min="518" max="518" width="15.140625" style="22" customWidth="1"/>
    <col min="519" max="519" width="16" style="22" customWidth="1"/>
    <col min="520" max="520" width="11.5703125" style="22" customWidth="1"/>
    <col min="521" max="521" width="10.140625" style="22" customWidth="1"/>
    <col min="522" max="522" width="5.5703125" style="22" customWidth="1"/>
    <col min="523" max="523" width="11.28515625" style="22" customWidth="1"/>
    <col min="524" max="524" width="11.7109375" style="22" customWidth="1"/>
    <col min="525" max="525" width="11.28515625" style="22" customWidth="1"/>
    <col min="526" max="526" width="9.5703125" style="22" customWidth="1"/>
    <col min="527" max="527" width="9.140625" style="22" customWidth="1"/>
    <col min="528" max="528" width="10.7109375" style="22" customWidth="1"/>
    <col min="529" max="529" width="8.42578125" style="22" customWidth="1"/>
    <col min="530" max="530" width="18.140625" style="22" customWidth="1"/>
    <col min="531" max="531" width="9" style="22" customWidth="1"/>
    <col min="532" max="532" width="28.5703125" style="22" customWidth="1"/>
    <col min="533" max="533" width="10.140625" style="22" customWidth="1"/>
    <col min="534" max="768" width="11.42578125" style="22"/>
    <col min="769" max="769" width="2.7109375" style="22" customWidth="1"/>
    <col min="770" max="770" width="41" style="22" customWidth="1"/>
    <col min="771" max="772" width="10.7109375" style="22" customWidth="1"/>
    <col min="773" max="773" width="12.42578125" style="22" customWidth="1"/>
    <col min="774" max="774" width="15.140625" style="22" customWidth="1"/>
    <col min="775" max="775" width="16" style="22" customWidth="1"/>
    <col min="776" max="776" width="11.5703125" style="22" customWidth="1"/>
    <col min="777" max="777" width="10.140625" style="22" customWidth="1"/>
    <col min="778" max="778" width="5.5703125" style="22" customWidth="1"/>
    <col min="779" max="779" width="11.28515625" style="22" customWidth="1"/>
    <col min="780" max="780" width="11.7109375" style="22" customWidth="1"/>
    <col min="781" max="781" width="11.28515625" style="22" customWidth="1"/>
    <col min="782" max="782" width="9.5703125" style="22" customWidth="1"/>
    <col min="783" max="783" width="9.140625" style="22" customWidth="1"/>
    <col min="784" max="784" width="10.7109375" style="22" customWidth="1"/>
    <col min="785" max="785" width="8.42578125" style="22" customWidth="1"/>
    <col min="786" max="786" width="18.140625" style="22" customWidth="1"/>
    <col min="787" max="787" width="9" style="22" customWidth="1"/>
    <col min="788" max="788" width="28.5703125" style="22" customWidth="1"/>
    <col min="789" max="789" width="10.140625" style="22" customWidth="1"/>
    <col min="790" max="1024" width="11.42578125" style="22"/>
    <col min="1025" max="1025" width="2.7109375" style="22" customWidth="1"/>
    <col min="1026" max="1026" width="41" style="22" customWidth="1"/>
    <col min="1027" max="1028" width="10.7109375" style="22" customWidth="1"/>
    <col min="1029" max="1029" width="12.42578125" style="22" customWidth="1"/>
    <col min="1030" max="1030" width="15.140625" style="22" customWidth="1"/>
    <col min="1031" max="1031" width="16" style="22" customWidth="1"/>
    <col min="1032" max="1032" width="11.5703125" style="22" customWidth="1"/>
    <col min="1033" max="1033" width="10.140625" style="22" customWidth="1"/>
    <col min="1034" max="1034" width="5.5703125" style="22" customWidth="1"/>
    <col min="1035" max="1035" width="11.28515625" style="22" customWidth="1"/>
    <col min="1036" max="1036" width="11.7109375" style="22" customWidth="1"/>
    <col min="1037" max="1037" width="11.28515625" style="22" customWidth="1"/>
    <col min="1038" max="1038" width="9.5703125" style="22" customWidth="1"/>
    <col min="1039" max="1039" width="9.140625" style="22" customWidth="1"/>
    <col min="1040" max="1040" width="10.7109375" style="22" customWidth="1"/>
    <col min="1041" max="1041" width="8.42578125" style="22" customWidth="1"/>
    <col min="1042" max="1042" width="18.140625" style="22" customWidth="1"/>
    <col min="1043" max="1043" width="9" style="22" customWidth="1"/>
    <col min="1044" max="1044" width="28.5703125" style="22" customWidth="1"/>
    <col min="1045" max="1045" width="10.140625" style="22" customWidth="1"/>
    <col min="1046" max="1280" width="11.42578125" style="22"/>
    <col min="1281" max="1281" width="2.7109375" style="22" customWidth="1"/>
    <col min="1282" max="1282" width="41" style="22" customWidth="1"/>
    <col min="1283" max="1284" width="10.7109375" style="22" customWidth="1"/>
    <col min="1285" max="1285" width="12.42578125" style="22" customWidth="1"/>
    <col min="1286" max="1286" width="15.140625" style="22" customWidth="1"/>
    <col min="1287" max="1287" width="16" style="22" customWidth="1"/>
    <col min="1288" max="1288" width="11.5703125" style="22" customWidth="1"/>
    <col min="1289" max="1289" width="10.140625" style="22" customWidth="1"/>
    <col min="1290" max="1290" width="5.5703125" style="22" customWidth="1"/>
    <col min="1291" max="1291" width="11.28515625" style="22" customWidth="1"/>
    <col min="1292" max="1292" width="11.7109375" style="22" customWidth="1"/>
    <col min="1293" max="1293" width="11.28515625" style="22" customWidth="1"/>
    <col min="1294" max="1294" width="9.5703125" style="22" customWidth="1"/>
    <col min="1295" max="1295" width="9.140625" style="22" customWidth="1"/>
    <col min="1296" max="1296" width="10.7109375" style="22" customWidth="1"/>
    <col min="1297" max="1297" width="8.42578125" style="22" customWidth="1"/>
    <col min="1298" max="1298" width="18.140625" style="22" customWidth="1"/>
    <col min="1299" max="1299" width="9" style="22" customWidth="1"/>
    <col min="1300" max="1300" width="28.5703125" style="22" customWidth="1"/>
    <col min="1301" max="1301" width="10.140625" style="22" customWidth="1"/>
    <col min="1302" max="1536" width="11.42578125" style="22"/>
    <col min="1537" max="1537" width="2.7109375" style="22" customWidth="1"/>
    <col min="1538" max="1538" width="41" style="22" customWidth="1"/>
    <col min="1539" max="1540" width="10.7109375" style="22" customWidth="1"/>
    <col min="1541" max="1541" width="12.42578125" style="22" customWidth="1"/>
    <col min="1542" max="1542" width="15.140625" style="22" customWidth="1"/>
    <col min="1543" max="1543" width="16" style="22" customWidth="1"/>
    <col min="1544" max="1544" width="11.5703125" style="22" customWidth="1"/>
    <col min="1545" max="1545" width="10.140625" style="22" customWidth="1"/>
    <col min="1546" max="1546" width="5.5703125" style="22" customWidth="1"/>
    <col min="1547" max="1547" width="11.28515625" style="22" customWidth="1"/>
    <col min="1548" max="1548" width="11.7109375" style="22" customWidth="1"/>
    <col min="1549" max="1549" width="11.28515625" style="22" customWidth="1"/>
    <col min="1550" max="1550" width="9.5703125" style="22" customWidth="1"/>
    <col min="1551" max="1551" width="9.140625" style="22" customWidth="1"/>
    <col min="1552" max="1552" width="10.7109375" style="22" customWidth="1"/>
    <col min="1553" max="1553" width="8.42578125" style="22" customWidth="1"/>
    <col min="1554" max="1554" width="18.140625" style="22" customWidth="1"/>
    <col min="1555" max="1555" width="9" style="22" customWidth="1"/>
    <col min="1556" max="1556" width="28.5703125" style="22" customWidth="1"/>
    <col min="1557" max="1557" width="10.140625" style="22" customWidth="1"/>
    <col min="1558" max="1792" width="11.42578125" style="22"/>
    <col min="1793" max="1793" width="2.7109375" style="22" customWidth="1"/>
    <col min="1794" max="1794" width="41" style="22" customWidth="1"/>
    <col min="1795" max="1796" width="10.7109375" style="22" customWidth="1"/>
    <col min="1797" max="1797" width="12.42578125" style="22" customWidth="1"/>
    <col min="1798" max="1798" width="15.140625" style="22" customWidth="1"/>
    <col min="1799" max="1799" width="16" style="22" customWidth="1"/>
    <col min="1800" max="1800" width="11.5703125" style="22" customWidth="1"/>
    <col min="1801" max="1801" width="10.140625" style="22" customWidth="1"/>
    <col min="1802" max="1802" width="5.5703125" style="22" customWidth="1"/>
    <col min="1803" max="1803" width="11.28515625" style="22" customWidth="1"/>
    <col min="1804" max="1804" width="11.7109375" style="22" customWidth="1"/>
    <col min="1805" max="1805" width="11.28515625" style="22" customWidth="1"/>
    <col min="1806" max="1806" width="9.5703125" style="22" customWidth="1"/>
    <col min="1807" max="1807" width="9.140625" style="22" customWidth="1"/>
    <col min="1808" max="1808" width="10.7109375" style="22" customWidth="1"/>
    <col min="1809" max="1809" width="8.42578125" style="22" customWidth="1"/>
    <col min="1810" max="1810" width="18.140625" style="22" customWidth="1"/>
    <col min="1811" max="1811" width="9" style="22" customWidth="1"/>
    <col min="1812" max="1812" width="28.5703125" style="22" customWidth="1"/>
    <col min="1813" max="1813" width="10.140625" style="22" customWidth="1"/>
    <col min="1814" max="2048" width="11.42578125" style="22"/>
    <col min="2049" max="2049" width="2.7109375" style="22" customWidth="1"/>
    <col min="2050" max="2050" width="41" style="22" customWidth="1"/>
    <col min="2051" max="2052" width="10.7109375" style="22" customWidth="1"/>
    <col min="2053" max="2053" width="12.42578125" style="22" customWidth="1"/>
    <col min="2054" max="2054" width="15.140625" style="22" customWidth="1"/>
    <col min="2055" max="2055" width="16" style="22" customWidth="1"/>
    <col min="2056" max="2056" width="11.5703125" style="22" customWidth="1"/>
    <col min="2057" max="2057" width="10.140625" style="22" customWidth="1"/>
    <col min="2058" max="2058" width="5.5703125" style="22" customWidth="1"/>
    <col min="2059" max="2059" width="11.28515625" style="22" customWidth="1"/>
    <col min="2060" max="2060" width="11.7109375" style="22" customWidth="1"/>
    <col min="2061" max="2061" width="11.28515625" style="22" customWidth="1"/>
    <col min="2062" max="2062" width="9.5703125" style="22" customWidth="1"/>
    <col min="2063" max="2063" width="9.140625" style="22" customWidth="1"/>
    <col min="2064" max="2064" width="10.7109375" style="22" customWidth="1"/>
    <col min="2065" max="2065" width="8.42578125" style="22" customWidth="1"/>
    <col min="2066" max="2066" width="18.140625" style="22" customWidth="1"/>
    <col min="2067" max="2067" width="9" style="22" customWidth="1"/>
    <col min="2068" max="2068" width="28.5703125" style="22" customWidth="1"/>
    <col min="2069" max="2069" width="10.140625" style="22" customWidth="1"/>
    <col min="2070" max="2304" width="11.42578125" style="22"/>
    <col min="2305" max="2305" width="2.7109375" style="22" customWidth="1"/>
    <col min="2306" max="2306" width="41" style="22" customWidth="1"/>
    <col min="2307" max="2308" width="10.7109375" style="22" customWidth="1"/>
    <col min="2309" max="2309" width="12.42578125" style="22" customWidth="1"/>
    <col min="2310" max="2310" width="15.140625" style="22" customWidth="1"/>
    <col min="2311" max="2311" width="16" style="22" customWidth="1"/>
    <col min="2312" max="2312" width="11.5703125" style="22" customWidth="1"/>
    <col min="2313" max="2313" width="10.140625" style="22" customWidth="1"/>
    <col min="2314" max="2314" width="5.5703125" style="22" customWidth="1"/>
    <col min="2315" max="2315" width="11.28515625" style="22" customWidth="1"/>
    <col min="2316" max="2316" width="11.7109375" style="22" customWidth="1"/>
    <col min="2317" max="2317" width="11.28515625" style="22" customWidth="1"/>
    <col min="2318" max="2318" width="9.5703125" style="22" customWidth="1"/>
    <col min="2319" max="2319" width="9.140625" style="22" customWidth="1"/>
    <col min="2320" max="2320" width="10.7109375" style="22" customWidth="1"/>
    <col min="2321" max="2321" width="8.42578125" style="22" customWidth="1"/>
    <col min="2322" max="2322" width="18.140625" style="22" customWidth="1"/>
    <col min="2323" max="2323" width="9" style="22" customWidth="1"/>
    <col min="2324" max="2324" width="28.5703125" style="22" customWidth="1"/>
    <col min="2325" max="2325" width="10.140625" style="22" customWidth="1"/>
    <col min="2326" max="2560" width="11.42578125" style="22"/>
    <col min="2561" max="2561" width="2.7109375" style="22" customWidth="1"/>
    <col min="2562" max="2562" width="41" style="22" customWidth="1"/>
    <col min="2563" max="2564" width="10.7109375" style="22" customWidth="1"/>
    <col min="2565" max="2565" width="12.42578125" style="22" customWidth="1"/>
    <col min="2566" max="2566" width="15.140625" style="22" customWidth="1"/>
    <col min="2567" max="2567" width="16" style="22" customWidth="1"/>
    <col min="2568" max="2568" width="11.5703125" style="22" customWidth="1"/>
    <col min="2569" max="2569" width="10.140625" style="22" customWidth="1"/>
    <col min="2570" max="2570" width="5.5703125" style="22" customWidth="1"/>
    <col min="2571" max="2571" width="11.28515625" style="22" customWidth="1"/>
    <col min="2572" max="2572" width="11.7109375" style="22" customWidth="1"/>
    <col min="2573" max="2573" width="11.28515625" style="22" customWidth="1"/>
    <col min="2574" max="2574" width="9.5703125" style="22" customWidth="1"/>
    <col min="2575" max="2575" width="9.140625" style="22" customWidth="1"/>
    <col min="2576" max="2576" width="10.7109375" style="22" customWidth="1"/>
    <col min="2577" max="2577" width="8.42578125" style="22" customWidth="1"/>
    <col min="2578" max="2578" width="18.140625" style="22" customWidth="1"/>
    <col min="2579" max="2579" width="9" style="22" customWidth="1"/>
    <col min="2580" max="2580" width="28.5703125" style="22" customWidth="1"/>
    <col min="2581" max="2581" width="10.140625" style="22" customWidth="1"/>
    <col min="2582" max="2816" width="11.42578125" style="22"/>
    <col min="2817" max="2817" width="2.7109375" style="22" customWidth="1"/>
    <col min="2818" max="2818" width="41" style="22" customWidth="1"/>
    <col min="2819" max="2820" width="10.7109375" style="22" customWidth="1"/>
    <col min="2821" max="2821" width="12.42578125" style="22" customWidth="1"/>
    <col min="2822" max="2822" width="15.140625" style="22" customWidth="1"/>
    <col min="2823" max="2823" width="16" style="22" customWidth="1"/>
    <col min="2824" max="2824" width="11.5703125" style="22" customWidth="1"/>
    <col min="2825" max="2825" width="10.140625" style="22" customWidth="1"/>
    <col min="2826" max="2826" width="5.5703125" style="22" customWidth="1"/>
    <col min="2827" max="2827" width="11.28515625" style="22" customWidth="1"/>
    <col min="2828" max="2828" width="11.7109375" style="22" customWidth="1"/>
    <col min="2829" max="2829" width="11.28515625" style="22" customWidth="1"/>
    <col min="2830" max="2830" width="9.5703125" style="22" customWidth="1"/>
    <col min="2831" max="2831" width="9.140625" style="22" customWidth="1"/>
    <col min="2832" max="2832" width="10.7109375" style="22" customWidth="1"/>
    <col min="2833" max="2833" width="8.42578125" style="22" customWidth="1"/>
    <col min="2834" max="2834" width="18.140625" style="22" customWidth="1"/>
    <col min="2835" max="2835" width="9" style="22" customWidth="1"/>
    <col min="2836" max="2836" width="28.5703125" style="22" customWidth="1"/>
    <col min="2837" max="2837" width="10.140625" style="22" customWidth="1"/>
    <col min="2838" max="3072" width="11.42578125" style="22"/>
    <col min="3073" max="3073" width="2.7109375" style="22" customWidth="1"/>
    <col min="3074" max="3074" width="41" style="22" customWidth="1"/>
    <col min="3075" max="3076" width="10.7109375" style="22" customWidth="1"/>
    <col min="3077" max="3077" width="12.42578125" style="22" customWidth="1"/>
    <col min="3078" max="3078" width="15.140625" style="22" customWidth="1"/>
    <col min="3079" max="3079" width="16" style="22" customWidth="1"/>
    <col min="3080" max="3080" width="11.5703125" style="22" customWidth="1"/>
    <col min="3081" max="3081" width="10.140625" style="22" customWidth="1"/>
    <col min="3082" max="3082" width="5.5703125" style="22" customWidth="1"/>
    <col min="3083" max="3083" width="11.28515625" style="22" customWidth="1"/>
    <col min="3084" max="3084" width="11.7109375" style="22" customWidth="1"/>
    <col min="3085" max="3085" width="11.28515625" style="22" customWidth="1"/>
    <col min="3086" max="3086" width="9.5703125" style="22" customWidth="1"/>
    <col min="3087" max="3087" width="9.140625" style="22" customWidth="1"/>
    <col min="3088" max="3088" width="10.7109375" style="22" customWidth="1"/>
    <col min="3089" max="3089" width="8.42578125" style="22" customWidth="1"/>
    <col min="3090" max="3090" width="18.140625" style="22" customWidth="1"/>
    <col min="3091" max="3091" width="9" style="22" customWidth="1"/>
    <col min="3092" max="3092" width="28.5703125" style="22" customWidth="1"/>
    <col min="3093" max="3093" width="10.140625" style="22" customWidth="1"/>
    <col min="3094" max="3328" width="11.42578125" style="22"/>
    <col min="3329" max="3329" width="2.7109375" style="22" customWidth="1"/>
    <col min="3330" max="3330" width="41" style="22" customWidth="1"/>
    <col min="3331" max="3332" width="10.7109375" style="22" customWidth="1"/>
    <col min="3333" max="3333" width="12.42578125" style="22" customWidth="1"/>
    <col min="3334" max="3334" width="15.140625" style="22" customWidth="1"/>
    <col min="3335" max="3335" width="16" style="22" customWidth="1"/>
    <col min="3336" max="3336" width="11.5703125" style="22" customWidth="1"/>
    <col min="3337" max="3337" width="10.140625" style="22" customWidth="1"/>
    <col min="3338" max="3338" width="5.5703125" style="22" customWidth="1"/>
    <col min="3339" max="3339" width="11.28515625" style="22" customWidth="1"/>
    <col min="3340" max="3340" width="11.7109375" style="22" customWidth="1"/>
    <col min="3341" max="3341" width="11.28515625" style="22" customWidth="1"/>
    <col min="3342" max="3342" width="9.5703125" style="22" customWidth="1"/>
    <col min="3343" max="3343" width="9.140625" style="22" customWidth="1"/>
    <col min="3344" max="3344" width="10.7109375" style="22" customWidth="1"/>
    <col min="3345" max="3345" width="8.42578125" style="22" customWidth="1"/>
    <col min="3346" max="3346" width="18.140625" style="22" customWidth="1"/>
    <col min="3347" max="3347" width="9" style="22" customWidth="1"/>
    <col min="3348" max="3348" width="28.5703125" style="22" customWidth="1"/>
    <col min="3349" max="3349" width="10.140625" style="22" customWidth="1"/>
    <col min="3350" max="3584" width="11.42578125" style="22"/>
    <col min="3585" max="3585" width="2.7109375" style="22" customWidth="1"/>
    <col min="3586" max="3586" width="41" style="22" customWidth="1"/>
    <col min="3587" max="3588" width="10.7109375" style="22" customWidth="1"/>
    <col min="3589" max="3589" width="12.42578125" style="22" customWidth="1"/>
    <col min="3590" max="3590" width="15.140625" style="22" customWidth="1"/>
    <col min="3591" max="3591" width="16" style="22" customWidth="1"/>
    <col min="3592" max="3592" width="11.5703125" style="22" customWidth="1"/>
    <col min="3593" max="3593" width="10.140625" style="22" customWidth="1"/>
    <col min="3594" max="3594" width="5.5703125" style="22" customWidth="1"/>
    <col min="3595" max="3595" width="11.28515625" style="22" customWidth="1"/>
    <col min="3596" max="3596" width="11.7109375" style="22" customWidth="1"/>
    <col min="3597" max="3597" width="11.28515625" style="22" customWidth="1"/>
    <col min="3598" max="3598" width="9.5703125" style="22" customWidth="1"/>
    <col min="3599" max="3599" width="9.140625" style="22" customWidth="1"/>
    <col min="3600" max="3600" width="10.7109375" style="22" customWidth="1"/>
    <col min="3601" max="3601" width="8.42578125" style="22" customWidth="1"/>
    <col min="3602" max="3602" width="18.140625" style="22" customWidth="1"/>
    <col min="3603" max="3603" width="9" style="22" customWidth="1"/>
    <col min="3604" max="3604" width="28.5703125" style="22" customWidth="1"/>
    <col min="3605" max="3605" width="10.140625" style="22" customWidth="1"/>
    <col min="3606" max="3840" width="11.42578125" style="22"/>
    <col min="3841" max="3841" width="2.7109375" style="22" customWidth="1"/>
    <col min="3842" max="3842" width="41" style="22" customWidth="1"/>
    <col min="3843" max="3844" width="10.7109375" style="22" customWidth="1"/>
    <col min="3845" max="3845" width="12.42578125" style="22" customWidth="1"/>
    <col min="3846" max="3846" width="15.140625" style="22" customWidth="1"/>
    <col min="3847" max="3847" width="16" style="22" customWidth="1"/>
    <col min="3848" max="3848" width="11.5703125" style="22" customWidth="1"/>
    <col min="3849" max="3849" width="10.140625" style="22" customWidth="1"/>
    <col min="3850" max="3850" width="5.5703125" style="22" customWidth="1"/>
    <col min="3851" max="3851" width="11.28515625" style="22" customWidth="1"/>
    <col min="3852" max="3852" width="11.7109375" style="22" customWidth="1"/>
    <col min="3853" max="3853" width="11.28515625" style="22" customWidth="1"/>
    <col min="3854" max="3854" width="9.5703125" style="22" customWidth="1"/>
    <col min="3855" max="3855" width="9.140625" style="22" customWidth="1"/>
    <col min="3856" max="3856" width="10.7109375" style="22" customWidth="1"/>
    <col min="3857" max="3857" width="8.42578125" style="22" customWidth="1"/>
    <col min="3858" max="3858" width="18.140625" style="22" customWidth="1"/>
    <col min="3859" max="3859" width="9" style="22" customWidth="1"/>
    <col min="3860" max="3860" width="28.5703125" style="22" customWidth="1"/>
    <col min="3861" max="3861" width="10.140625" style="22" customWidth="1"/>
    <col min="3862" max="4096" width="11.42578125" style="22"/>
    <col min="4097" max="4097" width="2.7109375" style="22" customWidth="1"/>
    <col min="4098" max="4098" width="41" style="22" customWidth="1"/>
    <col min="4099" max="4100" width="10.7109375" style="22" customWidth="1"/>
    <col min="4101" max="4101" width="12.42578125" style="22" customWidth="1"/>
    <col min="4102" max="4102" width="15.140625" style="22" customWidth="1"/>
    <col min="4103" max="4103" width="16" style="22" customWidth="1"/>
    <col min="4104" max="4104" width="11.5703125" style="22" customWidth="1"/>
    <col min="4105" max="4105" width="10.140625" style="22" customWidth="1"/>
    <col min="4106" max="4106" width="5.5703125" style="22" customWidth="1"/>
    <col min="4107" max="4107" width="11.28515625" style="22" customWidth="1"/>
    <col min="4108" max="4108" width="11.7109375" style="22" customWidth="1"/>
    <col min="4109" max="4109" width="11.28515625" style="22" customWidth="1"/>
    <col min="4110" max="4110" width="9.5703125" style="22" customWidth="1"/>
    <col min="4111" max="4111" width="9.140625" style="22" customWidth="1"/>
    <col min="4112" max="4112" width="10.7109375" style="22" customWidth="1"/>
    <col min="4113" max="4113" width="8.42578125" style="22" customWidth="1"/>
    <col min="4114" max="4114" width="18.140625" style="22" customWidth="1"/>
    <col min="4115" max="4115" width="9" style="22" customWidth="1"/>
    <col min="4116" max="4116" width="28.5703125" style="22" customWidth="1"/>
    <col min="4117" max="4117" width="10.140625" style="22" customWidth="1"/>
    <col min="4118" max="4352" width="11.42578125" style="22"/>
    <col min="4353" max="4353" width="2.7109375" style="22" customWidth="1"/>
    <col min="4354" max="4354" width="41" style="22" customWidth="1"/>
    <col min="4355" max="4356" width="10.7109375" style="22" customWidth="1"/>
    <col min="4357" max="4357" width="12.42578125" style="22" customWidth="1"/>
    <col min="4358" max="4358" width="15.140625" style="22" customWidth="1"/>
    <col min="4359" max="4359" width="16" style="22" customWidth="1"/>
    <col min="4360" max="4360" width="11.5703125" style="22" customWidth="1"/>
    <col min="4361" max="4361" width="10.140625" style="22" customWidth="1"/>
    <col min="4362" max="4362" width="5.5703125" style="22" customWidth="1"/>
    <col min="4363" max="4363" width="11.28515625" style="22" customWidth="1"/>
    <col min="4364" max="4364" width="11.7109375" style="22" customWidth="1"/>
    <col min="4365" max="4365" width="11.28515625" style="22" customWidth="1"/>
    <col min="4366" max="4366" width="9.5703125" style="22" customWidth="1"/>
    <col min="4367" max="4367" width="9.140625" style="22" customWidth="1"/>
    <col min="4368" max="4368" width="10.7109375" style="22" customWidth="1"/>
    <col min="4369" max="4369" width="8.42578125" style="22" customWidth="1"/>
    <col min="4370" max="4370" width="18.140625" style="22" customWidth="1"/>
    <col min="4371" max="4371" width="9" style="22" customWidth="1"/>
    <col min="4372" max="4372" width="28.5703125" style="22" customWidth="1"/>
    <col min="4373" max="4373" width="10.140625" style="22" customWidth="1"/>
    <col min="4374" max="4608" width="11.42578125" style="22"/>
    <col min="4609" max="4609" width="2.7109375" style="22" customWidth="1"/>
    <col min="4610" max="4610" width="41" style="22" customWidth="1"/>
    <col min="4611" max="4612" width="10.7109375" style="22" customWidth="1"/>
    <col min="4613" max="4613" width="12.42578125" style="22" customWidth="1"/>
    <col min="4614" max="4614" width="15.140625" style="22" customWidth="1"/>
    <col min="4615" max="4615" width="16" style="22" customWidth="1"/>
    <col min="4616" max="4616" width="11.5703125" style="22" customWidth="1"/>
    <col min="4617" max="4617" width="10.140625" style="22" customWidth="1"/>
    <col min="4618" max="4618" width="5.5703125" style="22" customWidth="1"/>
    <col min="4619" max="4619" width="11.28515625" style="22" customWidth="1"/>
    <col min="4620" max="4620" width="11.7109375" style="22" customWidth="1"/>
    <col min="4621" max="4621" width="11.28515625" style="22" customWidth="1"/>
    <col min="4622" max="4622" width="9.5703125" style="22" customWidth="1"/>
    <col min="4623" max="4623" width="9.140625" style="22" customWidth="1"/>
    <col min="4624" max="4624" width="10.7109375" style="22" customWidth="1"/>
    <col min="4625" max="4625" width="8.42578125" style="22" customWidth="1"/>
    <col min="4626" max="4626" width="18.140625" style="22" customWidth="1"/>
    <col min="4627" max="4627" width="9" style="22" customWidth="1"/>
    <col min="4628" max="4628" width="28.5703125" style="22" customWidth="1"/>
    <col min="4629" max="4629" width="10.140625" style="22" customWidth="1"/>
    <col min="4630" max="4864" width="11.42578125" style="22"/>
    <col min="4865" max="4865" width="2.7109375" style="22" customWidth="1"/>
    <col min="4866" max="4866" width="41" style="22" customWidth="1"/>
    <col min="4867" max="4868" width="10.7109375" style="22" customWidth="1"/>
    <col min="4869" max="4869" width="12.42578125" style="22" customWidth="1"/>
    <col min="4870" max="4870" width="15.140625" style="22" customWidth="1"/>
    <col min="4871" max="4871" width="16" style="22" customWidth="1"/>
    <col min="4872" max="4872" width="11.5703125" style="22" customWidth="1"/>
    <col min="4873" max="4873" width="10.140625" style="22" customWidth="1"/>
    <col min="4874" max="4874" width="5.5703125" style="22" customWidth="1"/>
    <col min="4875" max="4875" width="11.28515625" style="22" customWidth="1"/>
    <col min="4876" max="4876" width="11.7109375" style="22" customWidth="1"/>
    <col min="4877" max="4877" width="11.28515625" style="22" customWidth="1"/>
    <col min="4878" max="4878" width="9.5703125" style="22" customWidth="1"/>
    <col min="4879" max="4879" width="9.140625" style="22" customWidth="1"/>
    <col min="4880" max="4880" width="10.7109375" style="22" customWidth="1"/>
    <col min="4881" max="4881" width="8.42578125" style="22" customWidth="1"/>
    <col min="4882" max="4882" width="18.140625" style="22" customWidth="1"/>
    <col min="4883" max="4883" width="9" style="22" customWidth="1"/>
    <col min="4884" max="4884" width="28.5703125" style="22" customWidth="1"/>
    <col min="4885" max="4885" width="10.140625" style="22" customWidth="1"/>
    <col min="4886" max="5120" width="11.42578125" style="22"/>
    <col min="5121" max="5121" width="2.7109375" style="22" customWidth="1"/>
    <col min="5122" max="5122" width="41" style="22" customWidth="1"/>
    <col min="5123" max="5124" width="10.7109375" style="22" customWidth="1"/>
    <col min="5125" max="5125" width="12.42578125" style="22" customWidth="1"/>
    <col min="5126" max="5126" width="15.140625" style="22" customWidth="1"/>
    <col min="5127" max="5127" width="16" style="22" customWidth="1"/>
    <col min="5128" max="5128" width="11.5703125" style="22" customWidth="1"/>
    <col min="5129" max="5129" width="10.140625" style="22" customWidth="1"/>
    <col min="5130" max="5130" width="5.5703125" style="22" customWidth="1"/>
    <col min="5131" max="5131" width="11.28515625" style="22" customWidth="1"/>
    <col min="5132" max="5132" width="11.7109375" style="22" customWidth="1"/>
    <col min="5133" max="5133" width="11.28515625" style="22" customWidth="1"/>
    <col min="5134" max="5134" width="9.5703125" style="22" customWidth="1"/>
    <col min="5135" max="5135" width="9.140625" style="22" customWidth="1"/>
    <col min="5136" max="5136" width="10.7109375" style="22" customWidth="1"/>
    <col min="5137" max="5137" width="8.42578125" style="22" customWidth="1"/>
    <col min="5138" max="5138" width="18.140625" style="22" customWidth="1"/>
    <col min="5139" max="5139" width="9" style="22" customWidth="1"/>
    <col min="5140" max="5140" width="28.5703125" style="22" customWidth="1"/>
    <col min="5141" max="5141" width="10.140625" style="22" customWidth="1"/>
    <col min="5142" max="5376" width="11.42578125" style="22"/>
    <col min="5377" max="5377" width="2.7109375" style="22" customWidth="1"/>
    <col min="5378" max="5378" width="41" style="22" customWidth="1"/>
    <col min="5379" max="5380" width="10.7109375" style="22" customWidth="1"/>
    <col min="5381" max="5381" width="12.42578125" style="22" customWidth="1"/>
    <col min="5382" max="5382" width="15.140625" style="22" customWidth="1"/>
    <col min="5383" max="5383" width="16" style="22" customWidth="1"/>
    <col min="5384" max="5384" width="11.5703125" style="22" customWidth="1"/>
    <col min="5385" max="5385" width="10.140625" style="22" customWidth="1"/>
    <col min="5386" max="5386" width="5.5703125" style="22" customWidth="1"/>
    <col min="5387" max="5387" width="11.28515625" style="22" customWidth="1"/>
    <col min="5388" max="5388" width="11.7109375" style="22" customWidth="1"/>
    <col min="5389" max="5389" width="11.28515625" style="22" customWidth="1"/>
    <col min="5390" max="5390" width="9.5703125" style="22" customWidth="1"/>
    <col min="5391" max="5391" width="9.140625" style="22" customWidth="1"/>
    <col min="5392" max="5392" width="10.7109375" style="22" customWidth="1"/>
    <col min="5393" max="5393" width="8.42578125" style="22" customWidth="1"/>
    <col min="5394" max="5394" width="18.140625" style="22" customWidth="1"/>
    <col min="5395" max="5395" width="9" style="22" customWidth="1"/>
    <col min="5396" max="5396" width="28.5703125" style="22" customWidth="1"/>
    <col min="5397" max="5397" width="10.140625" style="22" customWidth="1"/>
    <col min="5398" max="5632" width="11.42578125" style="22"/>
    <col min="5633" max="5633" width="2.7109375" style="22" customWidth="1"/>
    <col min="5634" max="5634" width="41" style="22" customWidth="1"/>
    <col min="5635" max="5636" width="10.7109375" style="22" customWidth="1"/>
    <col min="5637" max="5637" width="12.42578125" style="22" customWidth="1"/>
    <col min="5638" max="5638" width="15.140625" style="22" customWidth="1"/>
    <col min="5639" max="5639" width="16" style="22" customWidth="1"/>
    <col min="5640" max="5640" width="11.5703125" style="22" customWidth="1"/>
    <col min="5641" max="5641" width="10.140625" style="22" customWidth="1"/>
    <col min="5642" max="5642" width="5.5703125" style="22" customWidth="1"/>
    <col min="5643" max="5643" width="11.28515625" style="22" customWidth="1"/>
    <col min="5644" max="5644" width="11.7109375" style="22" customWidth="1"/>
    <col min="5645" max="5645" width="11.28515625" style="22" customWidth="1"/>
    <col min="5646" max="5646" width="9.5703125" style="22" customWidth="1"/>
    <col min="5647" max="5647" width="9.140625" style="22" customWidth="1"/>
    <col min="5648" max="5648" width="10.7109375" style="22" customWidth="1"/>
    <col min="5649" max="5649" width="8.42578125" style="22" customWidth="1"/>
    <col min="5650" max="5650" width="18.140625" style="22" customWidth="1"/>
    <col min="5651" max="5651" width="9" style="22" customWidth="1"/>
    <col min="5652" max="5652" width="28.5703125" style="22" customWidth="1"/>
    <col min="5653" max="5653" width="10.140625" style="22" customWidth="1"/>
    <col min="5654" max="5888" width="11.42578125" style="22"/>
    <col min="5889" max="5889" width="2.7109375" style="22" customWidth="1"/>
    <col min="5890" max="5890" width="41" style="22" customWidth="1"/>
    <col min="5891" max="5892" width="10.7109375" style="22" customWidth="1"/>
    <col min="5893" max="5893" width="12.42578125" style="22" customWidth="1"/>
    <col min="5894" max="5894" width="15.140625" style="22" customWidth="1"/>
    <col min="5895" max="5895" width="16" style="22" customWidth="1"/>
    <col min="5896" max="5896" width="11.5703125" style="22" customWidth="1"/>
    <col min="5897" max="5897" width="10.140625" style="22" customWidth="1"/>
    <col min="5898" max="5898" width="5.5703125" style="22" customWidth="1"/>
    <col min="5899" max="5899" width="11.28515625" style="22" customWidth="1"/>
    <col min="5900" max="5900" width="11.7109375" style="22" customWidth="1"/>
    <col min="5901" max="5901" width="11.28515625" style="22" customWidth="1"/>
    <col min="5902" max="5902" width="9.5703125" style="22" customWidth="1"/>
    <col min="5903" max="5903" width="9.140625" style="22" customWidth="1"/>
    <col min="5904" max="5904" width="10.7109375" style="22" customWidth="1"/>
    <col min="5905" max="5905" width="8.42578125" style="22" customWidth="1"/>
    <col min="5906" max="5906" width="18.140625" style="22" customWidth="1"/>
    <col min="5907" max="5907" width="9" style="22" customWidth="1"/>
    <col min="5908" max="5908" width="28.5703125" style="22" customWidth="1"/>
    <col min="5909" max="5909" width="10.140625" style="22" customWidth="1"/>
    <col min="5910" max="6144" width="11.42578125" style="22"/>
    <col min="6145" max="6145" width="2.7109375" style="22" customWidth="1"/>
    <col min="6146" max="6146" width="41" style="22" customWidth="1"/>
    <col min="6147" max="6148" width="10.7109375" style="22" customWidth="1"/>
    <col min="6149" max="6149" width="12.42578125" style="22" customWidth="1"/>
    <col min="6150" max="6150" width="15.140625" style="22" customWidth="1"/>
    <col min="6151" max="6151" width="16" style="22" customWidth="1"/>
    <col min="6152" max="6152" width="11.5703125" style="22" customWidth="1"/>
    <col min="6153" max="6153" width="10.140625" style="22" customWidth="1"/>
    <col min="6154" max="6154" width="5.5703125" style="22" customWidth="1"/>
    <col min="6155" max="6155" width="11.28515625" style="22" customWidth="1"/>
    <col min="6156" max="6156" width="11.7109375" style="22" customWidth="1"/>
    <col min="6157" max="6157" width="11.28515625" style="22" customWidth="1"/>
    <col min="6158" max="6158" width="9.5703125" style="22" customWidth="1"/>
    <col min="6159" max="6159" width="9.140625" style="22" customWidth="1"/>
    <col min="6160" max="6160" width="10.7109375" style="22" customWidth="1"/>
    <col min="6161" max="6161" width="8.42578125" style="22" customWidth="1"/>
    <col min="6162" max="6162" width="18.140625" style="22" customWidth="1"/>
    <col min="6163" max="6163" width="9" style="22" customWidth="1"/>
    <col min="6164" max="6164" width="28.5703125" style="22" customWidth="1"/>
    <col min="6165" max="6165" width="10.140625" style="22" customWidth="1"/>
    <col min="6166" max="6400" width="11.42578125" style="22"/>
    <col min="6401" max="6401" width="2.7109375" style="22" customWidth="1"/>
    <col min="6402" max="6402" width="41" style="22" customWidth="1"/>
    <col min="6403" max="6404" width="10.7109375" style="22" customWidth="1"/>
    <col min="6405" max="6405" width="12.42578125" style="22" customWidth="1"/>
    <col min="6406" max="6406" width="15.140625" style="22" customWidth="1"/>
    <col min="6407" max="6407" width="16" style="22" customWidth="1"/>
    <col min="6408" max="6408" width="11.5703125" style="22" customWidth="1"/>
    <col min="6409" max="6409" width="10.140625" style="22" customWidth="1"/>
    <col min="6410" max="6410" width="5.5703125" style="22" customWidth="1"/>
    <col min="6411" max="6411" width="11.28515625" style="22" customWidth="1"/>
    <col min="6412" max="6412" width="11.7109375" style="22" customWidth="1"/>
    <col min="6413" max="6413" width="11.28515625" style="22" customWidth="1"/>
    <col min="6414" max="6414" width="9.5703125" style="22" customWidth="1"/>
    <col min="6415" max="6415" width="9.140625" style="22" customWidth="1"/>
    <col min="6416" max="6416" width="10.7109375" style="22" customWidth="1"/>
    <col min="6417" max="6417" width="8.42578125" style="22" customWidth="1"/>
    <col min="6418" max="6418" width="18.140625" style="22" customWidth="1"/>
    <col min="6419" max="6419" width="9" style="22" customWidth="1"/>
    <col min="6420" max="6420" width="28.5703125" style="22" customWidth="1"/>
    <col min="6421" max="6421" width="10.140625" style="22" customWidth="1"/>
    <col min="6422" max="6656" width="11.42578125" style="22"/>
    <col min="6657" max="6657" width="2.7109375" style="22" customWidth="1"/>
    <col min="6658" max="6658" width="41" style="22" customWidth="1"/>
    <col min="6659" max="6660" width="10.7109375" style="22" customWidth="1"/>
    <col min="6661" max="6661" width="12.42578125" style="22" customWidth="1"/>
    <col min="6662" max="6662" width="15.140625" style="22" customWidth="1"/>
    <col min="6663" max="6663" width="16" style="22" customWidth="1"/>
    <col min="6664" max="6664" width="11.5703125" style="22" customWidth="1"/>
    <col min="6665" max="6665" width="10.140625" style="22" customWidth="1"/>
    <col min="6666" max="6666" width="5.5703125" style="22" customWidth="1"/>
    <col min="6667" max="6667" width="11.28515625" style="22" customWidth="1"/>
    <col min="6668" max="6668" width="11.7109375" style="22" customWidth="1"/>
    <col min="6669" max="6669" width="11.28515625" style="22" customWidth="1"/>
    <col min="6670" max="6670" width="9.5703125" style="22" customWidth="1"/>
    <col min="6671" max="6671" width="9.140625" style="22" customWidth="1"/>
    <col min="6672" max="6672" width="10.7109375" style="22" customWidth="1"/>
    <col min="6673" max="6673" width="8.42578125" style="22" customWidth="1"/>
    <col min="6674" max="6674" width="18.140625" style="22" customWidth="1"/>
    <col min="6675" max="6675" width="9" style="22" customWidth="1"/>
    <col min="6676" max="6676" width="28.5703125" style="22" customWidth="1"/>
    <col min="6677" max="6677" width="10.140625" style="22" customWidth="1"/>
    <col min="6678" max="6912" width="11.42578125" style="22"/>
    <col min="6913" max="6913" width="2.7109375" style="22" customWidth="1"/>
    <col min="6914" max="6914" width="41" style="22" customWidth="1"/>
    <col min="6915" max="6916" width="10.7109375" style="22" customWidth="1"/>
    <col min="6917" max="6917" width="12.42578125" style="22" customWidth="1"/>
    <col min="6918" max="6918" width="15.140625" style="22" customWidth="1"/>
    <col min="6919" max="6919" width="16" style="22" customWidth="1"/>
    <col min="6920" max="6920" width="11.5703125" style="22" customWidth="1"/>
    <col min="6921" max="6921" width="10.140625" style="22" customWidth="1"/>
    <col min="6922" max="6922" width="5.5703125" style="22" customWidth="1"/>
    <col min="6923" max="6923" width="11.28515625" style="22" customWidth="1"/>
    <col min="6924" max="6924" width="11.7109375" style="22" customWidth="1"/>
    <col min="6925" max="6925" width="11.28515625" style="22" customWidth="1"/>
    <col min="6926" max="6926" width="9.5703125" style="22" customWidth="1"/>
    <col min="6927" max="6927" width="9.140625" style="22" customWidth="1"/>
    <col min="6928" max="6928" width="10.7109375" style="22" customWidth="1"/>
    <col min="6929" max="6929" width="8.42578125" style="22" customWidth="1"/>
    <col min="6930" max="6930" width="18.140625" style="22" customWidth="1"/>
    <col min="6931" max="6931" width="9" style="22" customWidth="1"/>
    <col min="6932" max="6932" width="28.5703125" style="22" customWidth="1"/>
    <col min="6933" max="6933" width="10.140625" style="22" customWidth="1"/>
    <col min="6934" max="7168" width="11.42578125" style="22"/>
    <col min="7169" max="7169" width="2.7109375" style="22" customWidth="1"/>
    <col min="7170" max="7170" width="41" style="22" customWidth="1"/>
    <col min="7171" max="7172" width="10.7109375" style="22" customWidth="1"/>
    <col min="7173" max="7173" width="12.42578125" style="22" customWidth="1"/>
    <col min="7174" max="7174" width="15.140625" style="22" customWidth="1"/>
    <col min="7175" max="7175" width="16" style="22" customWidth="1"/>
    <col min="7176" max="7176" width="11.5703125" style="22" customWidth="1"/>
    <col min="7177" max="7177" width="10.140625" style="22" customWidth="1"/>
    <col min="7178" max="7178" width="5.5703125" style="22" customWidth="1"/>
    <col min="7179" max="7179" width="11.28515625" style="22" customWidth="1"/>
    <col min="7180" max="7180" width="11.7109375" style="22" customWidth="1"/>
    <col min="7181" max="7181" width="11.28515625" style="22" customWidth="1"/>
    <col min="7182" max="7182" width="9.5703125" style="22" customWidth="1"/>
    <col min="7183" max="7183" width="9.140625" style="22" customWidth="1"/>
    <col min="7184" max="7184" width="10.7109375" style="22" customWidth="1"/>
    <col min="7185" max="7185" width="8.42578125" style="22" customWidth="1"/>
    <col min="7186" max="7186" width="18.140625" style="22" customWidth="1"/>
    <col min="7187" max="7187" width="9" style="22" customWidth="1"/>
    <col min="7188" max="7188" width="28.5703125" style="22" customWidth="1"/>
    <col min="7189" max="7189" width="10.140625" style="22" customWidth="1"/>
    <col min="7190" max="7424" width="11.42578125" style="22"/>
    <col min="7425" max="7425" width="2.7109375" style="22" customWidth="1"/>
    <col min="7426" max="7426" width="41" style="22" customWidth="1"/>
    <col min="7427" max="7428" width="10.7109375" style="22" customWidth="1"/>
    <col min="7429" max="7429" width="12.42578125" style="22" customWidth="1"/>
    <col min="7430" max="7430" width="15.140625" style="22" customWidth="1"/>
    <col min="7431" max="7431" width="16" style="22" customWidth="1"/>
    <col min="7432" max="7432" width="11.5703125" style="22" customWidth="1"/>
    <col min="7433" max="7433" width="10.140625" style="22" customWidth="1"/>
    <col min="7434" max="7434" width="5.5703125" style="22" customWidth="1"/>
    <col min="7435" max="7435" width="11.28515625" style="22" customWidth="1"/>
    <col min="7436" max="7436" width="11.7109375" style="22" customWidth="1"/>
    <col min="7437" max="7437" width="11.28515625" style="22" customWidth="1"/>
    <col min="7438" max="7438" width="9.5703125" style="22" customWidth="1"/>
    <col min="7439" max="7439" width="9.140625" style="22" customWidth="1"/>
    <col min="7440" max="7440" width="10.7109375" style="22" customWidth="1"/>
    <col min="7441" max="7441" width="8.42578125" style="22" customWidth="1"/>
    <col min="7442" max="7442" width="18.140625" style="22" customWidth="1"/>
    <col min="7443" max="7443" width="9" style="22" customWidth="1"/>
    <col min="7444" max="7444" width="28.5703125" style="22" customWidth="1"/>
    <col min="7445" max="7445" width="10.140625" style="22" customWidth="1"/>
    <col min="7446" max="7680" width="11.42578125" style="22"/>
    <col min="7681" max="7681" width="2.7109375" style="22" customWidth="1"/>
    <col min="7682" max="7682" width="41" style="22" customWidth="1"/>
    <col min="7683" max="7684" width="10.7109375" style="22" customWidth="1"/>
    <col min="7685" max="7685" width="12.42578125" style="22" customWidth="1"/>
    <col min="7686" max="7686" width="15.140625" style="22" customWidth="1"/>
    <col min="7687" max="7687" width="16" style="22" customWidth="1"/>
    <col min="7688" max="7688" width="11.5703125" style="22" customWidth="1"/>
    <col min="7689" max="7689" width="10.140625" style="22" customWidth="1"/>
    <col min="7690" max="7690" width="5.5703125" style="22" customWidth="1"/>
    <col min="7691" max="7691" width="11.28515625" style="22" customWidth="1"/>
    <col min="7692" max="7692" width="11.7109375" style="22" customWidth="1"/>
    <col min="7693" max="7693" width="11.28515625" style="22" customWidth="1"/>
    <col min="7694" max="7694" width="9.5703125" style="22" customWidth="1"/>
    <col min="7695" max="7695" width="9.140625" style="22" customWidth="1"/>
    <col min="7696" max="7696" width="10.7109375" style="22" customWidth="1"/>
    <col min="7697" max="7697" width="8.42578125" style="22" customWidth="1"/>
    <col min="7698" max="7698" width="18.140625" style="22" customWidth="1"/>
    <col min="7699" max="7699" width="9" style="22" customWidth="1"/>
    <col min="7700" max="7700" width="28.5703125" style="22" customWidth="1"/>
    <col min="7701" max="7701" width="10.140625" style="22" customWidth="1"/>
    <col min="7702" max="7936" width="11.42578125" style="22"/>
    <col min="7937" max="7937" width="2.7109375" style="22" customWidth="1"/>
    <col min="7938" max="7938" width="41" style="22" customWidth="1"/>
    <col min="7939" max="7940" width="10.7109375" style="22" customWidth="1"/>
    <col min="7941" max="7941" width="12.42578125" style="22" customWidth="1"/>
    <col min="7942" max="7942" width="15.140625" style="22" customWidth="1"/>
    <col min="7943" max="7943" width="16" style="22" customWidth="1"/>
    <col min="7944" max="7944" width="11.5703125" style="22" customWidth="1"/>
    <col min="7945" max="7945" width="10.140625" style="22" customWidth="1"/>
    <col min="7946" max="7946" width="5.5703125" style="22" customWidth="1"/>
    <col min="7947" max="7947" width="11.28515625" style="22" customWidth="1"/>
    <col min="7948" max="7948" width="11.7109375" style="22" customWidth="1"/>
    <col min="7949" max="7949" width="11.28515625" style="22" customWidth="1"/>
    <col min="7950" max="7950" width="9.5703125" style="22" customWidth="1"/>
    <col min="7951" max="7951" width="9.140625" style="22" customWidth="1"/>
    <col min="7952" max="7952" width="10.7109375" style="22" customWidth="1"/>
    <col min="7953" max="7953" width="8.42578125" style="22" customWidth="1"/>
    <col min="7954" max="7954" width="18.140625" style="22" customWidth="1"/>
    <col min="7955" max="7955" width="9" style="22" customWidth="1"/>
    <col min="7956" max="7956" width="28.5703125" style="22" customWidth="1"/>
    <col min="7957" max="7957" width="10.140625" style="22" customWidth="1"/>
    <col min="7958" max="8192" width="11.42578125" style="22"/>
    <col min="8193" max="8193" width="2.7109375" style="22" customWidth="1"/>
    <col min="8194" max="8194" width="41" style="22" customWidth="1"/>
    <col min="8195" max="8196" width="10.7109375" style="22" customWidth="1"/>
    <col min="8197" max="8197" width="12.42578125" style="22" customWidth="1"/>
    <col min="8198" max="8198" width="15.140625" style="22" customWidth="1"/>
    <col min="8199" max="8199" width="16" style="22" customWidth="1"/>
    <col min="8200" max="8200" width="11.5703125" style="22" customWidth="1"/>
    <col min="8201" max="8201" width="10.140625" style="22" customWidth="1"/>
    <col min="8202" max="8202" width="5.5703125" style="22" customWidth="1"/>
    <col min="8203" max="8203" width="11.28515625" style="22" customWidth="1"/>
    <col min="8204" max="8204" width="11.7109375" style="22" customWidth="1"/>
    <col min="8205" max="8205" width="11.28515625" style="22" customWidth="1"/>
    <col min="8206" max="8206" width="9.5703125" style="22" customWidth="1"/>
    <col min="8207" max="8207" width="9.140625" style="22" customWidth="1"/>
    <col min="8208" max="8208" width="10.7109375" style="22" customWidth="1"/>
    <col min="8209" max="8209" width="8.42578125" style="22" customWidth="1"/>
    <col min="8210" max="8210" width="18.140625" style="22" customWidth="1"/>
    <col min="8211" max="8211" width="9" style="22" customWidth="1"/>
    <col min="8212" max="8212" width="28.5703125" style="22" customWidth="1"/>
    <col min="8213" max="8213" width="10.140625" style="22" customWidth="1"/>
    <col min="8214" max="8448" width="11.42578125" style="22"/>
    <col min="8449" max="8449" width="2.7109375" style="22" customWidth="1"/>
    <col min="8450" max="8450" width="41" style="22" customWidth="1"/>
    <col min="8451" max="8452" width="10.7109375" style="22" customWidth="1"/>
    <col min="8453" max="8453" width="12.42578125" style="22" customWidth="1"/>
    <col min="8454" max="8454" width="15.140625" style="22" customWidth="1"/>
    <col min="8455" max="8455" width="16" style="22" customWidth="1"/>
    <col min="8456" max="8456" width="11.5703125" style="22" customWidth="1"/>
    <col min="8457" max="8457" width="10.140625" style="22" customWidth="1"/>
    <col min="8458" max="8458" width="5.5703125" style="22" customWidth="1"/>
    <col min="8459" max="8459" width="11.28515625" style="22" customWidth="1"/>
    <col min="8460" max="8460" width="11.7109375" style="22" customWidth="1"/>
    <col min="8461" max="8461" width="11.28515625" style="22" customWidth="1"/>
    <col min="8462" max="8462" width="9.5703125" style="22" customWidth="1"/>
    <col min="8463" max="8463" width="9.140625" style="22" customWidth="1"/>
    <col min="8464" max="8464" width="10.7109375" style="22" customWidth="1"/>
    <col min="8465" max="8465" width="8.42578125" style="22" customWidth="1"/>
    <col min="8466" max="8466" width="18.140625" style="22" customWidth="1"/>
    <col min="8467" max="8467" width="9" style="22" customWidth="1"/>
    <col min="8468" max="8468" width="28.5703125" style="22" customWidth="1"/>
    <col min="8469" max="8469" width="10.140625" style="22" customWidth="1"/>
    <col min="8470" max="8704" width="11.42578125" style="22"/>
    <col min="8705" max="8705" width="2.7109375" style="22" customWidth="1"/>
    <col min="8706" max="8706" width="41" style="22" customWidth="1"/>
    <col min="8707" max="8708" width="10.7109375" style="22" customWidth="1"/>
    <col min="8709" max="8709" width="12.42578125" style="22" customWidth="1"/>
    <col min="8710" max="8710" width="15.140625" style="22" customWidth="1"/>
    <col min="8711" max="8711" width="16" style="22" customWidth="1"/>
    <col min="8712" max="8712" width="11.5703125" style="22" customWidth="1"/>
    <col min="8713" max="8713" width="10.140625" style="22" customWidth="1"/>
    <col min="8714" max="8714" width="5.5703125" style="22" customWidth="1"/>
    <col min="8715" max="8715" width="11.28515625" style="22" customWidth="1"/>
    <col min="8716" max="8716" width="11.7109375" style="22" customWidth="1"/>
    <col min="8717" max="8717" width="11.28515625" style="22" customWidth="1"/>
    <col min="8718" max="8718" width="9.5703125" style="22" customWidth="1"/>
    <col min="8719" max="8719" width="9.140625" style="22" customWidth="1"/>
    <col min="8720" max="8720" width="10.7109375" style="22" customWidth="1"/>
    <col min="8721" max="8721" width="8.42578125" style="22" customWidth="1"/>
    <col min="8722" max="8722" width="18.140625" style="22" customWidth="1"/>
    <col min="8723" max="8723" width="9" style="22" customWidth="1"/>
    <col min="8724" max="8724" width="28.5703125" style="22" customWidth="1"/>
    <col min="8725" max="8725" width="10.140625" style="22" customWidth="1"/>
    <col min="8726" max="8960" width="11.42578125" style="22"/>
    <col min="8961" max="8961" width="2.7109375" style="22" customWidth="1"/>
    <col min="8962" max="8962" width="41" style="22" customWidth="1"/>
    <col min="8963" max="8964" width="10.7109375" style="22" customWidth="1"/>
    <col min="8965" max="8965" width="12.42578125" style="22" customWidth="1"/>
    <col min="8966" max="8966" width="15.140625" style="22" customWidth="1"/>
    <col min="8967" max="8967" width="16" style="22" customWidth="1"/>
    <col min="8968" max="8968" width="11.5703125" style="22" customWidth="1"/>
    <col min="8969" max="8969" width="10.140625" style="22" customWidth="1"/>
    <col min="8970" max="8970" width="5.5703125" style="22" customWidth="1"/>
    <col min="8971" max="8971" width="11.28515625" style="22" customWidth="1"/>
    <col min="8972" max="8972" width="11.7109375" style="22" customWidth="1"/>
    <col min="8973" max="8973" width="11.28515625" style="22" customWidth="1"/>
    <col min="8974" max="8974" width="9.5703125" style="22" customWidth="1"/>
    <col min="8975" max="8975" width="9.140625" style="22" customWidth="1"/>
    <col min="8976" max="8976" width="10.7109375" style="22" customWidth="1"/>
    <col min="8977" max="8977" width="8.42578125" style="22" customWidth="1"/>
    <col min="8978" max="8978" width="18.140625" style="22" customWidth="1"/>
    <col min="8979" max="8979" width="9" style="22" customWidth="1"/>
    <col min="8980" max="8980" width="28.5703125" style="22" customWidth="1"/>
    <col min="8981" max="8981" width="10.140625" style="22" customWidth="1"/>
    <col min="8982" max="9216" width="11.42578125" style="22"/>
    <col min="9217" max="9217" width="2.7109375" style="22" customWidth="1"/>
    <col min="9218" max="9218" width="41" style="22" customWidth="1"/>
    <col min="9219" max="9220" width="10.7109375" style="22" customWidth="1"/>
    <col min="9221" max="9221" width="12.42578125" style="22" customWidth="1"/>
    <col min="9222" max="9222" width="15.140625" style="22" customWidth="1"/>
    <col min="9223" max="9223" width="16" style="22" customWidth="1"/>
    <col min="9224" max="9224" width="11.5703125" style="22" customWidth="1"/>
    <col min="9225" max="9225" width="10.140625" style="22" customWidth="1"/>
    <col min="9226" max="9226" width="5.5703125" style="22" customWidth="1"/>
    <col min="9227" max="9227" width="11.28515625" style="22" customWidth="1"/>
    <col min="9228" max="9228" width="11.7109375" style="22" customWidth="1"/>
    <col min="9229" max="9229" width="11.28515625" style="22" customWidth="1"/>
    <col min="9230" max="9230" width="9.5703125" style="22" customWidth="1"/>
    <col min="9231" max="9231" width="9.140625" style="22" customWidth="1"/>
    <col min="9232" max="9232" width="10.7109375" style="22" customWidth="1"/>
    <col min="9233" max="9233" width="8.42578125" style="22" customWidth="1"/>
    <col min="9234" max="9234" width="18.140625" style="22" customWidth="1"/>
    <col min="9235" max="9235" width="9" style="22" customWidth="1"/>
    <col min="9236" max="9236" width="28.5703125" style="22" customWidth="1"/>
    <col min="9237" max="9237" width="10.140625" style="22" customWidth="1"/>
    <col min="9238" max="9472" width="11.42578125" style="22"/>
    <col min="9473" max="9473" width="2.7109375" style="22" customWidth="1"/>
    <col min="9474" max="9474" width="41" style="22" customWidth="1"/>
    <col min="9475" max="9476" width="10.7109375" style="22" customWidth="1"/>
    <col min="9477" max="9477" width="12.42578125" style="22" customWidth="1"/>
    <col min="9478" max="9478" width="15.140625" style="22" customWidth="1"/>
    <col min="9479" max="9479" width="16" style="22" customWidth="1"/>
    <col min="9480" max="9480" width="11.5703125" style="22" customWidth="1"/>
    <col min="9481" max="9481" width="10.140625" style="22" customWidth="1"/>
    <col min="9482" max="9482" width="5.5703125" style="22" customWidth="1"/>
    <col min="9483" max="9483" width="11.28515625" style="22" customWidth="1"/>
    <col min="9484" max="9484" width="11.7109375" style="22" customWidth="1"/>
    <col min="9485" max="9485" width="11.28515625" style="22" customWidth="1"/>
    <col min="9486" max="9486" width="9.5703125" style="22" customWidth="1"/>
    <col min="9487" max="9487" width="9.140625" style="22" customWidth="1"/>
    <col min="9488" max="9488" width="10.7109375" style="22" customWidth="1"/>
    <col min="9489" max="9489" width="8.42578125" style="22" customWidth="1"/>
    <col min="9490" max="9490" width="18.140625" style="22" customWidth="1"/>
    <col min="9491" max="9491" width="9" style="22" customWidth="1"/>
    <col min="9492" max="9492" width="28.5703125" style="22" customWidth="1"/>
    <col min="9493" max="9493" width="10.140625" style="22" customWidth="1"/>
    <col min="9494" max="9728" width="11.42578125" style="22"/>
    <col min="9729" max="9729" width="2.7109375" style="22" customWidth="1"/>
    <col min="9730" max="9730" width="41" style="22" customWidth="1"/>
    <col min="9731" max="9732" width="10.7109375" style="22" customWidth="1"/>
    <col min="9733" max="9733" width="12.42578125" style="22" customWidth="1"/>
    <col min="9734" max="9734" width="15.140625" style="22" customWidth="1"/>
    <col min="9735" max="9735" width="16" style="22" customWidth="1"/>
    <col min="9736" max="9736" width="11.5703125" style="22" customWidth="1"/>
    <col min="9737" max="9737" width="10.140625" style="22" customWidth="1"/>
    <col min="9738" max="9738" width="5.5703125" style="22" customWidth="1"/>
    <col min="9739" max="9739" width="11.28515625" style="22" customWidth="1"/>
    <col min="9740" max="9740" width="11.7109375" style="22" customWidth="1"/>
    <col min="9741" max="9741" width="11.28515625" style="22" customWidth="1"/>
    <col min="9742" max="9742" width="9.5703125" style="22" customWidth="1"/>
    <col min="9743" max="9743" width="9.140625" style="22" customWidth="1"/>
    <col min="9744" max="9744" width="10.7109375" style="22" customWidth="1"/>
    <col min="9745" max="9745" width="8.42578125" style="22" customWidth="1"/>
    <col min="9746" max="9746" width="18.140625" style="22" customWidth="1"/>
    <col min="9747" max="9747" width="9" style="22" customWidth="1"/>
    <col min="9748" max="9748" width="28.5703125" style="22" customWidth="1"/>
    <col min="9749" max="9749" width="10.140625" style="22" customWidth="1"/>
    <col min="9750" max="9984" width="11.42578125" style="22"/>
    <col min="9985" max="9985" width="2.7109375" style="22" customWidth="1"/>
    <col min="9986" max="9986" width="41" style="22" customWidth="1"/>
    <col min="9987" max="9988" width="10.7109375" style="22" customWidth="1"/>
    <col min="9989" max="9989" width="12.42578125" style="22" customWidth="1"/>
    <col min="9990" max="9990" width="15.140625" style="22" customWidth="1"/>
    <col min="9991" max="9991" width="16" style="22" customWidth="1"/>
    <col min="9992" max="9992" width="11.5703125" style="22" customWidth="1"/>
    <col min="9993" max="9993" width="10.140625" style="22" customWidth="1"/>
    <col min="9994" max="9994" width="5.5703125" style="22" customWidth="1"/>
    <col min="9995" max="9995" width="11.28515625" style="22" customWidth="1"/>
    <col min="9996" max="9996" width="11.7109375" style="22" customWidth="1"/>
    <col min="9997" max="9997" width="11.28515625" style="22" customWidth="1"/>
    <col min="9998" max="9998" width="9.5703125" style="22" customWidth="1"/>
    <col min="9999" max="9999" width="9.140625" style="22" customWidth="1"/>
    <col min="10000" max="10000" width="10.7109375" style="22" customWidth="1"/>
    <col min="10001" max="10001" width="8.42578125" style="22" customWidth="1"/>
    <col min="10002" max="10002" width="18.140625" style="22" customWidth="1"/>
    <col min="10003" max="10003" width="9" style="22" customWidth="1"/>
    <col min="10004" max="10004" width="28.5703125" style="22" customWidth="1"/>
    <col min="10005" max="10005" width="10.140625" style="22" customWidth="1"/>
    <col min="10006" max="10240" width="11.42578125" style="22"/>
    <col min="10241" max="10241" width="2.7109375" style="22" customWidth="1"/>
    <col min="10242" max="10242" width="41" style="22" customWidth="1"/>
    <col min="10243" max="10244" width="10.7109375" style="22" customWidth="1"/>
    <col min="10245" max="10245" width="12.42578125" style="22" customWidth="1"/>
    <col min="10246" max="10246" width="15.140625" style="22" customWidth="1"/>
    <col min="10247" max="10247" width="16" style="22" customWidth="1"/>
    <col min="10248" max="10248" width="11.5703125" style="22" customWidth="1"/>
    <col min="10249" max="10249" width="10.140625" style="22" customWidth="1"/>
    <col min="10250" max="10250" width="5.5703125" style="22" customWidth="1"/>
    <col min="10251" max="10251" width="11.28515625" style="22" customWidth="1"/>
    <col min="10252" max="10252" width="11.7109375" style="22" customWidth="1"/>
    <col min="10253" max="10253" width="11.28515625" style="22" customWidth="1"/>
    <col min="10254" max="10254" width="9.5703125" style="22" customWidth="1"/>
    <col min="10255" max="10255" width="9.140625" style="22" customWidth="1"/>
    <col min="10256" max="10256" width="10.7109375" style="22" customWidth="1"/>
    <col min="10257" max="10257" width="8.42578125" style="22" customWidth="1"/>
    <col min="10258" max="10258" width="18.140625" style="22" customWidth="1"/>
    <col min="10259" max="10259" width="9" style="22" customWidth="1"/>
    <col min="10260" max="10260" width="28.5703125" style="22" customWidth="1"/>
    <col min="10261" max="10261" width="10.140625" style="22" customWidth="1"/>
    <col min="10262" max="10496" width="11.42578125" style="22"/>
    <col min="10497" max="10497" width="2.7109375" style="22" customWidth="1"/>
    <col min="10498" max="10498" width="41" style="22" customWidth="1"/>
    <col min="10499" max="10500" width="10.7109375" style="22" customWidth="1"/>
    <col min="10501" max="10501" width="12.42578125" style="22" customWidth="1"/>
    <col min="10502" max="10502" width="15.140625" style="22" customWidth="1"/>
    <col min="10503" max="10503" width="16" style="22" customWidth="1"/>
    <col min="10504" max="10504" width="11.5703125" style="22" customWidth="1"/>
    <col min="10505" max="10505" width="10.140625" style="22" customWidth="1"/>
    <col min="10506" max="10506" width="5.5703125" style="22" customWidth="1"/>
    <col min="10507" max="10507" width="11.28515625" style="22" customWidth="1"/>
    <col min="10508" max="10508" width="11.7109375" style="22" customWidth="1"/>
    <col min="10509" max="10509" width="11.28515625" style="22" customWidth="1"/>
    <col min="10510" max="10510" width="9.5703125" style="22" customWidth="1"/>
    <col min="10511" max="10511" width="9.140625" style="22" customWidth="1"/>
    <col min="10512" max="10512" width="10.7109375" style="22" customWidth="1"/>
    <col min="10513" max="10513" width="8.42578125" style="22" customWidth="1"/>
    <col min="10514" max="10514" width="18.140625" style="22" customWidth="1"/>
    <col min="10515" max="10515" width="9" style="22" customWidth="1"/>
    <col min="10516" max="10516" width="28.5703125" style="22" customWidth="1"/>
    <col min="10517" max="10517" width="10.140625" style="22" customWidth="1"/>
    <col min="10518" max="10752" width="11.42578125" style="22"/>
    <col min="10753" max="10753" width="2.7109375" style="22" customWidth="1"/>
    <col min="10754" max="10754" width="41" style="22" customWidth="1"/>
    <col min="10755" max="10756" width="10.7109375" style="22" customWidth="1"/>
    <col min="10757" max="10757" width="12.42578125" style="22" customWidth="1"/>
    <col min="10758" max="10758" width="15.140625" style="22" customWidth="1"/>
    <col min="10759" max="10759" width="16" style="22" customWidth="1"/>
    <col min="10760" max="10760" width="11.5703125" style="22" customWidth="1"/>
    <col min="10761" max="10761" width="10.140625" style="22" customWidth="1"/>
    <col min="10762" max="10762" width="5.5703125" style="22" customWidth="1"/>
    <col min="10763" max="10763" width="11.28515625" style="22" customWidth="1"/>
    <col min="10764" max="10764" width="11.7109375" style="22" customWidth="1"/>
    <col min="10765" max="10765" width="11.28515625" style="22" customWidth="1"/>
    <col min="10766" max="10766" width="9.5703125" style="22" customWidth="1"/>
    <col min="10767" max="10767" width="9.140625" style="22" customWidth="1"/>
    <col min="10768" max="10768" width="10.7109375" style="22" customWidth="1"/>
    <col min="10769" max="10769" width="8.42578125" style="22" customWidth="1"/>
    <col min="10770" max="10770" width="18.140625" style="22" customWidth="1"/>
    <col min="10771" max="10771" width="9" style="22" customWidth="1"/>
    <col min="10772" max="10772" width="28.5703125" style="22" customWidth="1"/>
    <col min="10773" max="10773" width="10.140625" style="22" customWidth="1"/>
    <col min="10774" max="11008" width="11.42578125" style="22"/>
    <col min="11009" max="11009" width="2.7109375" style="22" customWidth="1"/>
    <col min="11010" max="11010" width="41" style="22" customWidth="1"/>
    <col min="11011" max="11012" width="10.7109375" style="22" customWidth="1"/>
    <col min="11013" max="11013" width="12.42578125" style="22" customWidth="1"/>
    <col min="11014" max="11014" width="15.140625" style="22" customWidth="1"/>
    <col min="11015" max="11015" width="16" style="22" customWidth="1"/>
    <col min="11016" max="11016" width="11.5703125" style="22" customWidth="1"/>
    <col min="11017" max="11017" width="10.140625" style="22" customWidth="1"/>
    <col min="11018" max="11018" width="5.5703125" style="22" customWidth="1"/>
    <col min="11019" max="11019" width="11.28515625" style="22" customWidth="1"/>
    <col min="11020" max="11020" width="11.7109375" style="22" customWidth="1"/>
    <col min="11021" max="11021" width="11.28515625" style="22" customWidth="1"/>
    <col min="11022" max="11022" width="9.5703125" style="22" customWidth="1"/>
    <col min="11023" max="11023" width="9.140625" style="22" customWidth="1"/>
    <col min="11024" max="11024" width="10.7109375" style="22" customWidth="1"/>
    <col min="11025" max="11025" width="8.42578125" style="22" customWidth="1"/>
    <col min="11026" max="11026" width="18.140625" style="22" customWidth="1"/>
    <col min="11027" max="11027" width="9" style="22" customWidth="1"/>
    <col min="11028" max="11028" width="28.5703125" style="22" customWidth="1"/>
    <col min="11029" max="11029" width="10.140625" style="22" customWidth="1"/>
    <col min="11030" max="11264" width="11.42578125" style="22"/>
    <col min="11265" max="11265" width="2.7109375" style="22" customWidth="1"/>
    <col min="11266" max="11266" width="41" style="22" customWidth="1"/>
    <col min="11267" max="11268" width="10.7109375" style="22" customWidth="1"/>
    <col min="11269" max="11269" width="12.42578125" style="22" customWidth="1"/>
    <col min="11270" max="11270" width="15.140625" style="22" customWidth="1"/>
    <col min="11271" max="11271" width="16" style="22" customWidth="1"/>
    <col min="11272" max="11272" width="11.5703125" style="22" customWidth="1"/>
    <col min="11273" max="11273" width="10.140625" style="22" customWidth="1"/>
    <col min="11274" max="11274" width="5.5703125" style="22" customWidth="1"/>
    <col min="11275" max="11275" width="11.28515625" style="22" customWidth="1"/>
    <col min="11276" max="11276" width="11.7109375" style="22" customWidth="1"/>
    <col min="11277" max="11277" width="11.28515625" style="22" customWidth="1"/>
    <col min="11278" max="11278" width="9.5703125" style="22" customWidth="1"/>
    <col min="11279" max="11279" width="9.140625" style="22" customWidth="1"/>
    <col min="11280" max="11280" width="10.7109375" style="22" customWidth="1"/>
    <col min="11281" max="11281" width="8.42578125" style="22" customWidth="1"/>
    <col min="11282" max="11282" width="18.140625" style="22" customWidth="1"/>
    <col min="11283" max="11283" width="9" style="22" customWidth="1"/>
    <col min="11284" max="11284" width="28.5703125" style="22" customWidth="1"/>
    <col min="11285" max="11285" width="10.140625" style="22" customWidth="1"/>
    <col min="11286" max="11520" width="11.42578125" style="22"/>
    <col min="11521" max="11521" width="2.7109375" style="22" customWidth="1"/>
    <col min="11522" max="11522" width="41" style="22" customWidth="1"/>
    <col min="11523" max="11524" width="10.7109375" style="22" customWidth="1"/>
    <col min="11525" max="11525" width="12.42578125" style="22" customWidth="1"/>
    <col min="11526" max="11526" width="15.140625" style="22" customWidth="1"/>
    <col min="11527" max="11527" width="16" style="22" customWidth="1"/>
    <col min="11528" max="11528" width="11.5703125" style="22" customWidth="1"/>
    <col min="11529" max="11529" width="10.140625" style="22" customWidth="1"/>
    <col min="11530" max="11530" width="5.5703125" style="22" customWidth="1"/>
    <col min="11531" max="11531" width="11.28515625" style="22" customWidth="1"/>
    <col min="11532" max="11532" width="11.7109375" style="22" customWidth="1"/>
    <col min="11533" max="11533" width="11.28515625" style="22" customWidth="1"/>
    <col min="11534" max="11534" width="9.5703125" style="22" customWidth="1"/>
    <col min="11535" max="11535" width="9.140625" style="22" customWidth="1"/>
    <col min="11536" max="11536" width="10.7109375" style="22" customWidth="1"/>
    <col min="11537" max="11537" width="8.42578125" style="22" customWidth="1"/>
    <col min="11538" max="11538" width="18.140625" style="22" customWidth="1"/>
    <col min="11539" max="11539" width="9" style="22" customWidth="1"/>
    <col min="11540" max="11540" width="28.5703125" style="22" customWidth="1"/>
    <col min="11541" max="11541" width="10.140625" style="22" customWidth="1"/>
    <col min="11542" max="11776" width="11.42578125" style="22"/>
    <col min="11777" max="11777" width="2.7109375" style="22" customWidth="1"/>
    <col min="11778" max="11778" width="41" style="22" customWidth="1"/>
    <col min="11779" max="11780" width="10.7109375" style="22" customWidth="1"/>
    <col min="11781" max="11781" width="12.42578125" style="22" customWidth="1"/>
    <col min="11782" max="11782" width="15.140625" style="22" customWidth="1"/>
    <col min="11783" max="11783" width="16" style="22" customWidth="1"/>
    <col min="11784" max="11784" width="11.5703125" style="22" customWidth="1"/>
    <col min="11785" max="11785" width="10.140625" style="22" customWidth="1"/>
    <col min="11786" max="11786" width="5.5703125" style="22" customWidth="1"/>
    <col min="11787" max="11787" width="11.28515625" style="22" customWidth="1"/>
    <col min="11788" max="11788" width="11.7109375" style="22" customWidth="1"/>
    <col min="11789" max="11789" width="11.28515625" style="22" customWidth="1"/>
    <col min="11790" max="11790" width="9.5703125" style="22" customWidth="1"/>
    <col min="11791" max="11791" width="9.140625" style="22" customWidth="1"/>
    <col min="11792" max="11792" width="10.7109375" style="22" customWidth="1"/>
    <col min="11793" max="11793" width="8.42578125" style="22" customWidth="1"/>
    <col min="11794" max="11794" width="18.140625" style="22" customWidth="1"/>
    <col min="11795" max="11795" width="9" style="22" customWidth="1"/>
    <col min="11796" max="11796" width="28.5703125" style="22" customWidth="1"/>
    <col min="11797" max="11797" width="10.140625" style="22" customWidth="1"/>
    <col min="11798" max="12032" width="11.42578125" style="22"/>
    <col min="12033" max="12033" width="2.7109375" style="22" customWidth="1"/>
    <col min="12034" max="12034" width="41" style="22" customWidth="1"/>
    <col min="12035" max="12036" width="10.7109375" style="22" customWidth="1"/>
    <col min="12037" max="12037" width="12.42578125" style="22" customWidth="1"/>
    <col min="12038" max="12038" width="15.140625" style="22" customWidth="1"/>
    <col min="12039" max="12039" width="16" style="22" customWidth="1"/>
    <col min="12040" max="12040" width="11.5703125" style="22" customWidth="1"/>
    <col min="12041" max="12041" width="10.140625" style="22" customWidth="1"/>
    <col min="12042" max="12042" width="5.5703125" style="22" customWidth="1"/>
    <col min="12043" max="12043" width="11.28515625" style="22" customWidth="1"/>
    <col min="12044" max="12044" width="11.7109375" style="22" customWidth="1"/>
    <col min="12045" max="12045" width="11.28515625" style="22" customWidth="1"/>
    <col min="12046" max="12046" width="9.5703125" style="22" customWidth="1"/>
    <col min="12047" max="12047" width="9.140625" style="22" customWidth="1"/>
    <col min="12048" max="12048" width="10.7109375" style="22" customWidth="1"/>
    <col min="12049" max="12049" width="8.42578125" style="22" customWidth="1"/>
    <col min="12050" max="12050" width="18.140625" style="22" customWidth="1"/>
    <col min="12051" max="12051" width="9" style="22" customWidth="1"/>
    <col min="12052" max="12052" width="28.5703125" style="22" customWidth="1"/>
    <col min="12053" max="12053" width="10.140625" style="22" customWidth="1"/>
    <col min="12054" max="12288" width="11.42578125" style="22"/>
    <col min="12289" max="12289" width="2.7109375" style="22" customWidth="1"/>
    <col min="12290" max="12290" width="41" style="22" customWidth="1"/>
    <col min="12291" max="12292" width="10.7109375" style="22" customWidth="1"/>
    <col min="12293" max="12293" width="12.42578125" style="22" customWidth="1"/>
    <col min="12294" max="12294" width="15.140625" style="22" customWidth="1"/>
    <col min="12295" max="12295" width="16" style="22" customWidth="1"/>
    <col min="12296" max="12296" width="11.5703125" style="22" customWidth="1"/>
    <col min="12297" max="12297" width="10.140625" style="22" customWidth="1"/>
    <col min="12298" max="12298" width="5.5703125" style="22" customWidth="1"/>
    <col min="12299" max="12299" width="11.28515625" style="22" customWidth="1"/>
    <col min="12300" max="12300" width="11.7109375" style="22" customWidth="1"/>
    <col min="12301" max="12301" width="11.28515625" style="22" customWidth="1"/>
    <col min="12302" max="12302" width="9.5703125" style="22" customWidth="1"/>
    <col min="12303" max="12303" width="9.140625" style="22" customWidth="1"/>
    <col min="12304" max="12304" width="10.7109375" style="22" customWidth="1"/>
    <col min="12305" max="12305" width="8.42578125" style="22" customWidth="1"/>
    <col min="12306" max="12306" width="18.140625" style="22" customWidth="1"/>
    <col min="12307" max="12307" width="9" style="22" customWidth="1"/>
    <col min="12308" max="12308" width="28.5703125" style="22" customWidth="1"/>
    <col min="12309" max="12309" width="10.140625" style="22" customWidth="1"/>
    <col min="12310" max="12544" width="11.42578125" style="22"/>
    <col min="12545" max="12545" width="2.7109375" style="22" customWidth="1"/>
    <col min="12546" max="12546" width="41" style="22" customWidth="1"/>
    <col min="12547" max="12548" width="10.7109375" style="22" customWidth="1"/>
    <col min="12549" max="12549" width="12.42578125" style="22" customWidth="1"/>
    <col min="12550" max="12550" width="15.140625" style="22" customWidth="1"/>
    <col min="12551" max="12551" width="16" style="22" customWidth="1"/>
    <col min="12552" max="12552" width="11.5703125" style="22" customWidth="1"/>
    <col min="12553" max="12553" width="10.140625" style="22" customWidth="1"/>
    <col min="12554" max="12554" width="5.5703125" style="22" customWidth="1"/>
    <col min="12555" max="12555" width="11.28515625" style="22" customWidth="1"/>
    <col min="12556" max="12556" width="11.7109375" style="22" customWidth="1"/>
    <col min="12557" max="12557" width="11.28515625" style="22" customWidth="1"/>
    <col min="12558" max="12558" width="9.5703125" style="22" customWidth="1"/>
    <col min="12559" max="12559" width="9.140625" style="22" customWidth="1"/>
    <col min="12560" max="12560" width="10.7109375" style="22" customWidth="1"/>
    <col min="12561" max="12561" width="8.42578125" style="22" customWidth="1"/>
    <col min="12562" max="12562" width="18.140625" style="22" customWidth="1"/>
    <col min="12563" max="12563" width="9" style="22" customWidth="1"/>
    <col min="12564" max="12564" width="28.5703125" style="22" customWidth="1"/>
    <col min="12565" max="12565" width="10.140625" style="22" customWidth="1"/>
    <col min="12566" max="12800" width="11.42578125" style="22"/>
    <col min="12801" max="12801" width="2.7109375" style="22" customWidth="1"/>
    <col min="12802" max="12802" width="41" style="22" customWidth="1"/>
    <col min="12803" max="12804" width="10.7109375" style="22" customWidth="1"/>
    <col min="12805" max="12805" width="12.42578125" style="22" customWidth="1"/>
    <col min="12806" max="12806" width="15.140625" style="22" customWidth="1"/>
    <col min="12807" max="12807" width="16" style="22" customWidth="1"/>
    <col min="12808" max="12808" width="11.5703125" style="22" customWidth="1"/>
    <col min="12809" max="12809" width="10.140625" style="22" customWidth="1"/>
    <col min="12810" max="12810" width="5.5703125" style="22" customWidth="1"/>
    <col min="12811" max="12811" width="11.28515625" style="22" customWidth="1"/>
    <col min="12812" max="12812" width="11.7109375" style="22" customWidth="1"/>
    <col min="12813" max="12813" width="11.28515625" style="22" customWidth="1"/>
    <col min="12814" max="12814" width="9.5703125" style="22" customWidth="1"/>
    <col min="12815" max="12815" width="9.140625" style="22" customWidth="1"/>
    <col min="12816" max="12816" width="10.7109375" style="22" customWidth="1"/>
    <col min="12817" max="12817" width="8.42578125" style="22" customWidth="1"/>
    <col min="12818" max="12818" width="18.140625" style="22" customWidth="1"/>
    <col min="12819" max="12819" width="9" style="22" customWidth="1"/>
    <col min="12820" max="12820" width="28.5703125" style="22" customWidth="1"/>
    <col min="12821" max="12821" width="10.140625" style="22" customWidth="1"/>
    <col min="12822" max="13056" width="11.42578125" style="22"/>
    <col min="13057" max="13057" width="2.7109375" style="22" customWidth="1"/>
    <col min="13058" max="13058" width="41" style="22" customWidth="1"/>
    <col min="13059" max="13060" width="10.7109375" style="22" customWidth="1"/>
    <col min="13061" max="13061" width="12.42578125" style="22" customWidth="1"/>
    <col min="13062" max="13062" width="15.140625" style="22" customWidth="1"/>
    <col min="13063" max="13063" width="16" style="22" customWidth="1"/>
    <col min="13064" max="13064" width="11.5703125" style="22" customWidth="1"/>
    <col min="13065" max="13065" width="10.140625" style="22" customWidth="1"/>
    <col min="13066" max="13066" width="5.5703125" style="22" customWidth="1"/>
    <col min="13067" max="13067" width="11.28515625" style="22" customWidth="1"/>
    <col min="13068" max="13068" width="11.7109375" style="22" customWidth="1"/>
    <col min="13069" max="13069" width="11.28515625" style="22" customWidth="1"/>
    <col min="13070" max="13070" width="9.5703125" style="22" customWidth="1"/>
    <col min="13071" max="13071" width="9.140625" style="22" customWidth="1"/>
    <col min="13072" max="13072" width="10.7109375" style="22" customWidth="1"/>
    <col min="13073" max="13073" width="8.42578125" style="22" customWidth="1"/>
    <col min="13074" max="13074" width="18.140625" style="22" customWidth="1"/>
    <col min="13075" max="13075" width="9" style="22" customWidth="1"/>
    <col min="13076" max="13076" width="28.5703125" style="22" customWidth="1"/>
    <col min="13077" max="13077" width="10.140625" style="22" customWidth="1"/>
    <col min="13078" max="13312" width="11.42578125" style="22"/>
    <col min="13313" max="13313" width="2.7109375" style="22" customWidth="1"/>
    <col min="13314" max="13314" width="41" style="22" customWidth="1"/>
    <col min="13315" max="13316" width="10.7109375" style="22" customWidth="1"/>
    <col min="13317" max="13317" width="12.42578125" style="22" customWidth="1"/>
    <col min="13318" max="13318" width="15.140625" style="22" customWidth="1"/>
    <col min="13319" max="13319" width="16" style="22" customWidth="1"/>
    <col min="13320" max="13320" width="11.5703125" style="22" customWidth="1"/>
    <col min="13321" max="13321" width="10.140625" style="22" customWidth="1"/>
    <col min="13322" max="13322" width="5.5703125" style="22" customWidth="1"/>
    <col min="13323" max="13323" width="11.28515625" style="22" customWidth="1"/>
    <col min="13324" max="13324" width="11.7109375" style="22" customWidth="1"/>
    <col min="13325" max="13325" width="11.28515625" style="22" customWidth="1"/>
    <col min="13326" max="13326" width="9.5703125" style="22" customWidth="1"/>
    <col min="13327" max="13327" width="9.140625" style="22" customWidth="1"/>
    <col min="13328" max="13328" width="10.7109375" style="22" customWidth="1"/>
    <col min="13329" max="13329" width="8.42578125" style="22" customWidth="1"/>
    <col min="13330" max="13330" width="18.140625" style="22" customWidth="1"/>
    <col min="13331" max="13331" width="9" style="22" customWidth="1"/>
    <col min="13332" max="13332" width="28.5703125" style="22" customWidth="1"/>
    <col min="13333" max="13333" width="10.140625" style="22" customWidth="1"/>
    <col min="13334" max="13568" width="11.42578125" style="22"/>
    <col min="13569" max="13569" width="2.7109375" style="22" customWidth="1"/>
    <col min="13570" max="13570" width="41" style="22" customWidth="1"/>
    <col min="13571" max="13572" width="10.7109375" style="22" customWidth="1"/>
    <col min="13573" max="13573" width="12.42578125" style="22" customWidth="1"/>
    <col min="13574" max="13574" width="15.140625" style="22" customWidth="1"/>
    <col min="13575" max="13575" width="16" style="22" customWidth="1"/>
    <col min="13576" max="13576" width="11.5703125" style="22" customWidth="1"/>
    <col min="13577" max="13577" width="10.140625" style="22" customWidth="1"/>
    <col min="13578" max="13578" width="5.5703125" style="22" customWidth="1"/>
    <col min="13579" max="13579" width="11.28515625" style="22" customWidth="1"/>
    <col min="13580" max="13580" width="11.7109375" style="22" customWidth="1"/>
    <col min="13581" max="13581" width="11.28515625" style="22" customWidth="1"/>
    <col min="13582" max="13582" width="9.5703125" style="22" customWidth="1"/>
    <col min="13583" max="13583" width="9.140625" style="22" customWidth="1"/>
    <col min="13584" max="13584" width="10.7109375" style="22" customWidth="1"/>
    <col min="13585" max="13585" width="8.42578125" style="22" customWidth="1"/>
    <col min="13586" max="13586" width="18.140625" style="22" customWidth="1"/>
    <col min="13587" max="13587" width="9" style="22" customWidth="1"/>
    <col min="13588" max="13588" width="28.5703125" style="22" customWidth="1"/>
    <col min="13589" max="13589" width="10.140625" style="22" customWidth="1"/>
    <col min="13590" max="13824" width="11.42578125" style="22"/>
    <col min="13825" max="13825" width="2.7109375" style="22" customWidth="1"/>
    <col min="13826" max="13826" width="41" style="22" customWidth="1"/>
    <col min="13827" max="13828" width="10.7109375" style="22" customWidth="1"/>
    <col min="13829" max="13829" width="12.42578125" style="22" customWidth="1"/>
    <col min="13830" max="13830" width="15.140625" style="22" customWidth="1"/>
    <col min="13831" max="13831" width="16" style="22" customWidth="1"/>
    <col min="13832" max="13832" width="11.5703125" style="22" customWidth="1"/>
    <col min="13833" max="13833" width="10.140625" style="22" customWidth="1"/>
    <col min="13834" max="13834" width="5.5703125" style="22" customWidth="1"/>
    <col min="13835" max="13835" width="11.28515625" style="22" customWidth="1"/>
    <col min="13836" max="13836" width="11.7109375" style="22" customWidth="1"/>
    <col min="13837" max="13837" width="11.28515625" style="22" customWidth="1"/>
    <col min="13838" max="13838" width="9.5703125" style="22" customWidth="1"/>
    <col min="13839" max="13839" width="9.140625" style="22" customWidth="1"/>
    <col min="13840" max="13840" width="10.7109375" style="22" customWidth="1"/>
    <col min="13841" max="13841" width="8.42578125" style="22" customWidth="1"/>
    <col min="13842" max="13842" width="18.140625" style="22" customWidth="1"/>
    <col min="13843" max="13843" width="9" style="22" customWidth="1"/>
    <col min="13844" max="13844" width="28.5703125" style="22" customWidth="1"/>
    <col min="13845" max="13845" width="10.140625" style="22" customWidth="1"/>
    <col min="13846" max="14080" width="11.42578125" style="22"/>
    <col min="14081" max="14081" width="2.7109375" style="22" customWidth="1"/>
    <col min="14082" max="14082" width="41" style="22" customWidth="1"/>
    <col min="14083" max="14084" width="10.7109375" style="22" customWidth="1"/>
    <col min="14085" max="14085" width="12.42578125" style="22" customWidth="1"/>
    <col min="14086" max="14086" width="15.140625" style="22" customWidth="1"/>
    <col min="14087" max="14087" width="16" style="22" customWidth="1"/>
    <col min="14088" max="14088" width="11.5703125" style="22" customWidth="1"/>
    <col min="14089" max="14089" width="10.140625" style="22" customWidth="1"/>
    <col min="14090" max="14090" width="5.5703125" style="22" customWidth="1"/>
    <col min="14091" max="14091" width="11.28515625" style="22" customWidth="1"/>
    <col min="14092" max="14092" width="11.7109375" style="22" customWidth="1"/>
    <col min="14093" max="14093" width="11.28515625" style="22" customWidth="1"/>
    <col min="14094" max="14094" width="9.5703125" style="22" customWidth="1"/>
    <col min="14095" max="14095" width="9.140625" style="22" customWidth="1"/>
    <col min="14096" max="14096" width="10.7109375" style="22" customWidth="1"/>
    <col min="14097" max="14097" width="8.42578125" style="22" customWidth="1"/>
    <col min="14098" max="14098" width="18.140625" style="22" customWidth="1"/>
    <col min="14099" max="14099" width="9" style="22" customWidth="1"/>
    <col min="14100" max="14100" width="28.5703125" style="22" customWidth="1"/>
    <col min="14101" max="14101" width="10.140625" style="22" customWidth="1"/>
    <col min="14102" max="14336" width="11.42578125" style="22"/>
    <col min="14337" max="14337" width="2.7109375" style="22" customWidth="1"/>
    <col min="14338" max="14338" width="41" style="22" customWidth="1"/>
    <col min="14339" max="14340" width="10.7109375" style="22" customWidth="1"/>
    <col min="14341" max="14341" width="12.42578125" style="22" customWidth="1"/>
    <col min="14342" max="14342" width="15.140625" style="22" customWidth="1"/>
    <col min="14343" max="14343" width="16" style="22" customWidth="1"/>
    <col min="14344" max="14344" width="11.5703125" style="22" customWidth="1"/>
    <col min="14345" max="14345" width="10.140625" style="22" customWidth="1"/>
    <col min="14346" max="14346" width="5.5703125" style="22" customWidth="1"/>
    <col min="14347" max="14347" width="11.28515625" style="22" customWidth="1"/>
    <col min="14348" max="14348" width="11.7109375" style="22" customWidth="1"/>
    <col min="14349" max="14349" width="11.28515625" style="22" customWidth="1"/>
    <col min="14350" max="14350" width="9.5703125" style="22" customWidth="1"/>
    <col min="14351" max="14351" width="9.140625" style="22" customWidth="1"/>
    <col min="14352" max="14352" width="10.7109375" style="22" customWidth="1"/>
    <col min="14353" max="14353" width="8.42578125" style="22" customWidth="1"/>
    <col min="14354" max="14354" width="18.140625" style="22" customWidth="1"/>
    <col min="14355" max="14355" width="9" style="22" customWidth="1"/>
    <col min="14356" max="14356" width="28.5703125" style="22" customWidth="1"/>
    <col min="14357" max="14357" width="10.140625" style="22" customWidth="1"/>
    <col min="14358" max="14592" width="11.42578125" style="22"/>
    <col min="14593" max="14593" width="2.7109375" style="22" customWidth="1"/>
    <col min="14594" max="14594" width="41" style="22" customWidth="1"/>
    <col min="14595" max="14596" width="10.7109375" style="22" customWidth="1"/>
    <col min="14597" max="14597" width="12.42578125" style="22" customWidth="1"/>
    <col min="14598" max="14598" width="15.140625" style="22" customWidth="1"/>
    <col min="14599" max="14599" width="16" style="22" customWidth="1"/>
    <col min="14600" max="14600" width="11.5703125" style="22" customWidth="1"/>
    <col min="14601" max="14601" width="10.140625" style="22" customWidth="1"/>
    <col min="14602" max="14602" width="5.5703125" style="22" customWidth="1"/>
    <col min="14603" max="14603" width="11.28515625" style="22" customWidth="1"/>
    <col min="14604" max="14604" width="11.7109375" style="22" customWidth="1"/>
    <col min="14605" max="14605" width="11.28515625" style="22" customWidth="1"/>
    <col min="14606" max="14606" width="9.5703125" style="22" customWidth="1"/>
    <col min="14607" max="14607" width="9.140625" style="22" customWidth="1"/>
    <col min="14608" max="14608" width="10.7109375" style="22" customWidth="1"/>
    <col min="14609" max="14609" width="8.42578125" style="22" customWidth="1"/>
    <col min="14610" max="14610" width="18.140625" style="22" customWidth="1"/>
    <col min="14611" max="14611" width="9" style="22" customWidth="1"/>
    <col min="14612" max="14612" width="28.5703125" style="22" customWidth="1"/>
    <col min="14613" max="14613" width="10.140625" style="22" customWidth="1"/>
    <col min="14614" max="14848" width="11.42578125" style="22"/>
    <col min="14849" max="14849" width="2.7109375" style="22" customWidth="1"/>
    <col min="14850" max="14850" width="41" style="22" customWidth="1"/>
    <col min="14851" max="14852" width="10.7109375" style="22" customWidth="1"/>
    <col min="14853" max="14853" width="12.42578125" style="22" customWidth="1"/>
    <col min="14854" max="14854" width="15.140625" style="22" customWidth="1"/>
    <col min="14855" max="14855" width="16" style="22" customWidth="1"/>
    <col min="14856" max="14856" width="11.5703125" style="22" customWidth="1"/>
    <col min="14857" max="14857" width="10.140625" style="22" customWidth="1"/>
    <col min="14858" max="14858" width="5.5703125" style="22" customWidth="1"/>
    <col min="14859" max="14859" width="11.28515625" style="22" customWidth="1"/>
    <col min="14860" max="14860" width="11.7109375" style="22" customWidth="1"/>
    <col min="14861" max="14861" width="11.28515625" style="22" customWidth="1"/>
    <col min="14862" max="14862" width="9.5703125" style="22" customWidth="1"/>
    <col min="14863" max="14863" width="9.140625" style="22" customWidth="1"/>
    <col min="14864" max="14864" width="10.7109375" style="22" customWidth="1"/>
    <col min="14865" max="14865" width="8.42578125" style="22" customWidth="1"/>
    <col min="14866" max="14866" width="18.140625" style="22" customWidth="1"/>
    <col min="14867" max="14867" width="9" style="22" customWidth="1"/>
    <col min="14868" max="14868" width="28.5703125" style="22" customWidth="1"/>
    <col min="14869" max="14869" width="10.140625" style="22" customWidth="1"/>
    <col min="14870" max="15104" width="11.42578125" style="22"/>
    <col min="15105" max="15105" width="2.7109375" style="22" customWidth="1"/>
    <col min="15106" max="15106" width="41" style="22" customWidth="1"/>
    <col min="15107" max="15108" width="10.7109375" style="22" customWidth="1"/>
    <col min="15109" max="15109" width="12.42578125" style="22" customWidth="1"/>
    <col min="15110" max="15110" width="15.140625" style="22" customWidth="1"/>
    <col min="15111" max="15111" width="16" style="22" customWidth="1"/>
    <col min="15112" max="15112" width="11.5703125" style="22" customWidth="1"/>
    <col min="15113" max="15113" width="10.140625" style="22" customWidth="1"/>
    <col min="15114" max="15114" width="5.5703125" style="22" customWidth="1"/>
    <col min="15115" max="15115" width="11.28515625" style="22" customWidth="1"/>
    <col min="15116" max="15116" width="11.7109375" style="22" customWidth="1"/>
    <col min="15117" max="15117" width="11.28515625" style="22" customWidth="1"/>
    <col min="15118" max="15118" width="9.5703125" style="22" customWidth="1"/>
    <col min="15119" max="15119" width="9.140625" style="22" customWidth="1"/>
    <col min="15120" max="15120" width="10.7109375" style="22" customWidth="1"/>
    <col min="15121" max="15121" width="8.42578125" style="22" customWidth="1"/>
    <col min="15122" max="15122" width="18.140625" style="22" customWidth="1"/>
    <col min="15123" max="15123" width="9" style="22" customWidth="1"/>
    <col min="15124" max="15124" width="28.5703125" style="22" customWidth="1"/>
    <col min="15125" max="15125" width="10.140625" style="22" customWidth="1"/>
    <col min="15126" max="15360" width="11.42578125" style="22"/>
    <col min="15361" max="15361" width="2.7109375" style="22" customWidth="1"/>
    <col min="15362" max="15362" width="41" style="22" customWidth="1"/>
    <col min="15363" max="15364" width="10.7109375" style="22" customWidth="1"/>
    <col min="15365" max="15365" width="12.42578125" style="22" customWidth="1"/>
    <col min="15366" max="15366" width="15.140625" style="22" customWidth="1"/>
    <col min="15367" max="15367" width="16" style="22" customWidth="1"/>
    <col min="15368" max="15368" width="11.5703125" style="22" customWidth="1"/>
    <col min="15369" max="15369" width="10.140625" style="22" customWidth="1"/>
    <col min="15370" max="15370" width="5.5703125" style="22" customWidth="1"/>
    <col min="15371" max="15371" width="11.28515625" style="22" customWidth="1"/>
    <col min="15372" max="15372" width="11.7109375" style="22" customWidth="1"/>
    <col min="15373" max="15373" width="11.28515625" style="22" customWidth="1"/>
    <col min="15374" max="15374" width="9.5703125" style="22" customWidth="1"/>
    <col min="15375" max="15375" width="9.140625" style="22" customWidth="1"/>
    <col min="15376" max="15376" width="10.7109375" style="22" customWidth="1"/>
    <col min="15377" max="15377" width="8.42578125" style="22" customWidth="1"/>
    <col min="15378" max="15378" width="18.140625" style="22" customWidth="1"/>
    <col min="15379" max="15379" width="9" style="22" customWidth="1"/>
    <col min="15380" max="15380" width="28.5703125" style="22" customWidth="1"/>
    <col min="15381" max="15381" width="10.140625" style="22" customWidth="1"/>
    <col min="15382" max="15616" width="11.42578125" style="22"/>
    <col min="15617" max="15617" width="2.7109375" style="22" customWidth="1"/>
    <col min="15618" max="15618" width="41" style="22" customWidth="1"/>
    <col min="15619" max="15620" width="10.7109375" style="22" customWidth="1"/>
    <col min="15621" max="15621" width="12.42578125" style="22" customWidth="1"/>
    <col min="15622" max="15622" width="15.140625" style="22" customWidth="1"/>
    <col min="15623" max="15623" width="16" style="22" customWidth="1"/>
    <col min="15624" max="15624" width="11.5703125" style="22" customWidth="1"/>
    <col min="15625" max="15625" width="10.140625" style="22" customWidth="1"/>
    <col min="15626" max="15626" width="5.5703125" style="22" customWidth="1"/>
    <col min="15627" max="15627" width="11.28515625" style="22" customWidth="1"/>
    <col min="15628" max="15628" width="11.7109375" style="22" customWidth="1"/>
    <col min="15629" max="15629" width="11.28515625" style="22" customWidth="1"/>
    <col min="15630" max="15630" width="9.5703125" style="22" customWidth="1"/>
    <col min="15631" max="15631" width="9.140625" style="22" customWidth="1"/>
    <col min="15632" max="15632" width="10.7109375" style="22" customWidth="1"/>
    <col min="15633" max="15633" width="8.42578125" style="22" customWidth="1"/>
    <col min="15634" max="15634" width="18.140625" style="22" customWidth="1"/>
    <col min="15635" max="15635" width="9" style="22" customWidth="1"/>
    <col min="15636" max="15636" width="28.5703125" style="22" customWidth="1"/>
    <col min="15637" max="15637" width="10.140625" style="22" customWidth="1"/>
    <col min="15638" max="15872" width="11.42578125" style="22"/>
    <col min="15873" max="15873" width="2.7109375" style="22" customWidth="1"/>
    <col min="15874" max="15874" width="41" style="22" customWidth="1"/>
    <col min="15875" max="15876" width="10.7109375" style="22" customWidth="1"/>
    <col min="15877" max="15877" width="12.42578125" style="22" customWidth="1"/>
    <col min="15878" max="15878" width="15.140625" style="22" customWidth="1"/>
    <col min="15879" max="15879" width="16" style="22" customWidth="1"/>
    <col min="15880" max="15880" width="11.5703125" style="22" customWidth="1"/>
    <col min="15881" max="15881" width="10.140625" style="22" customWidth="1"/>
    <col min="15882" max="15882" width="5.5703125" style="22" customWidth="1"/>
    <col min="15883" max="15883" width="11.28515625" style="22" customWidth="1"/>
    <col min="15884" max="15884" width="11.7109375" style="22" customWidth="1"/>
    <col min="15885" max="15885" width="11.28515625" style="22" customWidth="1"/>
    <col min="15886" max="15886" width="9.5703125" style="22" customWidth="1"/>
    <col min="15887" max="15887" width="9.140625" style="22" customWidth="1"/>
    <col min="15888" max="15888" width="10.7109375" style="22" customWidth="1"/>
    <col min="15889" max="15889" width="8.42578125" style="22" customWidth="1"/>
    <col min="15890" max="15890" width="18.140625" style="22" customWidth="1"/>
    <col min="15891" max="15891" width="9" style="22" customWidth="1"/>
    <col min="15892" max="15892" width="28.5703125" style="22" customWidth="1"/>
    <col min="15893" max="15893" width="10.140625" style="22" customWidth="1"/>
    <col min="15894" max="16128" width="11.42578125" style="22"/>
    <col min="16129" max="16129" width="2.7109375" style="22" customWidth="1"/>
    <col min="16130" max="16130" width="41" style="22" customWidth="1"/>
    <col min="16131" max="16132" width="10.7109375" style="22" customWidth="1"/>
    <col min="16133" max="16133" width="12.42578125" style="22" customWidth="1"/>
    <col min="16134" max="16134" width="15.140625" style="22" customWidth="1"/>
    <col min="16135" max="16135" width="16" style="22" customWidth="1"/>
    <col min="16136" max="16136" width="11.5703125" style="22" customWidth="1"/>
    <col min="16137" max="16137" width="10.140625" style="22" customWidth="1"/>
    <col min="16138" max="16138" width="5.5703125" style="22" customWidth="1"/>
    <col min="16139" max="16139" width="11.28515625" style="22" customWidth="1"/>
    <col min="16140" max="16140" width="11.7109375" style="22" customWidth="1"/>
    <col min="16141" max="16141" width="11.28515625" style="22" customWidth="1"/>
    <col min="16142" max="16142" width="9.5703125" style="22" customWidth="1"/>
    <col min="16143" max="16143" width="9.140625" style="22" customWidth="1"/>
    <col min="16144" max="16144" width="10.7109375" style="22" customWidth="1"/>
    <col min="16145" max="16145" width="8.42578125" style="22" customWidth="1"/>
    <col min="16146" max="16146" width="18.140625" style="22" customWidth="1"/>
    <col min="16147" max="16147" width="9" style="22" customWidth="1"/>
    <col min="16148" max="16148" width="28.5703125" style="22" customWidth="1"/>
    <col min="16149" max="16149" width="10.140625" style="22" customWidth="1"/>
    <col min="16150" max="16384" width="11.42578125" style="22"/>
  </cols>
  <sheetData>
    <row r="1" spans="2:21" ht="33.75" customHeight="1">
      <c r="B1" s="18" t="s">
        <v>2191</v>
      </c>
      <c r="C1" s="19"/>
      <c r="D1" s="20"/>
      <c r="E1" s="20"/>
      <c r="F1" s="20"/>
      <c r="G1" s="20"/>
      <c r="H1" s="20"/>
      <c r="I1" s="20"/>
      <c r="J1" s="20"/>
      <c r="K1" s="20"/>
      <c r="L1" s="20"/>
      <c r="M1" s="20"/>
      <c r="N1" s="20"/>
      <c r="O1" s="20"/>
      <c r="P1" s="20"/>
      <c r="Q1" s="20"/>
      <c r="R1" s="20"/>
      <c r="S1" s="20"/>
      <c r="T1" s="21"/>
      <c r="U1" s="3030" t="str">
        <f>D9</f>
        <v>PRODUITS RÉFRIGÉRÉS COMPOSITES  (1007)</v>
      </c>
    </row>
    <row r="2" spans="2:21" ht="12.75" customHeight="1">
      <c r="B2" s="23" t="s">
        <v>35</v>
      </c>
      <c r="C2" s="3032" t="str">
        <f ca="1">CELL("nomfichier")</f>
        <v>E:\0-UPRT\1-UPRT.FR-SITE-WEB\tao-trousse-a-outils\[tao-1-marches-publics-doc-generale.xlsx]Quelques définitions</v>
      </c>
      <c r="D2" s="3032"/>
      <c r="E2" s="3032"/>
      <c r="F2" s="3032"/>
      <c r="G2" s="3032"/>
      <c r="H2" s="3032"/>
      <c r="I2" s="3032"/>
      <c r="J2" s="3033"/>
      <c r="K2" s="24" t="s">
        <v>36</v>
      </c>
      <c r="L2" s="25"/>
      <c r="M2" s="25"/>
      <c r="N2" s="25"/>
      <c r="O2" s="25"/>
      <c r="P2" s="25"/>
      <c r="Q2" s="25"/>
      <c r="R2" s="25"/>
      <c r="S2" s="25"/>
      <c r="T2" s="25"/>
      <c r="U2" s="3031"/>
    </row>
    <row r="3" spans="2:21" ht="12.75" customHeight="1">
      <c r="B3" s="26"/>
      <c r="C3" s="3034"/>
      <c r="D3" s="3034"/>
      <c r="E3" s="3034"/>
      <c r="F3" s="3034"/>
      <c r="G3" s="3034"/>
      <c r="H3" s="3034"/>
      <c r="I3" s="3034"/>
      <c r="J3" s="3035"/>
      <c r="K3" s="27" t="s">
        <v>37</v>
      </c>
      <c r="L3" s="28"/>
      <c r="M3" s="28"/>
      <c r="N3" s="28"/>
      <c r="O3" s="28"/>
      <c r="P3" s="28"/>
      <c r="Q3" s="28"/>
      <c r="R3" s="28"/>
      <c r="S3" s="28"/>
      <c r="T3" s="28"/>
      <c r="U3" s="3031"/>
    </row>
    <row r="4" spans="2:21" ht="12.75" customHeight="1">
      <c r="B4" s="23" t="s">
        <v>38</v>
      </c>
      <c r="C4" s="25"/>
      <c r="D4" s="25"/>
      <c r="E4" s="25"/>
      <c r="F4" s="25"/>
      <c r="G4" s="25"/>
      <c r="H4" s="25"/>
      <c r="I4" s="25"/>
      <c r="J4" s="25"/>
      <c r="K4" s="24" t="s">
        <v>39</v>
      </c>
      <c r="L4" s="25"/>
      <c r="M4" s="25"/>
      <c r="N4" s="25"/>
      <c r="O4" s="25"/>
      <c r="P4" s="25"/>
      <c r="Q4" s="25"/>
      <c r="R4" s="25"/>
      <c r="S4" s="25"/>
      <c r="T4" s="25"/>
      <c r="U4" s="3031"/>
    </row>
    <row r="5" spans="2:21" ht="12.75" customHeight="1">
      <c r="B5" s="26"/>
      <c r="C5" s="28"/>
      <c r="D5" s="28"/>
      <c r="E5" s="28"/>
      <c r="F5" s="28"/>
      <c r="G5" s="28"/>
      <c r="H5" s="28"/>
      <c r="I5" s="28"/>
      <c r="J5" s="28"/>
      <c r="K5" s="27" t="s">
        <v>40</v>
      </c>
      <c r="L5" s="28"/>
      <c r="M5" s="28"/>
      <c r="N5" s="28"/>
      <c r="O5" s="28"/>
      <c r="P5" s="28"/>
      <c r="Q5" s="28"/>
      <c r="R5" s="28"/>
      <c r="S5" s="28"/>
      <c r="T5" s="28"/>
      <c r="U5" s="3031"/>
    </row>
    <row r="6" spans="2:21" ht="12.75" customHeight="1">
      <c r="B6" s="23" t="s">
        <v>41</v>
      </c>
      <c r="C6" s="25"/>
      <c r="D6" s="25"/>
      <c r="E6" s="25"/>
      <c r="F6" s="25"/>
      <c r="G6" s="25"/>
      <c r="H6" s="25"/>
      <c r="I6" s="25"/>
      <c r="J6" s="25"/>
      <c r="K6" s="24" t="s">
        <v>42</v>
      </c>
      <c r="L6" s="25"/>
      <c r="M6" s="25"/>
      <c r="N6" s="25"/>
      <c r="O6" s="25"/>
      <c r="P6" s="25"/>
      <c r="Q6" s="25"/>
      <c r="R6" s="25"/>
      <c r="S6" s="25"/>
      <c r="T6" s="25"/>
      <c r="U6" s="3031"/>
    </row>
    <row r="7" spans="2:21" ht="12.75" customHeight="1">
      <c r="B7" s="29"/>
      <c r="C7" s="30"/>
      <c r="D7" s="30"/>
      <c r="E7" s="30"/>
      <c r="F7" s="30"/>
      <c r="G7" s="30"/>
      <c r="H7" s="30"/>
      <c r="I7" s="30"/>
      <c r="J7" s="30"/>
      <c r="K7" s="31" t="s">
        <v>43</v>
      </c>
      <c r="L7" s="30"/>
      <c r="M7" s="3036">
        <f ca="1">TODAY()</f>
        <v>43652</v>
      </c>
      <c r="N7" s="3036"/>
      <c r="O7" s="3036"/>
      <c r="P7" s="3036"/>
      <c r="Q7" s="3036"/>
      <c r="R7" s="3036"/>
      <c r="S7" s="3036"/>
      <c r="T7" s="3037"/>
      <c r="U7" s="3031"/>
    </row>
    <row r="8" spans="2:21" ht="39.950000000000003" customHeight="1">
      <c r="B8" s="32" t="s">
        <v>44</v>
      </c>
      <c r="C8" s="33"/>
      <c r="D8" s="33"/>
      <c r="E8" s="33"/>
      <c r="F8" s="34"/>
      <c r="G8" s="34"/>
      <c r="H8" s="34"/>
      <c r="I8" s="34"/>
      <c r="J8" s="34"/>
      <c r="K8" s="34"/>
      <c r="L8" s="34"/>
      <c r="M8" s="34"/>
      <c r="N8" s="34"/>
      <c r="O8" s="34"/>
      <c r="P8" s="34"/>
      <c r="Q8" s="34"/>
      <c r="R8" s="34"/>
      <c r="S8" s="34"/>
      <c r="T8" s="35" t="s">
        <v>45</v>
      </c>
      <c r="U8" s="3031"/>
    </row>
    <row r="9" spans="2:21" ht="54.75" customHeight="1">
      <c r="B9" s="36" t="s">
        <v>46</v>
      </c>
      <c r="C9" s="37" t="s">
        <v>47</v>
      </c>
      <c r="D9" s="3038" t="s">
        <v>48</v>
      </c>
      <c r="E9" s="3038"/>
      <c r="F9" s="3038"/>
      <c r="G9" s="3038"/>
      <c r="H9" s="3038"/>
      <c r="I9" s="3038"/>
      <c r="J9" s="3038"/>
      <c r="K9" s="3038"/>
      <c r="L9" s="3038"/>
      <c r="M9" s="3038"/>
      <c r="N9" s="3038"/>
      <c r="O9" s="3038"/>
      <c r="P9" s="3038"/>
      <c r="Q9" s="3038"/>
      <c r="R9" s="3038"/>
      <c r="S9" s="3038"/>
      <c r="T9" s="3039"/>
      <c r="U9" s="3031"/>
    </row>
    <row r="10" spans="2:21" ht="51.75" customHeight="1">
      <c r="B10" s="38" t="s">
        <v>49</v>
      </c>
      <c r="C10" s="3043" t="s">
        <v>50</v>
      </c>
      <c r="D10" s="3043"/>
      <c r="E10" s="3043"/>
      <c r="F10" s="3043"/>
      <c r="G10" s="3043"/>
      <c r="H10" s="3043"/>
      <c r="I10" s="3043"/>
      <c r="J10" s="3043"/>
      <c r="K10" s="3043"/>
      <c r="L10" s="3043"/>
      <c r="M10" s="3043"/>
      <c r="N10" s="3043"/>
      <c r="O10" s="3043"/>
      <c r="P10" s="3043"/>
      <c r="Q10" s="3043"/>
      <c r="R10" s="3043"/>
      <c r="S10" s="3043"/>
      <c r="T10" s="3044"/>
      <c r="U10" s="3031"/>
    </row>
    <row r="11" spans="2:21" ht="76.5" customHeight="1">
      <c r="B11" s="39" t="s">
        <v>51</v>
      </c>
      <c r="C11" s="3045"/>
      <c r="D11" s="3045"/>
      <c r="E11" s="3045"/>
      <c r="F11" s="3045"/>
      <c r="G11" s="3045"/>
      <c r="H11" s="3045"/>
      <c r="I11" s="3045"/>
      <c r="J11" s="3045"/>
      <c r="K11" s="3045"/>
      <c r="L11" s="40"/>
      <c r="M11" s="41" t="s">
        <v>52</v>
      </c>
      <c r="N11" s="3045"/>
      <c r="O11" s="3045"/>
      <c r="P11" s="3045"/>
      <c r="Q11" s="3045"/>
      <c r="R11" s="3045"/>
      <c r="S11" s="3045"/>
      <c r="T11" s="3046"/>
      <c r="U11" s="3031"/>
    </row>
    <row r="12" spans="2:21" ht="50.1" customHeight="1">
      <c r="B12" s="42"/>
      <c r="C12" s="43"/>
      <c r="E12" s="45" t="s">
        <v>53</v>
      </c>
      <c r="F12" s="3047"/>
      <c r="G12" s="3047"/>
      <c r="H12" s="3047"/>
      <c r="I12" s="3047"/>
      <c r="J12" s="3047"/>
      <c r="K12" s="3047"/>
      <c r="L12" s="3047"/>
      <c r="M12" s="3047"/>
      <c r="N12" s="46"/>
      <c r="O12" s="47"/>
      <c r="P12" s="48"/>
      <c r="Q12" s="48" t="s">
        <v>2192</v>
      </c>
      <c r="R12" s="3048">
        <f ca="1">NOW()</f>
        <v>43652.486312152774</v>
      </c>
      <c r="S12" s="3048"/>
      <c r="T12" s="3049"/>
      <c r="U12" s="3031"/>
    </row>
    <row r="13" spans="2:21" ht="27.75">
      <c r="B13" s="49" t="s">
        <v>54</v>
      </c>
      <c r="C13" s="50"/>
      <c r="D13" s="50"/>
      <c r="E13" s="50"/>
      <c r="F13" s="50"/>
      <c r="G13" s="50"/>
      <c r="H13" s="50"/>
      <c r="I13" s="50"/>
      <c r="J13" s="50"/>
      <c r="K13" s="50"/>
      <c r="L13" s="50"/>
      <c r="M13" s="50"/>
      <c r="N13" s="50"/>
      <c r="O13" s="50"/>
      <c r="P13" s="50"/>
      <c r="Q13" s="50"/>
      <c r="R13" s="50"/>
      <c r="S13" s="50"/>
      <c r="T13" s="51"/>
      <c r="U13" s="3031"/>
    </row>
    <row r="14" spans="2:21" ht="20.25">
      <c r="B14" s="1198"/>
      <c r="C14" s="1199"/>
      <c r="D14" s="1199"/>
      <c r="E14" s="1199"/>
      <c r="F14" s="1199"/>
      <c r="G14" s="1199"/>
      <c r="H14" s="1199"/>
      <c r="I14" s="1199"/>
      <c r="J14" s="1199"/>
      <c r="K14" s="1200"/>
      <c r="L14" s="1199"/>
      <c r="M14" s="1199"/>
      <c r="N14" s="1199"/>
      <c r="O14" s="1199"/>
      <c r="P14" s="1199"/>
      <c r="Q14" s="1199"/>
      <c r="R14" s="1201"/>
      <c r="S14" s="1201"/>
      <c r="T14" s="1201"/>
      <c r="U14" s="3031"/>
    </row>
    <row r="15" spans="2:21" ht="26.25" customHeight="1">
      <c r="B15" s="3006" t="s">
        <v>55</v>
      </c>
      <c r="C15" s="3007"/>
      <c r="D15" s="3008"/>
      <c r="E15" s="3009"/>
      <c r="F15" s="3013" t="s">
        <v>56</v>
      </c>
      <c r="G15" s="3014"/>
      <c r="H15" s="3015"/>
      <c r="I15" s="3016"/>
      <c r="J15" s="3017"/>
      <c r="K15" s="1201"/>
      <c r="L15" s="1202" t="s">
        <v>57</v>
      </c>
      <c r="M15" s="1200"/>
      <c r="N15" s="1200"/>
      <c r="O15" s="1200"/>
      <c r="P15" s="1200"/>
      <c r="Q15" s="1203"/>
      <c r="R15" s="1200" t="s">
        <v>58</v>
      </c>
      <c r="S15" s="1199"/>
      <c r="T15" s="1204"/>
      <c r="U15" s="3031"/>
    </row>
    <row r="16" spans="2:21" ht="20.25" customHeight="1">
      <c r="B16" s="3006"/>
      <c r="C16" s="3010"/>
      <c r="D16" s="3011"/>
      <c r="E16" s="3012"/>
      <c r="F16" s="3013"/>
      <c r="G16" s="3014"/>
      <c r="H16" s="3018"/>
      <c r="I16" s="3019"/>
      <c r="J16" s="3020"/>
      <c r="K16" s="1201"/>
      <c r="L16" s="1205" t="s">
        <v>5</v>
      </c>
      <c r="M16" s="1206" t="s">
        <v>6</v>
      </c>
      <c r="N16" s="1207" t="s">
        <v>7</v>
      </c>
      <c r="O16" s="1207" t="s">
        <v>8</v>
      </c>
      <c r="P16" s="1207" t="s">
        <v>59</v>
      </c>
      <c r="Q16" s="1203"/>
      <c r="R16" s="1213"/>
      <c r="S16" s="1200" t="s">
        <v>60</v>
      </c>
      <c r="T16" s="1208"/>
      <c r="U16" s="3031"/>
    </row>
    <row r="17" spans="1:21" ht="26.25" customHeight="1">
      <c r="B17" s="3006" t="s">
        <v>61</v>
      </c>
      <c r="C17" s="3007"/>
      <c r="D17" s="3008"/>
      <c r="E17" s="3009"/>
      <c r="F17" s="3013" t="s">
        <v>62</v>
      </c>
      <c r="G17" s="3014"/>
      <c r="H17" s="3015"/>
      <c r="I17" s="3016"/>
      <c r="J17" s="3017"/>
      <c r="K17" s="1201"/>
      <c r="L17" s="1209" t="s">
        <v>63</v>
      </c>
      <c r="M17" s="1210"/>
      <c r="N17" s="1210"/>
      <c r="O17" s="1210"/>
      <c r="P17" s="1209"/>
      <c r="Q17" s="1211"/>
      <c r="R17" s="1201"/>
      <c r="S17" s="1201"/>
      <c r="T17" s="1201"/>
      <c r="U17" s="3031"/>
    </row>
    <row r="18" spans="1:21" ht="20.25" customHeight="1">
      <c r="B18" s="3006"/>
      <c r="C18" s="3057"/>
      <c r="D18" s="3058"/>
      <c r="E18" s="3059"/>
      <c r="F18" s="3013"/>
      <c r="G18" s="3014"/>
      <c r="H18" s="3018"/>
      <c r="I18" s="3019"/>
      <c r="J18" s="3020"/>
      <c r="K18" s="1201"/>
      <c r="L18" s="3050"/>
      <c r="M18" s="3050"/>
      <c r="N18" s="3050"/>
      <c r="O18" s="3050"/>
      <c r="P18" s="3050"/>
      <c r="Q18" s="1211"/>
      <c r="R18" s="1213"/>
      <c r="S18" s="1200" t="s">
        <v>64</v>
      </c>
      <c r="T18" s="1212"/>
      <c r="U18" s="3031"/>
    </row>
    <row r="19" spans="1:21" ht="20.25">
      <c r="B19" s="1198"/>
      <c r="C19" s="1199"/>
      <c r="D19" s="1199"/>
      <c r="E19" s="1199"/>
      <c r="F19" s="1199"/>
      <c r="G19" s="1199"/>
      <c r="H19" s="1199"/>
      <c r="I19" s="1199"/>
      <c r="J19" s="1199"/>
      <c r="K19" s="1200"/>
      <c r="L19" s="1199"/>
      <c r="M19" s="1199"/>
      <c r="N19" s="1199"/>
      <c r="O19" s="1199"/>
      <c r="P19" s="1199"/>
      <c r="Q19" s="1199"/>
      <c r="R19" s="1201"/>
      <c r="S19" s="1201"/>
      <c r="T19" s="1201"/>
      <c r="U19" s="3031"/>
    </row>
    <row r="20" spans="1:21" ht="27.75">
      <c r="A20" s="52"/>
      <c r="B20" s="49" t="s">
        <v>65</v>
      </c>
      <c r="C20" s="50"/>
      <c r="D20" s="50"/>
      <c r="E20" s="50"/>
      <c r="F20" s="50"/>
      <c r="G20" s="50"/>
      <c r="H20" s="50"/>
      <c r="I20" s="50"/>
      <c r="J20" s="50"/>
      <c r="K20" s="50"/>
      <c r="L20" s="50"/>
      <c r="M20" s="50"/>
      <c r="N20" s="50"/>
      <c r="O20" s="50"/>
      <c r="P20" s="50"/>
      <c r="Q20" s="50"/>
      <c r="R20" s="50"/>
      <c r="S20" s="50"/>
      <c r="T20" s="51"/>
      <c r="U20" s="3031"/>
    </row>
    <row r="21" spans="1:21" ht="24" customHeight="1">
      <c r="A21" s="44"/>
      <c r="B21" s="1214"/>
      <c r="C21" s="1215"/>
      <c r="D21" s="1215"/>
      <c r="E21" s="1215"/>
      <c r="F21" s="1215"/>
      <c r="G21" s="1215"/>
      <c r="H21" s="1215"/>
      <c r="I21" s="1215"/>
      <c r="J21" s="1215"/>
      <c r="K21" s="1215"/>
      <c r="L21" s="1215"/>
      <c r="M21" s="1215"/>
      <c r="N21" s="1215"/>
      <c r="O21" s="1215"/>
      <c r="P21" s="1215"/>
      <c r="Q21" s="1215"/>
      <c r="R21" s="1216"/>
      <c r="S21" s="1217"/>
      <c r="T21" s="1218"/>
      <c r="U21" s="3031"/>
    </row>
    <row r="22" spans="1:21" ht="26.25">
      <c r="B22" s="1219" t="s">
        <v>67</v>
      </c>
      <c r="C22" s="1213"/>
      <c r="D22" s="1201"/>
      <c r="E22" s="1213"/>
      <c r="F22" s="1220" t="s">
        <v>68</v>
      </c>
      <c r="G22" s="1201"/>
      <c r="H22" s="1213"/>
      <c r="I22" s="1220" t="s">
        <v>69</v>
      </c>
      <c r="J22" s="1201"/>
      <c r="K22" s="1213"/>
      <c r="L22" s="1220" t="s">
        <v>70</v>
      </c>
      <c r="M22" s="1201"/>
      <c r="N22" s="1213"/>
      <c r="O22" s="1221" t="s">
        <v>71</v>
      </c>
      <c r="P22" s="1201"/>
      <c r="Q22" s="1200"/>
      <c r="R22" s="1222"/>
      <c r="S22" s="1222"/>
      <c r="T22" s="1223"/>
      <c r="U22" s="3031"/>
    </row>
    <row r="23" spans="1:21" ht="26.25">
      <c r="B23" s="1219" t="s">
        <v>72</v>
      </c>
      <c r="C23" s="1213"/>
      <c r="D23" s="1201"/>
      <c r="E23" s="1213"/>
      <c r="F23" s="1220" t="s">
        <v>73</v>
      </c>
      <c r="G23" s="1201"/>
      <c r="H23" s="1213"/>
      <c r="I23" s="1220" t="s">
        <v>74</v>
      </c>
      <c r="J23" s="1201"/>
      <c r="K23" s="1213"/>
      <c r="L23" s="1200" t="s">
        <v>75</v>
      </c>
      <c r="M23" s="1201"/>
      <c r="N23" s="1213"/>
      <c r="O23" s="1220" t="s">
        <v>76</v>
      </c>
      <c r="P23" s="1201"/>
      <c r="Q23" s="1200"/>
      <c r="R23" s="1222"/>
      <c r="S23" s="1222"/>
      <c r="T23" s="1223"/>
      <c r="U23" s="3031"/>
    </row>
    <row r="24" spans="1:21" ht="26.25">
      <c r="B24" s="1219" t="s">
        <v>77</v>
      </c>
      <c r="C24" s="1213"/>
      <c r="D24" s="1201"/>
      <c r="E24" s="1213"/>
      <c r="F24" s="1220" t="s">
        <v>78</v>
      </c>
      <c r="G24" s="1201"/>
      <c r="H24" s="1213"/>
      <c r="I24" s="1220" t="s">
        <v>79</v>
      </c>
      <c r="J24" s="1201"/>
      <c r="K24" s="1213"/>
      <c r="L24" s="1200" t="s">
        <v>80</v>
      </c>
      <c r="M24" s="1201"/>
      <c r="N24" s="1213"/>
      <c r="O24" s="1221" t="s">
        <v>81</v>
      </c>
      <c r="P24" s="1201"/>
      <c r="Q24" s="1200"/>
      <c r="R24" s="1222"/>
      <c r="S24" s="1222"/>
      <c r="T24" s="1223"/>
      <c r="U24" s="3031"/>
    </row>
    <row r="25" spans="1:21" ht="26.25">
      <c r="B25" s="1224" t="s">
        <v>82</v>
      </c>
      <c r="C25" s="1213"/>
      <c r="D25" s="1201"/>
      <c r="E25" s="1213"/>
      <c r="F25" s="1225" t="s">
        <v>82</v>
      </c>
      <c r="G25" s="1201"/>
      <c r="H25" s="1213"/>
      <c r="I25" s="1225" t="s">
        <v>82</v>
      </c>
      <c r="J25" s="1201"/>
      <c r="K25" s="1213"/>
      <c r="L25" s="1200" t="s">
        <v>83</v>
      </c>
      <c r="M25" s="1201"/>
      <c r="N25" s="1213"/>
      <c r="O25" s="1221" t="s">
        <v>84</v>
      </c>
      <c r="P25" s="1201"/>
      <c r="Q25" s="1226"/>
      <c r="R25" s="1222"/>
      <c r="S25" s="1222"/>
      <c r="T25" s="1223"/>
      <c r="U25" s="3031"/>
    </row>
    <row r="26" spans="1:21" ht="21.75" customHeight="1">
      <c r="B26" s="1227"/>
      <c r="C26" s="1228"/>
      <c r="D26" s="1228"/>
      <c r="E26" s="1228"/>
      <c r="F26" s="1228"/>
      <c r="G26" s="1228"/>
      <c r="H26" s="1229"/>
      <c r="I26" s="1229"/>
      <c r="J26" s="1229"/>
      <c r="K26" s="1229"/>
      <c r="L26" s="1228"/>
      <c r="M26" s="1228"/>
      <c r="N26" s="1232"/>
      <c r="O26" s="1228"/>
      <c r="P26" s="1228"/>
      <c r="Q26" s="1228"/>
      <c r="R26" s="1230"/>
      <c r="S26" s="1230"/>
      <c r="T26" s="1231"/>
      <c r="U26" s="3031"/>
    </row>
    <row r="27" spans="1:21" ht="27.75">
      <c r="A27" s="52"/>
      <c r="B27" s="49" t="s">
        <v>85</v>
      </c>
      <c r="C27" s="50"/>
      <c r="D27" s="50"/>
      <c r="E27" s="50"/>
      <c r="F27" s="50"/>
      <c r="G27" s="50"/>
      <c r="H27" s="50"/>
      <c r="I27" s="50"/>
      <c r="J27" s="50"/>
      <c r="K27" s="50"/>
      <c r="L27" s="50"/>
      <c r="M27" s="50"/>
      <c r="N27" s="50"/>
      <c r="O27" s="50"/>
      <c r="P27" s="50"/>
      <c r="Q27" s="50"/>
      <c r="R27" s="50"/>
      <c r="S27" s="50"/>
      <c r="T27" s="51"/>
      <c r="U27" s="3031"/>
    </row>
    <row r="28" spans="1:21" ht="15.75" customHeight="1">
      <c r="B28" s="1233"/>
      <c r="C28" s="1228"/>
      <c r="D28" s="1228"/>
      <c r="E28" s="1228"/>
      <c r="F28" s="1228"/>
      <c r="G28" s="1228"/>
      <c r="H28" s="1228"/>
      <c r="I28" s="1228"/>
      <c r="J28" s="1228"/>
      <c r="K28" s="1228"/>
      <c r="L28" s="1228"/>
      <c r="M28" s="1228"/>
      <c r="N28" s="1228"/>
      <c r="O28" s="1228"/>
      <c r="P28" s="1216"/>
      <c r="Q28" s="1201"/>
      <c r="R28" s="1216" t="s">
        <v>66</v>
      </c>
      <c r="S28" s="1217"/>
      <c r="T28" s="1218"/>
      <c r="U28" s="53"/>
    </row>
    <row r="29" spans="1:21" ht="30.75" customHeight="1">
      <c r="B29" s="1233"/>
      <c r="C29" s="1228" t="s">
        <v>86</v>
      </c>
      <c r="D29" s="1228"/>
      <c r="E29" s="1228"/>
      <c r="F29" s="1228"/>
      <c r="G29" s="1228" t="s">
        <v>87</v>
      </c>
      <c r="H29" s="1228"/>
      <c r="I29" s="1201"/>
      <c r="J29" s="1228"/>
      <c r="K29" s="1228"/>
      <c r="L29" s="1228" t="s">
        <v>88</v>
      </c>
      <c r="M29" s="1234"/>
      <c r="N29" s="1201"/>
      <c r="O29" s="1234"/>
      <c r="P29" s="1235"/>
      <c r="Q29" s="1235"/>
      <c r="R29" s="3025"/>
      <c r="S29" s="3025"/>
      <c r="T29" s="3026"/>
      <c r="U29" s="3027" t="str">
        <f>C10</f>
        <v>harengs doux fumés filets nature</v>
      </c>
    </row>
    <row r="30" spans="1:21" ht="26.25">
      <c r="B30" s="1233"/>
      <c r="C30" s="1201"/>
      <c r="D30" s="1203" t="s">
        <v>89</v>
      </c>
      <c r="E30" s="1240"/>
      <c r="F30" s="1201"/>
      <c r="G30" s="1240"/>
      <c r="H30" s="1220" t="s">
        <v>90</v>
      </c>
      <c r="I30" s="1201"/>
      <c r="J30" s="1228"/>
      <c r="K30" s="1228"/>
      <c r="L30" s="1241"/>
      <c r="M30" s="1220" t="s">
        <v>91</v>
      </c>
      <c r="N30" s="1201"/>
      <c r="O30" s="1236"/>
      <c r="P30" s="1235"/>
      <c r="Q30" s="1235"/>
      <c r="R30" s="3025"/>
      <c r="S30" s="3025"/>
      <c r="T30" s="3026"/>
      <c r="U30" s="3027"/>
    </row>
    <row r="31" spans="1:21" ht="26.25">
      <c r="B31" s="1233"/>
      <c r="C31" s="1201"/>
      <c r="D31" s="1203" t="s">
        <v>92</v>
      </c>
      <c r="E31" s="1240"/>
      <c r="F31" s="1201"/>
      <c r="G31" s="1240"/>
      <c r="H31" s="1220" t="s">
        <v>93</v>
      </c>
      <c r="I31" s="1201"/>
      <c r="J31" s="1228"/>
      <c r="K31" s="1228"/>
      <c r="L31" s="1241"/>
      <c r="M31" s="1220" t="s">
        <v>94</v>
      </c>
      <c r="N31" s="1201"/>
      <c r="O31" s="1236"/>
      <c r="P31" s="1235"/>
      <c r="Q31" s="1235"/>
      <c r="R31" s="3025"/>
      <c r="S31" s="3025"/>
      <c r="T31" s="3026"/>
      <c r="U31" s="3027"/>
    </row>
    <row r="32" spans="1:21" ht="26.25">
      <c r="B32" s="1233"/>
      <c r="C32" s="1201"/>
      <c r="D32" s="1203" t="s">
        <v>95</v>
      </c>
      <c r="E32" s="1240"/>
      <c r="F32" s="1201"/>
      <c r="G32" s="1240"/>
      <c r="H32" s="1220" t="s">
        <v>96</v>
      </c>
      <c r="I32" s="1201"/>
      <c r="J32" s="1228"/>
      <c r="K32" s="1228"/>
      <c r="L32" s="1241"/>
      <c r="M32" s="1220" t="s">
        <v>97</v>
      </c>
      <c r="N32" s="1201"/>
      <c r="O32" s="1228"/>
      <c r="P32" s="1235"/>
      <c r="Q32" s="1235"/>
      <c r="R32" s="3025"/>
      <c r="S32" s="3025"/>
      <c r="T32" s="3026"/>
      <c r="U32" s="3027"/>
    </row>
    <row r="33" spans="1:21" ht="26.25">
      <c r="B33" s="1233"/>
      <c r="C33" s="1201"/>
      <c r="D33" s="1237" t="s">
        <v>82</v>
      </c>
      <c r="E33" s="1240"/>
      <c r="F33" s="1201"/>
      <c r="G33" s="1240"/>
      <c r="H33" s="1220" t="s">
        <v>98</v>
      </c>
      <c r="I33" s="1201"/>
      <c r="J33" s="1228"/>
      <c r="K33" s="1228"/>
      <c r="L33" s="1241"/>
      <c r="M33" s="1220" t="s">
        <v>99</v>
      </c>
      <c r="N33" s="1201"/>
      <c r="O33" s="1228"/>
      <c r="P33" s="1235"/>
      <c r="Q33" s="1235"/>
      <c r="R33" s="3025"/>
      <c r="S33" s="3025"/>
      <c r="T33" s="3026"/>
      <c r="U33" s="3027"/>
    </row>
    <row r="34" spans="1:21" ht="21.75" customHeight="1">
      <c r="B34" s="1233"/>
      <c r="C34" s="1201"/>
      <c r="D34" s="1237"/>
      <c r="E34" s="1238"/>
      <c r="F34" s="1201"/>
      <c r="G34" s="1238"/>
      <c r="H34" s="1220"/>
      <c r="I34" s="1201"/>
      <c r="J34" s="1228"/>
      <c r="K34" s="1228"/>
      <c r="L34" s="1239"/>
      <c r="M34" s="1220"/>
      <c r="N34" s="1201"/>
      <c r="O34" s="1228"/>
      <c r="P34" s="1235"/>
      <c r="Q34" s="1235"/>
      <c r="R34" s="1222"/>
      <c r="S34" s="1222"/>
      <c r="T34" s="1223"/>
      <c r="U34" s="3027"/>
    </row>
    <row r="35" spans="1:21" ht="27.75">
      <c r="A35" s="52"/>
      <c r="B35" s="49" t="s">
        <v>100</v>
      </c>
      <c r="C35" s="50"/>
      <c r="D35" s="50"/>
      <c r="E35" s="50"/>
      <c r="F35" s="50"/>
      <c r="G35" s="50"/>
      <c r="H35" s="50"/>
      <c r="I35" s="50"/>
      <c r="J35" s="50"/>
      <c r="K35" s="50"/>
      <c r="L35" s="50"/>
      <c r="M35" s="50"/>
      <c r="N35" s="50"/>
      <c r="O35" s="50"/>
      <c r="P35" s="50"/>
      <c r="Q35" s="50"/>
      <c r="R35" s="50"/>
      <c r="S35" s="50"/>
      <c r="T35" s="51"/>
      <c r="U35" s="3027"/>
    </row>
    <row r="36" spans="1:21" ht="27.75">
      <c r="A36" s="52"/>
      <c r="B36" s="1242" t="s">
        <v>101</v>
      </c>
      <c r="C36" s="1243"/>
      <c r="D36" s="1243"/>
      <c r="E36" s="1243"/>
      <c r="F36" s="1243"/>
      <c r="G36" s="1243"/>
      <c r="H36" s="1243"/>
      <c r="I36" s="1243"/>
      <c r="J36" s="1243"/>
      <c r="K36" s="1243"/>
      <c r="L36" s="1243"/>
      <c r="M36" s="1243"/>
      <c r="N36" s="1243"/>
      <c r="O36" s="1243"/>
      <c r="P36" s="1243"/>
      <c r="Q36" s="1243"/>
      <c r="R36" s="1243"/>
      <c r="S36" s="1243"/>
      <c r="T36" s="1244"/>
      <c r="U36" s="3027"/>
    </row>
    <row r="37" spans="1:21" ht="27.75">
      <c r="A37" s="52"/>
      <c r="B37" s="1242" t="s">
        <v>102</v>
      </c>
      <c r="C37" s="1243"/>
      <c r="D37" s="1243"/>
      <c r="E37" s="1243"/>
      <c r="F37" s="1243"/>
      <c r="G37" s="1243"/>
      <c r="H37" s="1243"/>
      <c r="I37" s="1243"/>
      <c r="J37" s="1243"/>
      <c r="K37" s="1243"/>
      <c r="L37" s="1243"/>
      <c r="M37" s="1243"/>
      <c r="N37" s="1243"/>
      <c r="O37" s="1243"/>
      <c r="P37" s="1243"/>
      <c r="Q37" s="1243"/>
      <c r="R37" s="1243"/>
      <c r="S37" s="1243"/>
      <c r="T37" s="1244"/>
      <c r="U37" s="3027"/>
    </row>
    <row r="38" spans="1:21" ht="27.75">
      <c r="A38" s="52"/>
      <c r="B38" s="1245" t="s">
        <v>103</v>
      </c>
      <c r="C38" s="1243"/>
      <c r="D38" s="1243"/>
      <c r="E38" s="1243"/>
      <c r="F38" s="1243"/>
      <c r="G38" s="1243"/>
      <c r="H38" s="1243"/>
      <c r="I38" s="1243"/>
      <c r="J38" s="1243"/>
      <c r="K38" s="1243"/>
      <c r="L38" s="1243"/>
      <c r="M38" s="1243"/>
      <c r="N38" s="1243"/>
      <c r="O38" s="1243"/>
      <c r="P38" s="1243"/>
      <c r="Q38" s="1243"/>
      <c r="R38" s="1243"/>
      <c r="S38" s="1243"/>
      <c r="T38" s="1244"/>
      <c r="U38" s="3027"/>
    </row>
    <row r="39" spans="1:21" ht="26.25">
      <c r="B39" s="1214"/>
      <c r="C39" s="1246">
        <v>1</v>
      </c>
      <c r="D39" s="1246">
        <v>2</v>
      </c>
      <c r="E39" s="1246">
        <v>3</v>
      </c>
      <c r="F39" s="1247"/>
      <c r="G39" s="1247"/>
      <c r="H39" s="1247"/>
      <c r="I39" s="1247"/>
      <c r="J39" s="1247"/>
      <c r="K39" s="1246">
        <v>1</v>
      </c>
      <c r="L39" s="1246">
        <v>2</v>
      </c>
      <c r="M39" s="1246">
        <v>3</v>
      </c>
      <c r="N39" s="1247"/>
      <c r="O39" s="1247"/>
      <c r="P39" s="1247"/>
      <c r="Q39" s="1248" t="s">
        <v>104</v>
      </c>
      <c r="R39" s="1249"/>
      <c r="S39" s="1250"/>
      <c r="T39" s="1251"/>
      <c r="U39" s="3027"/>
    </row>
    <row r="40" spans="1:21" ht="26.25">
      <c r="B40" s="1252" t="s">
        <v>105</v>
      </c>
      <c r="C40" s="1209" t="s">
        <v>106</v>
      </c>
      <c r="D40" s="1209"/>
      <c r="E40" s="1253"/>
      <c r="F40" s="1210" t="s">
        <v>107</v>
      </c>
      <c r="G40" s="1201"/>
      <c r="H40" s="1201"/>
      <c r="I40" s="1228"/>
      <c r="J40" s="1252" t="s">
        <v>108</v>
      </c>
      <c r="K40" s="1200" t="s">
        <v>109</v>
      </c>
      <c r="L40" s="1209"/>
      <c r="M40" s="1253"/>
      <c r="N40" s="1210" t="s">
        <v>107</v>
      </c>
      <c r="O40" s="1201"/>
      <c r="P40" s="1201"/>
      <c r="Q40" s="3028"/>
      <c r="R40" s="3028"/>
      <c r="S40" s="3028"/>
      <c r="T40" s="3029"/>
      <c r="U40" s="3027"/>
    </row>
    <row r="41" spans="1:21" ht="30" customHeight="1">
      <c r="B41" s="1219" t="s">
        <v>110</v>
      </c>
      <c r="C41" s="1213"/>
      <c r="D41" s="1213"/>
      <c r="E41" s="1213"/>
      <c r="F41" s="1200" t="s">
        <v>111</v>
      </c>
      <c r="G41" s="1254"/>
      <c r="H41" s="1255"/>
      <c r="I41" s="1200"/>
      <c r="J41" s="1219" t="s">
        <v>110</v>
      </c>
      <c r="K41" s="1213"/>
      <c r="L41" s="1213"/>
      <c r="M41" s="1213"/>
      <c r="N41" s="1220" t="s">
        <v>111</v>
      </c>
      <c r="O41" s="1201"/>
      <c r="P41" s="1201"/>
      <c r="Q41" s="3028"/>
      <c r="R41" s="3028"/>
      <c r="S41" s="3028"/>
      <c r="T41" s="3029"/>
      <c r="U41" s="3027"/>
    </row>
    <row r="42" spans="1:21" ht="30" customHeight="1">
      <c r="B42" s="1256"/>
      <c r="C42" s="1254"/>
      <c r="D42" s="1254"/>
      <c r="E42" s="1254"/>
      <c r="F42" s="1234"/>
      <c r="G42" s="1254"/>
      <c r="H42" s="1255"/>
      <c r="I42" s="1254"/>
      <c r="J42" s="1200"/>
      <c r="K42" s="1254"/>
      <c r="L42" s="1254"/>
      <c r="M42" s="1257"/>
      <c r="N42" s="1220"/>
      <c r="O42" s="1215"/>
      <c r="P42" s="1201"/>
      <c r="Q42" s="3028"/>
      <c r="R42" s="3028"/>
      <c r="S42" s="3028"/>
      <c r="T42" s="3029"/>
      <c r="U42" s="3027"/>
    </row>
    <row r="43" spans="1:21" ht="30" customHeight="1">
      <c r="B43" s="1219" t="s">
        <v>112</v>
      </c>
      <c r="C43" s="1213"/>
      <c r="D43" s="1213"/>
      <c r="E43" s="1213"/>
      <c r="F43" s="1200" t="s">
        <v>113</v>
      </c>
      <c r="G43" s="1254"/>
      <c r="H43" s="1255"/>
      <c r="I43" s="1254"/>
      <c r="J43" s="1219" t="s">
        <v>114</v>
      </c>
      <c r="K43" s="1213"/>
      <c r="L43" s="1213"/>
      <c r="M43" s="1213"/>
      <c r="N43" s="1220" t="s">
        <v>115</v>
      </c>
      <c r="O43" s="1201"/>
      <c r="P43" s="1201"/>
      <c r="Q43" s="3028"/>
      <c r="R43" s="3028"/>
      <c r="S43" s="3028"/>
      <c r="T43" s="3029"/>
      <c r="U43" s="3027"/>
    </row>
    <row r="44" spans="1:21" ht="30" customHeight="1">
      <c r="B44" s="1219" t="s">
        <v>116</v>
      </c>
      <c r="C44" s="1213"/>
      <c r="D44" s="1213"/>
      <c r="E44" s="1213"/>
      <c r="F44" s="1200" t="s">
        <v>117</v>
      </c>
      <c r="G44" s="1254"/>
      <c r="H44" s="1255"/>
      <c r="I44" s="1254"/>
      <c r="J44" s="1219" t="s">
        <v>118</v>
      </c>
      <c r="K44" s="1213"/>
      <c r="L44" s="1213"/>
      <c r="M44" s="1213"/>
      <c r="N44" s="1220" t="s">
        <v>79</v>
      </c>
      <c r="O44" s="1201"/>
      <c r="P44" s="1201"/>
      <c r="Q44" s="3028"/>
      <c r="R44" s="3028"/>
      <c r="S44" s="3028"/>
      <c r="T44" s="3029"/>
      <c r="U44" s="3027"/>
    </row>
    <row r="45" spans="1:21" ht="30" customHeight="1">
      <c r="B45" s="1219" t="s">
        <v>119</v>
      </c>
      <c r="C45" s="1213"/>
      <c r="D45" s="1213"/>
      <c r="E45" s="1213"/>
      <c r="F45" s="1200" t="s">
        <v>120</v>
      </c>
      <c r="G45" s="1254"/>
      <c r="H45" s="1255"/>
      <c r="I45" s="1254"/>
      <c r="J45" s="1219" t="s">
        <v>121</v>
      </c>
      <c r="K45" s="1213"/>
      <c r="L45" s="1213"/>
      <c r="M45" s="1213"/>
      <c r="N45" s="1220" t="s">
        <v>122</v>
      </c>
      <c r="O45" s="1201"/>
      <c r="P45" s="1201"/>
      <c r="Q45" s="3028"/>
      <c r="R45" s="3028"/>
      <c r="S45" s="3028"/>
      <c r="T45" s="3029"/>
      <c r="U45" s="3027"/>
    </row>
    <row r="46" spans="1:21" ht="30" customHeight="1">
      <c r="B46" s="1219" t="s">
        <v>123</v>
      </c>
      <c r="C46" s="1213"/>
      <c r="D46" s="1213"/>
      <c r="E46" s="1213"/>
      <c r="F46" s="1200" t="s">
        <v>124</v>
      </c>
      <c r="G46" s="1254"/>
      <c r="H46" s="1255"/>
      <c r="I46" s="1254"/>
      <c r="J46" s="1219" t="s">
        <v>75</v>
      </c>
      <c r="K46" s="1213"/>
      <c r="L46" s="1213"/>
      <c r="M46" s="1213"/>
      <c r="N46" s="1220" t="s">
        <v>125</v>
      </c>
      <c r="O46" s="1201"/>
      <c r="P46" s="1201"/>
      <c r="Q46" s="3028"/>
      <c r="R46" s="3028"/>
      <c r="S46" s="3028"/>
      <c r="T46" s="3029"/>
      <c r="U46" s="3027"/>
    </row>
    <row r="47" spans="1:21" ht="25.5" customHeight="1">
      <c r="B47" s="1258"/>
      <c r="C47" s="1254"/>
      <c r="D47" s="1254"/>
      <c r="E47" s="1254"/>
      <c r="F47" s="1200"/>
      <c r="G47" s="1254"/>
      <c r="H47" s="1255"/>
      <c r="I47" s="1254"/>
      <c r="J47" s="1254"/>
      <c r="K47" s="1228"/>
      <c r="L47" s="1234"/>
      <c r="M47" s="1259"/>
      <c r="N47" s="1234"/>
      <c r="O47" s="1201"/>
      <c r="P47" s="1201"/>
      <c r="Q47" s="1243"/>
      <c r="R47" s="1243"/>
      <c r="S47" s="1243"/>
      <c r="T47" s="1244"/>
      <c r="U47" s="3027"/>
    </row>
    <row r="48" spans="1:21" ht="26.25">
      <c r="B48" s="1252" t="s">
        <v>126</v>
      </c>
      <c r="C48" s="1200" t="s">
        <v>127</v>
      </c>
      <c r="D48" s="1209"/>
      <c r="E48" s="1253"/>
      <c r="F48" s="1210" t="s">
        <v>107</v>
      </c>
      <c r="G48" s="1201"/>
      <c r="H48" s="1201"/>
      <c r="I48" s="1228" t="s">
        <v>128</v>
      </c>
      <c r="J48" s="1228"/>
      <c r="K48" s="1209" t="s">
        <v>129</v>
      </c>
      <c r="L48" s="1209"/>
      <c r="M48" s="1253"/>
      <c r="N48" s="1210" t="s">
        <v>107</v>
      </c>
      <c r="O48" s="1201"/>
      <c r="P48" s="1201"/>
      <c r="Q48" s="1216" t="s">
        <v>130</v>
      </c>
      <c r="R48" s="1260"/>
      <c r="S48" s="1158"/>
      <c r="T48" s="1261"/>
      <c r="U48" s="3027"/>
    </row>
    <row r="49" spans="2:21" ht="30" customHeight="1">
      <c r="B49" s="1219" t="s">
        <v>131</v>
      </c>
      <c r="C49" s="1213"/>
      <c r="D49" s="1213"/>
      <c r="E49" s="1213"/>
      <c r="F49" s="1200" t="s">
        <v>132</v>
      </c>
      <c r="G49" s="1254"/>
      <c r="H49" s="1255"/>
      <c r="I49" s="1200"/>
      <c r="J49" s="1219" t="s">
        <v>133</v>
      </c>
      <c r="K49" s="1213"/>
      <c r="L49" s="1213"/>
      <c r="M49" s="1213"/>
      <c r="N49" s="1200" t="s">
        <v>134</v>
      </c>
      <c r="O49" s="1201"/>
      <c r="P49" s="1201"/>
      <c r="Q49" s="3028"/>
      <c r="R49" s="3028"/>
      <c r="S49" s="3028"/>
      <c r="T49" s="3029"/>
      <c r="U49" s="3027"/>
    </row>
    <row r="50" spans="2:21" ht="30" customHeight="1">
      <c r="B50" s="1258"/>
      <c r="C50" s="1254"/>
      <c r="D50" s="1254"/>
      <c r="E50" s="1254"/>
      <c r="F50" s="1200"/>
      <c r="G50" s="1254"/>
      <c r="H50" s="1255"/>
      <c r="I50" s="1254"/>
      <c r="J50" s="1200"/>
      <c r="K50" s="1254"/>
      <c r="L50" s="1254"/>
      <c r="M50" s="1254"/>
      <c r="N50" s="1234"/>
      <c r="O50" s="1201"/>
      <c r="P50" s="1201"/>
      <c r="Q50" s="3028"/>
      <c r="R50" s="3028"/>
      <c r="S50" s="3028"/>
      <c r="T50" s="3029"/>
      <c r="U50" s="3027"/>
    </row>
    <row r="51" spans="2:21" ht="30" customHeight="1">
      <c r="B51" s="1219" t="s">
        <v>135</v>
      </c>
      <c r="C51" s="1213"/>
      <c r="D51" s="1213"/>
      <c r="E51" s="1213"/>
      <c r="F51" s="1200" t="s">
        <v>136</v>
      </c>
      <c r="G51" s="1254"/>
      <c r="H51" s="1255"/>
      <c r="I51" s="1254"/>
      <c r="J51" s="1219" t="s">
        <v>137</v>
      </c>
      <c r="K51" s="1213"/>
      <c r="L51" s="1213"/>
      <c r="M51" s="1213"/>
      <c r="N51" s="1200" t="s">
        <v>138</v>
      </c>
      <c r="O51" s="1201"/>
      <c r="P51" s="1201"/>
      <c r="Q51" s="3028"/>
      <c r="R51" s="3028"/>
      <c r="S51" s="3028"/>
      <c r="T51" s="3029"/>
      <c r="U51" s="3027"/>
    </row>
    <row r="52" spans="2:21" ht="30" customHeight="1">
      <c r="B52" s="1219" t="s">
        <v>139</v>
      </c>
      <c r="C52" s="1213"/>
      <c r="D52" s="1213"/>
      <c r="E52" s="1213"/>
      <c r="F52" s="1200" t="s">
        <v>140</v>
      </c>
      <c r="G52" s="1254"/>
      <c r="H52" s="1255"/>
      <c r="I52" s="1254"/>
      <c r="J52" s="1219" t="s">
        <v>141</v>
      </c>
      <c r="K52" s="1213"/>
      <c r="L52" s="1213"/>
      <c r="M52" s="1213"/>
      <c r="N52" s="1200" t="s">
        <v>142</v>
      </c>
      <c r="O52" s="1201"/>
      <c r="P52" s="1201"/>
      <c r="Q52" s="3028"/>
      <c r="R52" s="3028"/>
      <c r="S52" s="3028"/>
      <c r="T52" s="3029"/>
      <c r="U52" s="3027"/>
    </row>
    <row r="53" spans="2:21" ht="30" customHeight="1">
      <c r="B53" s="1219" t="s">
        <v>143</v>
      </c>
      <c r="C53" s="1213"/>
      <c r="D53" s="1213"/>
      <c r="E53" s="1213"/>
      <c r="F53" s="1200" t="s">
        <v>144</v>
      </c>
      <c r="G53" s="1254"/>
      <c r="H53" s="1255"/>
      <c r="I53" s="1254"/>
      <c r="J53" s="1219" t="s">
        <v>145</v>
      </c>
      <c r="K53" s="1213"/>
      <c r="L53" s="1213"/>
      <c r="M53" s="1213"/>
      <c r="N53" s="1200" t="s">
        <v>146</v>
      </c>
      <c r="O53" s="1201"/>
      <c r="P53" s="1201"/>
      <c r="Q53" s="3028"/>
      <c r="R53" s="3028"/>
      <c r="S53" s="3028"/>
      <c r="T53" s="3029"/>
      <c r="U53" s="3027"/>
    </row>
    <row r="54" spans="2:21" ht="12.75">
      <c r="B54" s="1262"/>
      <c r="C54" s="1263"/>
      <c r="D54" s="1263"/>
      <c r="E54" s="1263"/>
      <c r="F54" s="1263"/>
      <c r="G54" s="1263"/>
      <c r="H54" s="1263"/>
      <c r="I54" s="1263"/>
      <c r="J54" s="1263"/>
      <c r="K54" s="1263"/>
      <c r="L54" s="1263"/>
      <c r="M54" s="1263"/>
      <c r="N54" s="1264"/>
      <c r="O54" s="1265"/>
      <c r="P54" s="1265"/>
      <c r="Q54" s="3028"/>
      <c r="R54" s="3028"/>
      <c r="S54" s="3028"/>
      <c r="T54" s="3029"/>
      <c r="U54" s="3027"/>
    </row>
    <row r="55" spans="2:21" ht="27.75">
      <c r="B55" s="54" t="s">
        <v>147</v>
      </c>
      <c r="C55" s="55"/>
      <c r="D55" s="55"/>
      <c r="E55" s="55"/>
      <c r="F55" s="55"/>
      <c r="G55" s="55"/>
      <c r="H55" s="55"/>
      <c r="I55" s="55"/>
      <c r="J55" s="55"/>
      <c r="K55" s="55"/>
      <c r="L55" s="55"/>
      <c r="M55" s="55"/>
      <c r="N55" s="55"/>
      <c r="O55" s="55"/>
      <c r="P55" s="55"/>
      <c r="Q55" s="55"/>
      <c r="R55" s="55"/>
      <c r="S55" s="55"/>
      <c r="T55" s="56"/>
      <c r="U55" s="3027"/>
    </row>
    <row r="56" spans="2:21" ht="20.25" customHeight="1">
      <c r="B56" s="3051"/>
      <c r="C56" s="3052"/>
      <c r="D56" s="3052"/>
      <c r="E56" s="3052"/>
      <c r="F56" s="3052"/>
      <c r="G56" s="3052"/>
      <c r="H56" s="3052"/>
      <c r="I56" s="3052"/>
      <c r="J56" s="3052"/>
      <c r="K56" s="3052"/>
      <c r="L56" s="3052"/>
      <c r="M56" s="3052"/>
      <c r="N56" s="3052"/>
      <c r="O56" s="3052"/>
      <c r="P56" s="3052"/>
      <c r="Q56" s="3052"/>
      <c r="R56" s="3052"/>
      <c r="S56" s="3052"/>
      <c r="T56" s="3053"/>
      <c r="U56" s="3027"/>
    </row>
    <row r="57" spans="2:21" ht="20.25" customHeight="1">
      <c r="B57" s="2998"/>
      <c r="C57" s="2999"/>
      <c r="D57" s="2999"/>
      <c r="E57" s="2999"/>
      <c r="F57" s="2999"/>
      <c r="G57" s="2999"/>
      <c r="H57" s="2999"/>
      <c r="I57" s="2999"/>
      <c r="J57" s="2999"/>
      <c r="K57" s="2999"/>
      <c r="L57" s="2999"/>
      <c r="M57" s="2999"/>
      <c r="N57" s="2999"/>
      <c r="O57" s="2999"/>
      <c r="P57" s="2999"/>
      <c r="Q57" s="2999"/>
      <c r="R57" s="2999"/>
      <c r="S57" s="2999"/>
      <c r="T57" s="3000"/>
      <c r="U57" s="3027"/>
    </row>
    <row r="58" spans="2:21" ht="20.25" customHeight="1">
      <c r="B58" s="2998"/>
      <c r="C58" s="2999"/>
      <c r="D58" s="2999"/>
      <c r="E58" s="2999"/>
      <c r="F58" s="2999"/>
      <c r="G58" s="2999"/>
      <c r="H58" s="2999"/>
      <c r="I58" s="2999"/>
      <c r="J58" s="2999"/>
      <c r="K58" s="2999"/>
      <c r="L58" s="2999"/>
      <c r="M58" s="2999"/>
      <c r="N58" s="2999"/>
      <c r="O58" s="2999"/>
      <c r="P58" s="2999"/>
      <c r="Q58" s="2999"/>
      <c r="R58" s="2999"/>
      <c r="S58" s="2999"/>
      <c r="T58" s="3000"/>
      <c r="U58" s="3027"/>
    </row>
    <row r="59" spans="2:21" ht="20.25" customHeight="1">
      <c r="B59" s="2998"/>
      <c r="C59" s="2999"/>
      <c r="D59" s="2999"/>
      <c r="E59" s="2999"/>
      <c r="F59" s="2999"/>
      <c r="G59" s="2999"/>
      <c r="H59" s="2999"/>
      <c r="I59" s="2999"/>
      <c r="J59" s="2999"/>
      <c r="K59" s="2999"/>
      <c r="L59" s="2999"/>
      <c r="M59" s="2999"/>
      <c r="N59" s="2999"/>
      <c r="O59" s="2999"/>
      <c r="P59" s="2999"/>
      <c r="Q59" s="2999"/>
      <c r="R59" s="2999"/>
      <c r="S59" s="2999"/>
      <c r="T59" s="3000"/>
      <c r="U59" s="3027"/>
    </row>
    <row r="60" spans="2:21" ht="20.25" customHeight="1">
      <c r="B60" s="2998"/>
      <c r="C60" s="2999"/>
      <c r="D60" s="2999"/>
      <c r="E60" s="2999"/>
      <c r="F60" s="2999"/>
      <c r="G60" s="2999"/>
      <c r="H60" s="2999"/>
      <c r="I60" s="2999"/>
      <c r="J60" s="2999"/>
      <c r="K60" s="2999"/>
      <c r="L60" s="2999"/>
      <c r="M60" s="2999"/>
      <c r="N60" s="2999"/>
      <c r="O60" s="2999"/>
      <c r="P60" s="2999"/>
      <c r="Q60" s="2999"/>
      <c r="R60" s="2999"/>
      <c r="S60" s="2999"/>
      <c r="T60" s="3000"/>
      <c r="U60" s="3027"/>
    </row>
    <row r="61" spans="2:21" ht="20.25" customHeight="1">
      <c r="B61" s="2998"/>
      <c r="C61" s="2999"/>
      <c r="D61" s="2999"/>
      <c r="E61" s="2999"/>
      <c r="F61" s="2999"/>
      <c r="G61" s="2999"/>
      <c r="H61" s="2999"/>
      <c r="I61" s="2999"/>
      <c r="J61" s="2999"/>
      <c r="K61" s="2999"/>
      <c r="L61" s="2999"/>
      <c r="M61" s="2999"/>
      <c r="N61" s="2999"/>
      <c r="O61" s="2999"/>
      <c r="P61" s="2999"/>
      <c r="Q61" s="2999"/>
      <c r="R61" s="2999"/>
      <c r="S61" s="2999"/>
      <c r="T61" s="3000"/>
      <c r="U61" s="3027"/>
    </row>
    <row r="62" spans="2:21" ht="20.25" customHeight="1">
      <c r="B62" s="3054"/>
      <c r="C62" s="3055"/>
      <c r="D62" s="3055"/>
      <c r="E62" s="3055"/>
      <c r="F62" s="3055"/>
      <c r="G62" s="3055"/>
      <c r="H62" s="3055"/>
      <c r="I62" s="3055"/>
      <c r="J62" s="3055"/>
      <c r="K62" s="3055"/>
      <c r="L62" s="3055"/>
      <c r="M62" s="3055"/>
      <c r="N62" s="3055"/>
      <c r="O62" s="3055"/>
      <c r="P62" s="3055"/>
      <c r="Q62" s="3055"/>
      <c r="R62" s="3055"/>
      <c r="S62" s="3055"/>
      <c r="T62" s="3056"/>
      <c r="U62" s="3027"/>
    </row>
    <row r="63" spans="2:21" ht="27.75">
      <c r="B63" s="54" t="s">
        <v>148</v>
      </c>
      <c r="C63" s="55"/>
      <c r="D63" s="55"/>
      <c r="E63" s="55"/>
      <c r="F63" s="55"/>
      <c r="G63" s="55"/>
      <c r="H63" s="55"/>
      <c r="I63" s="55"/>
      <c r="J63" s="55"/>
      <c r="K63" s="55"/>
      <c r="L63" s="55"/>
      <c r="M63" s="55"/>
      <c r="N63" s="55"/>
      <c r="O63" s="55"/>
      <c r="P63" s="55"/>
      <c r="Q63" s="55"/>
      <c r="R63" s="55"/>
      <c r="S63" s="55"/>
      <c r="T63" s="56"/>
      <c r="U63" s="3027"/>
    </row>
    <row r="64" spans="2:21" ht="26.25">
      <c r="B64" s="1266"/>
      <c r="C64" s="1267"/>
      <c r="D64" s="1267"/>
      <c r="E64" s="1268" t="s">
        <v>149</v>
      </c>
      <c r="F64" s="1267"/>
      <c r="G64" s="1267"/>
      <c r="H64" s="1267"/>
      <c r="I64" s="1267"/>
      <c r="J64" s="1267"/>
      <c r="K64" s="1269"/>
      <c r="L64" s="1268" t="s">
        <v>150</v>
      </c>
      <c r="M64" s="1267"/>
      <c r="N64" s="1253"/>
      <c r="O64" s="1270"/>
      <c r="P64" s="1270"/>
      <c r="Q64" s="1228" t="s">
        <v>151</v>
      </c>
      <c r="R64" s="1267"/>
      <c r="S64" s="1267"/>
      <c r="T64" s="1271"/>
      <c r="U64" s="3027"/>
    </row>
    <row r="65" spans="2:21" ht="30.75" customHeight="1">
      <c r="B65" s="1272"/>
      <c r="C65" s="1267"/>
      <c r="D65" s="1273" t="s">
        <v>152</v>
      </c>
      <c r="E65" s="1241"/>
      <c r="F65" s="1267"/>
      <c r="G65" s="1267"/>
      <c r="H65" s="1267"/>
      <c r="I65" s="1267"/>
      <c r="J65" s="1267"/>
      <c r="K65" s="1273" t="s">
        <v>153</v>
      </c>
      <c r="L65" s="1241"/>
      <c r="M65" s="1267"/>
      <c r="N65" s="1267"/>
      <c r="O65" s="1270"/>
      <c r="P65" s="1270"/>
      <c r="Q65" s="1268" t="s">
        <v>154</v>
      </c>
      <c r="R65" s="1267"/>
      <c r="S65" s="1267"/>
      <c r="T65" s="1271"/>
      <c r="U65" s="3027"/>
    </row>
    <row r="66" spans="2:21" ht="26.25">
      <c r="B66" s="1272"/>
      <c r="C66" s="1267"/>
      <c r="D66" s="1273" t="s">
        <v>155</v>
      </c>
      <c r="E66" s="1241"/>
      <c r="F66" s="1267"/>
      <c r="G66" s="1267"/>
      <c r="H66" s="1267"/>
      <c r="I66" s="1267"/>
      <c r="J66" s="1267"/>
      <c r="K66" s="1273" t="s">
        <v>156</v>
      </c>
      <c r="L66" s="1241"/>
      <c r="M66" s="1267"/>
      <c r="N66" s="1267"/>
      <c r="O66" s="1270"/>
      <c r="P66" s="1270"/>
      <c r="Q66" s="1203" t="s">
        <v>157</v>
      </c>
      <c r="R66" s="1274"/>
      <c r="S66" s="1267"/>
      <c r="T66" s="1271"/>
      <c r="U66" s="3027"/>
    </row>
    <row r="67" spans="2:21" ht="26.25">
      <c r="B67" s="1272"/>
      <c r="C67" s="1267"/>
      <c r="D67" s="1273" t="s">
        <v>158</v>
      </c>
      <c r="E67" s="1241"/>
      <c r="F67" s="1267"/>
      <c r="G67" s="1267"/>
      <c r="H67" s="1267"/>
      <c r="I67" s="1267"/>
      <c r="J67" s="1267"/>
      <c r="K67" s="1273" t="s">
        <v>159</v>
      </c>
      <c r="L67" s="1241"/>
      <c r="M67" s="1267"/>
      <c r="N67" s="1267"/>
      <c r="O67" s="1270"/>
      <c r="P67" s="1270"/>
      <c r="Q67" s="1203" t="s">
        <v>160</v>
      </c>
      <c r="R67" s="1275"/>
      <c r="S67" s="1267"/>
      <c r="T67" s="1271"/>
      <c r="U67" s="3005" t="str">
        <f>C9</f>
        <v>4B</v>
      </c>
    </row>
    <row r="68" spans="2:21" ht="26.25">
      <c r="B68" s="1272"/>
      <c r="C68" s="1267"/>
      <c r="D68" s="1273" t="s">
        <v>162</v>
      </c>
      <c r="E68" s="1241"/>
      <c r="F68" s="1267"/>
      <c r="G68" s="1267"/>
      <c r="H68" s="1267"/>
      <c r="I68" s="1267"/>
      <c r="J68" s="1267"/>
      <c r="K68" s="1273" t="s">
        <v>163</v>
      </c>
      <c r="L68" s="1241"/>
      <c r="M68" s="1267"/>
      <c r="N68" s="1267"/>
      <c r="O68" s="1270"/>
      <c r="P68" s="1270"/>
      <c r="Q68" s="1267"/>
      <c r="R68" s="1267"/>
      <c r="S68" s="1267"/>
      <c r="T68" s="1271"/>
      <c r="U68" s="3005"/>
    </row>
    <row r="69" spans="2:21" ht="26.25">
      <c r="B69" s="1272"/>
      <c r="C69" s="1267"/>
      <c r="D69" s="1273" t="s">
        <v>164</v>
      </c>
      <c r="E69" s="1241"/>
      <c r="F69" s="1267"/>
      <c r="G69" s="1267"/>
      <c r="H69" s="1267"/>
      <c r="I69" s="1267"/>
      <c r="J69" s="1267"/>
      <c r="K69" s="1273" t="s">
        <v>165</v>
      </c>
      <c r="L69" s="1241"/>
      <c r="M69" s="1267"/>
      <c r="N69" s="1267"/>
      <c r="O69" s="1270"/>
      <c r="P69" s="1270"/>
      <c r="Q69" s="1268" t="s">
        <v>166</v>
      </c>
      <c r="R69" s="1267"/>
      <c r="S69" s="1267"/>
      <c r="T69" s="1271"/>
      <c r="U69" s="3005"/>
    </row>
    <row r="70" spans="2:21" ht="26.25">
      <c r="B70" s="1272"/>
      <c r="C70" s="1267"/>
      <c r="D70" s="1273" t="s">
        <v>167</v>
      </c>
      <c r="E70" s="1241"/>
      <c r="F70" s="1267"/>
      <c r="G70" s="1267"/>
      <c r="H70" s="1267"/>
      <c r="I70" s="1267"/>
      <c r="J70" s="1267"/>
      <c r="K70" s="1273" t="s">
        <v>168</v>
      </c>
      <c r="L70" s="1241"/>
      <c r="M70" s="1267"/>
      <c r="N70" s="1267"/>
      <c r="O70" s="1270"/>
      <c r="P70" s="1270"/>
      <c r="Q70" s="1203" t="s">
        <v>169</v>
      </c>
      <c r="R70" s="1276"/>
      <c r="S70" s="1277"/>
      <c r="T70" s="1278"/>
      <c r="U70" s="3021" t="s">
        <v>161</v>
      </c>
    </row>
    <row r="71" spans="2:21" ht="26.25">
      <c r="B71" s="1272"/>
      <c r="C71" s="1267"/>
      <c r="D71" s="1273" t="s">
        <v>170</v>
      </c>
      <c r="E71" s="1241"/>
      <c r="F71" s="1267"/>
      <c r="G71" s="1267"/>
      <c r="H71" s="1267"/>
      <c r="I71" s="1267"/>
      <c r="J71" s="1267"/>
      <c r="K71" s="1273" t="s">
        <v>171</v>
      </c>
      <c r="L71" s="1241"/>
      <c r="M71" s="1267"/>
      <c r="N71" s="1267"/>
      <c r="O71" s="1270"/>
      <c r="P71" s="1270"/>
      <c r="Q71" s="1203" t="s">
        <v>172</v>
      </c>
      <c r="R71" s="1279"/>
      <c r="S71" s="1267"/>
      <c r="T71" s="1271"/>
      <c r="U71" s="3021"/>
    </row>
    <row r="72" spans="2:21" ht="26.25">
      <c r="B72" s="1272"/>
      <c r="C72" s="1267"/>
      <c r="D72" s="1273" t="s">
        <v>173</v>
      </c>
      <c r="E72" s="1241"/>
      <c r="F72" s="1267"/>
      <c r="G72" s="1267"/>
      <c r="H72" s="1267"/>
      <c r="I72" s="1267"/>
      <c r="J72" s="1267"/>
      <c r="K72" s="1273" t="s">
        <v>174</v>
      </c>
      <c r="L72" s="1241"/>
      <c r="M72" s="1267"/>
      <c r="N72" s="1267"/>
      <c r="O72" s="1270"/>
      <c r="P72" s="1270"/>
      <c r="Q72" s="1267"/>
      <c r="R72" s="1267"/>
      <c r="S72" s="1267"/>
      <c r="T72" s="1271"/>
      <c r="U72" s="3021"/>
    </row>
    <row r="73" spans="2:21" ht="44.25" customHeight="1">
      <c r="B73" s="1280" t="s">
        <v>175</v>
      </c>
      <c r="C73" s="1281"/>
      <c r="D73" s="1281"/>
      <c r="E73" s="1241"/>
      <c r="F73" s="1267"/>
      <c r="G73" s="1267"/>
      <c r="H73" s="1267"/>
      <c r="I73" s="1267"/>
      <c r="J73" s="1267"/>
      <c r="K73" s="1273" t="s">
        <v>176</v>
      </c>
      <c r="L73" s="1241"/>
      <c r="M73" s="1267"/>
      <c r="N73" s="1267"/>
      <c r="O73" s="1270"/>
      <c r="P73" s="1270"/>
      <c r="Q73" s="1267"/>
      <c r="R73" s="1267"/>
      <c r="S73" s="1267"/>
      <c r="T73" s="1271"/>
      <c r="U73" s="3005">
        <v>1</v>
      </c>
    </row>
    <row r="74" spans="2:21" ht="29.25" customHeight="1">
      <c r="B74" s="3022" t="s">
        <v>177</v>
      </c>
      <c r="C74" s="3023"/>
      <c r="D74" s="3023"/>
      <c r="E74" s="3023"/>
      <c r="F74" s="3023"/>
      <c r="G74" s="3023"/>
      <c r="H74" s="3023"/>
      <c r="I74" s="3023"/>
      <c r="J74" s="3023"/>
      <c r="K74" s="3023"/>
      <c r="L74" s="3023"/>
      <c r="M74" s="3023"/>
      <c r="N74" s="3023"/>
      <c r="O74" s="3023"/>
      <c r="P74" s="3023"/>
      <c r="Q74" s="3023"/>
      <c r="R74" s="3023"/>
      <c r="S74" s="3023"/>
      <c r="T74" s="3024"/>
      <c r="U74" s="3005"/>
    </row>
    <row r="75" spans="2:21" ht="29.25" customHeight="1">
      <c r="B75" s="1282"/>
      <c r="C75" s="1283"/>
      <c r="D75" s="1283"/>
      <c r="E75" s="1283"/>
      <c r="F75" s="1283"/>
      <c r="G75" s="1283"/>
      <c r="H75" s="1283"/>
      <c r="I75" s="1283"/>
      <c r="J75" s="1283"/>
      <c r="K75" s="1283"/>
      <c r="L75" s="1283"/>
      <c r="M75" s="1283"/>
      <c r="N75" s="1283"/>
      <c r="O75" s="1283"/>
      <c r="P75" s="1283"/>
      <c r="Q75" s="1283"/>
      <c r="R75" s="1283"/>
      <c r="S75" s="1283"/>
      <c r="T75" s="1284"/>
      <c r="U75" s="3005"/>
    </row>
    <row r="76" spans="2:21" ht="27.75" customHeight="1">
      <c r="B76" s="1285"/>
      <c r="C76" s="1267"/>
      <c r="D76" s="1267"/>
      <c r="E76" s="1286" t="s">
        <v>178</v>
      </c>
      <c r="F76" s="1241"/>
      <c r="G76" s="1267"/>
      <c r="H76" s="1267"/>
      <c r="I76" s="1267"/>
      <c r="J76" s="1267"/>
      <c r="K76" s="1287" t="s">
        <v>179</v>
      </c>
      <c r="L76" s="1241"/>
      <c r="M76" s="1267"/>
      <c r="N76" s="1267"/>
      <c r="O76" s="1270"/>
      <c r="P76" s="1270"/>
      <c r="Q76" s="1267"/>
      <c r="R76" s="1287" t="s">
        <v>180</v>
      </c>
      <c r="S76" s="1241"/>
      <c r="T76" s="1271"/>
      <c r="U76" s="3040" t="s">
        <v>2193</v>
      </c>
    </row>
    <row r="77" spans="2:21" ht="36.75" customHeight="1">
      <c r="B77" s="1285"/>
      <c r="C77" s="1201"/>
      <c r="D77" s="1200"/>
      <c r="E77" s="1203" t="s">
        <v>181</v>
      </c>
      <c r="F77" s="3041"/>
      <c r="G77" s="3041"/>
      <c r="H77" s="3041"/>
      <c r="I77" s="3041"/>
      <c r="J77" s="3041"/>
      <c r="K77" s="3041"/>
      <c r="L77" s="3041"/>
      <c r="M77" s="3041"/>
      <c r="N77" s="3041"/>
      <c r="O77" s="1270"/>
      <c r="P77" s="1270"/>
      <c r="Q77" s="1267"/>
      <c r="R77" s="1203" t="s">
        <v>182</v>
      </c>
      <c r="S77" s="3041"/>
      <c r="T77" s="3042"/>
      <c r="U77" s="3040"/>
    </row>
    <row r="78" spans="2:21" ht="35.25" customHeight="1">
      <c r="B78" s="1285"/>
      <c r="C78" s="1201"/>
      <c r="D78" s="1267"/>
      <c r="E78" s="1203" t="s">
        <v>183</v>
      </c>
      <c r="F78" s="3041"/>
      <c r="G78" s="3041"/>
      <c r="H78" s="3041"/>
      <c r="I78" s="3041"/>
      <c r="J78" s="3041"/>
      <c r="K78" s="3041"/>
      <c r="L78" s="3041"/>
      <c r="M78" s="3041"/>
      <c r="N78" s="3041"/>
      <c r="O78" s="1270"/>
      <c r="P78" s="1270"/>
      <c r="Q78" s="1267"/>
      <c r="R78" s="1203" t="s">
        <v>184</v>
      </c>
      <c r="S78" s="3041"/>
      <c r="T78" s="3042"/>
      <c r="U78" s="3040"/>
    </row>
    <row r="79" spans="2:21" ht="20.25">
      <c r="B79" s="1288"/>
      <c r="C79" s="1289"/>
      <c r="D79" s="1289"/>
      <c r="E79" s="1289"/>
      <c r="F79" s="1289"/>
      <c r="G79" s="1289"/>
      <c r="H79" s="1289"/>
      <c r="I79" s="1289"/>
      <c r="J79" s="1289"/>
      <c r="K79" s="1289"/>
      <c r="L79" s="1289"/>
      <c r="M79" s="1289"/>
      <c r="N79" s="1289"/>
      <c r="O79" s="1290"/>
      <c r="P79" s="1290"/>
      <c r="Q79" s="1289"/>
      <c r="R79" s="1289"/>
      <c r="S79" s="1289"/>
      <c r="T79" s="1291"/>
      <c r="U79" s="57"/>
    </row>
    <row r="80" spans="2:21">
      <c r="U80" s="58"/>
    </row>
    <row r="109" ht="25.5" customHeight="1"/>
    <row r="110" ht="35.25" customHeight="1"/>
    <row r="111" ht="20.25" customHeight="1"/>
    <row r="112" ht="35.25" customHeight="1"/>
    <row r="113" ht="20.25" customHeight="1"/>
    <row r="115" ht="25.5" customHeight="1"/>
    <row r="116" ht="35.25" customHeight="1"/>
    <row r="117" ht="20.25"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sheetData>
  <mergeCells count="32">
    <mergeCell ref="L18:P18"/>
    <mergeCell ref="B56:T62"/>
    <mergeCell ref="B17:B18"/>
    <mergeCell ref="C17:E18"/>
    <mergeCell ref="F17:G18"/>
    <mergeCell ref="H17:J18"/>
    <mergeCell ref="C10:T10"/>
    <mergeCell ref="C11:K11"/>
    <mergeCell ref="N11:T11"/>
    <mergeCell ref="F12:M12"/>
    <mergeCell ref="R12:T12"/>
    <mergeCell ref="U76:U78"/>
    <mergeCell ref="F77:N77"/>
    <mergeCell ref="S77:T77"/>
    <mergeCell ref="F78:N78"/>
    <mergeCell ref="S78:T78"/>
    <mergeCell ref="U73:U75"/>
    <mergeCell ref="B15:B16"/>
    <mergeCell ref="C15:E16"/>
    <mergeCell ref="F15:G16"/>
    <mergeCell ref="H15:J16"/>
    <mergeCell ref="U67:U69"/>
    <mergeCell ref="U70:U72"/>
    <mergeCell ref="B74:T74"/>
    <mergeCell ref="R29:T33"/>
    <mergeCell ref="U29:U66"/>
    <mergeCell ref="Q40:T46"/>
    <mergeCell ref="Q49:T54"/>
    <mergeCell ref="U1:U27"/>
    <mergeCell ref="C2:J3"/>
    <mergeCell ref="M7:T7"/>
    <mergeCell ref="D9:T9"/>
  </mergeCells>
  <printOptions horizontalCentered="1" verticalCentered="1"/>
  <pageMargins left="0" right="0" top="0" bottom="0" header="0" footer="0.19685039370078741"/>
  <pageSetup paperSize="9" scale="37" orientation="portrait" horizontalDpi="4294967295" r:id="rId1"/>
  <headerFooter alignWithMargins="0">
    <oddFooter>&amp;R&amp;8&amp;D-&amp;F-&amp;A-&amp;T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4:L1150"/>
  <sheetViews>
    <sheetView workbookViewId="0">
      <selection activeCell="G32" sqref="G32"/>
    </sheetView>
  </sheetViews>
  <sheetFormatPr baseColWidth="10" defaultRowHeight="15"/>
  <cols>
    <col min="11" max="11" width="56.85546875" customWidth="1"/>
    <col min="12" max="12" width="37.140625" customWidth="1"/>
  </cols>
  <sheetData>
    <row r="4" spans="2:12">
      <c r="B4" t="s">
        <v>708</v>
      </c>
    </row>
    <row r="5" spans="2:12">
      <c r="B5" t="s">
        <v>709</v>
      </c>
    </row>
    <row r="6" spans="2:12">
      <c r="B6" s="1" t="s">
        <v>1666</v>
      </c>
    </row>
    <row r="7" spans="2:12">
      <c r="K7" t="s">
        <v>741</v>
      </c>
      <c r="L7" t="s">
        <v>740</v>
      </c>
    </row>
    <row r="8" spans="2:12">
      <c r="B8" t="s">
        <v>710</v>
      </c>
      <c r="C8" t="s">
        <v>711</v>
      </c>
      <c r="K8" t="s">
        <v>1565</v>
      </c>
      <c r="L8" t="s">
        <v>1564</v>
      </c>
    </row>
    <row r="9" spans="2:12">
      <c r="B9" t="s">
        <v>712</v>
      </c>
      <c r="C9" t="s">
        <v>713</v>
      </c>
      <c r="K9" t="s">
        <v>1569</v>
      </c>
      <c r="L9" t="s">
        <v>1568</v>
      </c>
    </row>
    <row r="10" spans="2:12">
      <c r="B10" t="s">
        <v>714</v>
      </c>
      <c r="C10" t="s">
        <v>715</v>
      </c>
      <c r="K10" t="s">
        <v>1311</v>
      </c>
      <c r="L10" t="s">
        <v>1310</v>
      </c>
    </row>
    <row r="11" spans="2:12">
      <c r="B11" t="s">
        <v>716</v>
      </c>
      <c r="C11" t="s">
        <v>717</v>
      </c>
      <c r="K11" t="s">
        <v>1303</v>
      </c>
      <c r="L11" t="s">
        <v>1302</v>
      </c>
    </row>
    <row r="12" spans="2:12">
      <c r="B12" t="s">
        <v>718</v>
      </c>
      <c r="C12" t="s">
        <v>719</v>
      </c>
      <c r="K12" t="s">
        <v>1497</v>
      </c>
      <c r="L12" t="s">
        <v>1496</v>
      </c>
    </row>
    <row r="13" spans="2:12">
      <c r="B13" t="s">
        <v>720</v>
      </c>
      <c r="C13" t="s">
        <v>721</v>
      </c>
      <c r="K13" t="s">
        <v>1345</v>
      </c>
      <c r="L13" t="s">
        <v>1344</v>
      </c>
    </row>
    <row r="14" spans="2:12">
      <c r="B14" t="s">
        <v>722</v>
      </c>
      <c r="C14" t="s">
        <v>723</v>
      </c>
      <c r="K14" t="s">
        <v>1559</v>
      </c>
      <c r="L14" t="s">
        <v>1558</v>
      </c>
    </row>
    <row r="15" spans="2:12">
      <c r="B15" t="s">
        <v>724</v>
      </c>
      <c r="C15" t="s">
        <v>725</v>
      </c>
      <c r="K15" t="s">
        <v>1305</v>
      </c>
      <c r="L15" t="s">
        <v>1304</v>
      </c>
    </row>
    <row r="16" spans="2:12">
      <c r="B16" t="s">
        <v>726</v>
      </c>
      <c r="C16" t="s">
        <v>727</v>
      </c>
      <c r="K16" t="s">
        <v>1295</v>
      </c>
      <c r="L16" t="s">
        <v>1294</v>
      </c>
    </row>
    <row r="17" spans="2:12">
      <c r="B17" t="s">
        <v>728</v>
      </c>
      <c r="C17" t="s">
        <v>729</v>
      </c>
      <c r="K17" t="s">
        <v>1273</v>
      </c>
      <c r="L17" t="s">
        <v>1272</v>
      </c>
    </row>
    <row r="18" spans="2:12">
      <c r="B18" t="s">
        <v>730</v>
      </c>
      <c r="C18" t="s">
        <v>731</v>
      </c>
      <c r="K18" t="s">
        <v>865</v>
      </c>
      <c r="L18" t="s">
        <v>864</v>
      </c>
    </row>
    <row r="19" spans="2:12">
      <c r="B19" t="s">
        <v>732</v>
      </c>
      <c r="C19" t="s">
        <v>733</v>
      </c>
      <c r="K19" t="s">
        <v>1659</v>
      </c>
      <c r="L19" t="s">
        <v>1658</v>
      </c>
    </row>
    <row r="20" spans="2:12">
      <c r="B20" t="s">
        <v>734</v>
      </c>
      <c r="C20" t="s">
        <v>735</v>
      </c>
      <c r="K20" t="s">
        <v>1005</v>
      </c>
      <c r="L20" t="s">
        <v>1004</v>
      </c>
    </row>
    <row r="21" spans="2:12">
      <c r="B21" t="s">
        <v>736</v>
      </c>
      <c r="C21" t="s">
        <v>737</v>
      </c>
      <c r="K21" t="s">
        <v>1197</v>
      </c>
      <c r="L21" t="s">
        <v>1196</v>
      </c>
    </row>
    <row r="22" spans="2:12">
      <c r="B22" t="s">
        <v>738</v>
      </c>
      <c r="C22" t="s">
        <v>739</v>
      </c>
      <c r="K22" t="s">
        <v>1023</v>
      </c>
      <c r="L22" t="s">
        <v>1022</v>
      </c>
    </row>
    <row r="23" spans="2:12">
      <c r="B23" t="s">
        <v>740</v>
      </c>
      <c r="C23" t="s">
        <v>741</v>
      </c>
      <c r="K23" t="s">
        <v>1403</v>
      </c>
      <c r="L23" t="s">
        <v>1402</v>
      </c>
    </row>
    <row r="24" spans="2:12">
      <c r="B24" t="s">
        <v>742</v>
      </c>
      <c r="C24" t="s">
        <v>743</v>
      </c>
      <c r="K24" t="s">
        <v>867</v>
      </c>
      <c r="L24" t="s">
        <v>866</v>
      </c>
    </row>
    <row r="25" spans="2:12">
      <c r="B25" t="s">
        <v>744</v>
      </c>
      <c r="C25" t="s">
        <v>745</v>
      </c>
      <c r="K25" t="s">
        <v>1043</v>
      </c>
      <c r="L25" t="s">
        <v>1042</v>
      </c>
    </row>
    <row r="26" spans="2:12">
      <c r="B26" t="s">
        <v>746</v>
      </c>
      <c r="C26" t="s">
        <v>747</v>
      </c>
      <c r="K26" t="s">
        <v>1389</v>
      </c>
      <c r="L26" t="s">
        <v>1388</v>
      </c>
    </row>
    <row r="27" spans="2:12">
      <c r="B27" t="s">
        <v>748</v>
      </c>
      <c r="C27" t="s">
        <v>749</v>
      </c>
      <c r="K27" t="s">
        <v>1159</v>
      </c>
      <c r="L27" t="s">
        <v>1158</v>
      </c>
    </row>
    <row r="28" spans="2:12">
      <c r="B28" t="s">
        <v>750</v>
      </c>
      <c r="C28" t="s">
        <v>751</v>
      </c>
      <c r="K28" t="s">
        <v>1619</v>
      </c>
      <c r="L28" t="s">
        <v>1618</v>
      </c>
    </row>
    <row r="29" spans="2:12">
      <c r="B29" t="s">
        <v>752</v>
      </c>
      <c r="C29" t="s">
        <v>753</v>
      </c>
      <c r="K29" t="s">
        <v>1615</v>
      </c>
      <c r="L29" t="s">
        <v>1614</v>
      </c>
    </row>
    <row r="30" spans="2:12">
      <c r="B30" t="s">
        <v>754</v>
      </c>
      <c r="C30" t="s">
        <v>755</v>
      </c>
      <c r="K30" t="s">
        <v>1617</v>
      </c>
      <c r="L30" t="s">
        <v>1616</v>
      </c>
    </row>
    <row r="31" spans="2:12">
      <c r="B31" t="s">
        <v>756</v>
      </c>
      <c r="C31" t="s">
        <v>757</v>
      </c>
      <c r="K31" t="s">
        <v>1347</v>
      </c>
      <c r="L31" t="s">
        <v>1346</v>
      </c>
    </row>
    <row r="32" spans="2:12">
      <c r="B32" t="s">
        <v>758</v>
      </c>
      <c r="C32" t="s">
        <v>759</v>
      </c>
      <c r="K32" t="s">
        <v>1357</v>
      </c>
      <c r="L32" t="s">
        <v>1356</v>
      </c>
    </row>
    <row r="33" spans="2:12">
      <c r="B33" t="s">
        <v>760</v>
      </c>
      <c r="C33" t="s">
        <v>761</v>
      </c>
      <c r="K33" t="s">
        <v>1359</v>
      </c>
      <c r="L33" t="s">
        <v>1358</v>
      </c>
    </row>
    <row r="34" spans="2:12">
      <c r="B34" t="s">
        <v>762</v>
      </c>
      <c r="C34" t="s">
        <v>763</v>
      </c>
      <c r="K34" t="s">
        <v>1259</v>
      </c>
      <c r="L34" t="s">
        <v>1258</v>
      </c>
    </row>
    <row r="35" spans="2:12">
      <c r="B35" t="s">
        <v>764</v>
      </c>
      <c r="C35" t="s">
        <v>765</v>
      </c>
      <c r="K35" t="s">
        <v>1401</v>
      </c>
      <c r="L35" t="s">
        <v>1400</v>
      </c>
    </row>
    <row r="36" spans="2:12">
      <c r="B36" t="s">
        <v>766</v>
      </c>
      <c r="C36" t="s">
        <v>767</v>
      </c>
      <c r="K36" t="s">
        <v>1579</v>
      </c>
      <c r="L36" t="s">
        <v>1578</v>
      </c>
    </row>
    <row r="37" spans="2:12">
      <c r="B37" t="s">
        <v>768</v>
      </c>
      <c r="C37" t="s">
        <v>769</v>
      </c>
      <c r="K37" t="s">
        <v>1611</v>
      </c>
      <c r="L37" t="s">
        <v>1610</v>
      </c>
    </row>
    <row r="38" spans="2:12">
      <c r="B38" t="s">
        <v>770</v>
      </c>
      <c r="C38" t="s">
        <v>771</v>
      </c>
      <c r="K38" t="s">
        <v>1639</v>
      </c>
      <c r="L38" t="s">
        <v>1638</v>
      </c>
    </row>
    <row r="39" spans="2:12">
      <c r="B39" t="s">
        <v>772</v>
      </c>
      <c r="C39" t="s">
        <v>773</v>
      </c>
      <c r="K39" t="s">
        <v>1623</v>
      </c>
      <c r="L39" t="s">
        <v>1622</v>
      </c>
    </row>
    <row r="40" spans="2:12">
      <c r="B40" t="s">
        <v>774</v>
      </c>
      <c r="C40" t="s">
        <v>775</v>
      </c>
      <c r="K40" t="s">
        <v>1581</v>
      </c>
      <c r="L40" t="s">
        <v>1580</v>
      </c>
    </row>
    <row r="41" spans="2:12">
      <c r="B41" t="s">
        <v>776</v>
      </c>
      <c r="C41" t="s">
        <v>777</v>
      </c>
      <c r="K41" t="s">
        <v>1577</v>
      </c>
      <c r="L41" t="s">
        <v>1576</v>
      </c>
    </row>
    <row r="42" spans="2:12">
      <c r="B42" t="s">
        <v>778</v>
      </c>
      <c r="C42" t="s">
        <v>779</v>
      </c>
      <c r="K42" t="s">
        <v>1407</v>
      </c>
      <c r="L42" t="s">
        <v>1406</v>
      </c>
    </row>
    <row r="43" spans="2:12">
      <c r="B43" t="s">
        <v>780</v>
      </c>
      <c r="C43" t="s">
        <v>781</v>
      </c>
      <c r="K43" t="s">
        <v>783</v>
      </c>
      <c r="L43" t="s">
        <v>782</v>
      </c>
    </row>
    <row r="44" spans="2:12">
      <c r="B44" t="s">
        <v>782</v>
      </c>
      <c r="C44" t="s">
        <v>783</v>
      </c>
      <c r="K44" t="s">
        <v>1517</v>
      </c>
      <c r="L44" t="s">
        <v>1516</v>
      </c>
    </row>
    <row r="45" spans="2:12">
      <c r="B45" t="s">
        <v>784</v>
      </c>
      <c r="C45" t="s">
        <v>785</v>
      </c>
      <c r="K45" t="s">
        <v>1513</v>
      </c>
      <c r="L45" t="s">
        <v>1512</v>
      </c>
    </row>
    <row r="46" spans="2:12">
      <c r="B46" t="s">
        <v>786</v>
      </c>
      <c r="C46" t="s">
        <v>787</v>
      </c>
      <c r="K46" t="s">
        <v>813</v>
      </c>
      <c r="L46" t="s">
        <v>812</v>
      </c>
    </row>
    <row r="47" spans="2:12">
      <c r="B47" t="s">
        <v>788</v>
      </c>
      <c r="C47" t="s">
        <v>789</v>
      </c>
      <c r="K47" t="s">
        <v>805</v>
      </c>
      <c r="L47" t="s">
        <v>804</v>
      </c>
    </row>
    <row r="48" spans="2:12">
      <c r="B48" t="s">
        <v>790</v>
      </c>
      <c r="C48" t="s">
        <v>791</v>
      </c>
      <c r="K48" t="s">
        <v>1269</v>
      </c>
      <c r="L48" t="s">
        <v>1268</v>
      </c>
    </row>
    <row r="49" spans="2:12">
      <c r="B49" t="s">
        <v>792</v>
      </c>
      <c r="C49" t="s">
        <v>793</v>
      </c>
      <c r="K49" t="s">
        <v>1385</v>
      </c>
      <c r="L49" t="s">
        <v>1384</v>
      </c>
    </row>
    <row r="50" spans="2:12">
      <c r="B50" t="s">
        <v>794</v>
      </c>
      <c r="C50" t="s">
        <v>795</v>
      </c>
      <c r="K50" t="s">
        <v>1383</v>
      </c>
      <c r="L50" t="s">
        <v>1382</v>
      </c>
    </row>
    <row r="51" spans="2:12">
      <c r="B51" t="s">
        <v>796</v>
      </c>
      <c r="C51" t="s">
        <v>797</v>
      </c>
      <c r="K51" t="s">
        <v>1437</v>
      </c>
      <c r="L51" t="s">
        <v>1436</v>
      </c>
    </row>
    <row r="52" spans="2:12">
      <c r="B52" t="s">
        <v>798</v>
      </c>
      <c r="C52" t="s">
        <v>799</v>
      </c>
      <c r="K52" t="s">
        <v>1435</v>
      </c>
      <c r="L52" t="s">
        <v>1434</v>
      </c>
    </row>
    <row r="53" spans="2:12">
      <c r="B53" t="s">
        <v>800</v>
      </c>
      <c r="C53" t="s">
        <v>801</v>
      </c>
      <c r="K53" t="s">
        <v>1431</v>
      </c>
      <c r="L53" t="s">
        <v>1430</v>
      </c>
    </row>
    <row r="54" spans="2:12">
      <c r="B54" t="s">
        <v>802</v>
      </c>
      <c r="C54" t="s">
        <v>803</v>
      </c>
      <c r="K54" t="s">
        <v>1433</v>
      </c>
      <c r="L54" t="s">
        <v>1432</v>
      </c>
    </row>
    <row r="55" spans="2:12">
      <c r="B55" t="s">
        <v>804</v>
      </c>
      <c r="C55" t="s">
        <v>805</v>
      </c>
      <c r="K55" t="s">
        <v>733</v>
      </c>
      <c r="L55" t="s">
        <v>732</v>
      </c>
    </row>
    <row r="56" spans="2:12">
      <c r="B56" t="s">
        <v>806</v>
      </c>
      <c r="C56" t="s">
        <v>807</v>
      </c>
      <c r="K56" t="s">
        <v>1199</v>
      </c>
      <c r="L56" t="s">
        <v>1198</v>
      </c>
    </row>
    <row r="57" spans="2:12">
      <c r="B57" t="s">
        <v>808</v>
      </c>
      <c r="C57" t="s">
        <v>809</v>
      </c>
      <c r="K57" t="s">
        <v>1551</v>
      </c>
      <c r="L57" t="s">
        <v>1550</v>
      </c>
    </row>
    <row r="58" spans="2:12">
      <c r="B58" t="s">
        <v>810</v>
      </c>
      <c r="C58" t="s">
        <v>811</v>
      </c>
      <c r="K58" t="s">
        <v>875</v>
      </c>
      <c r="L58" t="s">
        <v>874</v>
      </c>
    </row>
    <row r="59" spans="2:12">
      <c r="B59" t="s">
        <v>812</v>
      </c>
      <c r="C59" t="s">
        <v>813</v>
      </c>
      <c r="K59" t="s">
        <v>877</v>
      </c>
      <c r="L59" t="s">
        <v>876</v>
      </c>
    </row>
    <row r="60" spans="2:12">
      <c r="B60" t="s">
        <v>814</v>
      </c>
      <c r="C60" t="s">
        <v>815</v>
      </c>
      <c r="K60" t="s">
        <v>1253</v>
      </c>
      <c r="L60" t="s">
        <v>1252</v>
      </c>
    </row>
    <row r="61" spans="2:12">
      <c r="B61" t="s">
        <v>816</v>
      </c>
      <c r="C61" t="s">
        <v>817</v>
      </c>
      <c r="K61" t="s">
        <v>777</v>
      </c>
      <c r="L61" t="s">
        <v>776</v>
      </c>
    </row>
    <row r="62" spans="2:12">
      <c r="B62" t="s">
        <v>818</v>
      </c>
      <c r="C62" t="s">
        <v>819</v>
      </c>
      <c r="K62" t="s">
        <v>769</v>
      </c>
      <c r="L62" t="s">
        <v>768</v>
      </c>
    </row>
    <row r="63" spans="2:12">
      <c r="B63" t="s">
        <v>820</v>
      </c>
      <c r="C63" t="s">
        <v>821</v>
      </c>
      <c r="K63" t="s">
        <v>991</v>
      </c>
      <c r="L63" t="s">
        <v>990</v>
      </c>
    </row>
    <row r="64" spans="2:12">
      <c r="B64" t="s">
        <v>822</v>
      </c>
      <c r="C64" t="s">
        <v>823</v>
      </c>
      <c r="K64" t="s">
        <v>959</v>
      </c>
      <c r="L64" t="s">
        <v>958</v>
      </c>
    </row>
    <row r="65" spans="2:12">
      <c r="B65" t="s">
        <v>824</v>
      </c>
      <c r="C65" t="s">
        <v>825</v>
      </c>
      <c r="K65" t="s">
        <v>779</v>
      </c>
      <c r="L65" t="s">
        <v>778</v>
      </c>
    </row>
    <row r="66" spans="2:12">
      <c r="B66" t="s">
        <v>826</v>
      </c>
      <c r="C66" t="s">
        <v>827</v>
      </c>
      <c r="K66" t="s">
        <v>1177</v>
      </c>
      <c r="L66" t="s">
        <v>1176</v>
      </c>
    </row>
    <row r="67" spans="2:12">
      <c r="B67" t="s">
        <v>828</v>
      </c>
      <c r="C67" t="s">
        <v>829</v>
      </c>
      <c r="K67" t="s">
        <v>895</v>
      </c>
      <c r="L67" t="s">
        <v>894</v>
      </c>
    </row>
    <row r="68" spans="2:12">
      <c r="B68" t="s">
        <v>830</v>
      </c>
      <c r="C68" t="s">
        <v>831</v>
      </c>
      <c r="K68" t="s">
        <v>1395</v>
      </c>
      <c r="L68" t="s">
        <v>1394</v>
      </c>
    </row>
    <row r="69" spans="2:12">
      <c r="B69" t="s">
        <v>832</v>
      </c>
      <c r="C69" t="s">
        <v>833</v>
      </c>
      <c r="K69" t="s">
        <v>1397</v>
      </c>
      <c r="L69" t="s">
        <v>1396</v>
      </c>
    </row>
    <row r="70" spans="2:12">
      <c r="B70" t="s">
        <v>834</v>
      </c>
      <c r="C70" t="s">
        <v>835</v>
      </c>
      <c r="K70" t="s">
        <v>997</v>
      </c>
      <c r="L70" t="s">
        <v>996</v>
      </c>
    </row>
    <row r="71" spans="2:12">
      <c r="B71" t="s">
        <v>836</v>
      </c>
      <c r="C71" t="s">
        <v>837</v>
      </c>
      <c r="K71" t="s">
        <v>969</v>
      </c>
      <c r="L71" t="s">
        <v>968</v>
      </c>
    </row>
    <row r="72" spans="2:12">
      <c r="B72" t="s">
        <v>838</v>
      </c>
      <c r="C72" t="s">
        <v>839</v>
      </c>
      <c r="K72" t="s">
        <v>1477</v>
      </c>
      <c r="L72" t="s">
        <v>1476</v>
      </c>
    </row>
    <row r="73" spans="2:12">
      <c r="B73" t="s">
        <v>840</v>
      </c>
      <c r="C73" t="s">
        <v>841</v>
      </c>
      <c r="K73" t="s">
        <v>1605</v>
      </c>
      <c r="L73" t="s">
        <v>1604</v>
      </c>
    </row>
    <row r="74" spans="2:12">
      <c r="B74" t="s">
        <v>842</v>
      </c>
      <c r="C74" t="s">
        <v>843</v>
      </c>
      <c r="K74" t="s">
        <v>1607</v>
      </c>
      <c r="L74" t="s">
        <v>1606</v>
      </c>
    </row>
    <row r="75" spans="2:12">
      <c r="B75" t="s">
        <v>844</v>
      </c>
      <c r="C75" t="s">
        <v>845</v>
      </c>
      <c r="K75" t="s">
        <v>1649</v>
      </c>
      <c r="L75" t="s">
        <v>1648</v>
      </c>
    </row>
    <row r="76" spans="2:12">
      <c r="B76" t="s">
        <v>846</v>
      </c>
      <c r="C76" t="s">
        <v>847</v>
      </c>
      <c r="K76" t="s">
        <v>1653</v>
      </c>
      <c r="L76" t="s">
        <v>1652</v>
      </c>
    </row>
    <row r="77" spans="2:12">
      <c r="B77" t="s">
        <v>848</v>
      </c>
      <c r="C77" t="s">
        <v>849</v>
      </c>
      <c r="K77" t="s">
        <v>1651</v>
      </c>
      <c r="L77" t="s">
        <v>1650</v>
      </c>
    </row>
    <row r="78" spans="2:12">
      <c r="B78" t="s">
        <v>850</v>
      </c>
      <c r="C78" t="s">
        <v>851</v>
      </c>
      <c r="K78" t="s">
        <v>1115</v>
      </c>
      <c r="L78" t="s">
        <v>1114</v>
      </c>
    </row>
    <row r="79" spans="2:12">
      <c r="B79" t="s">
        <v>852</v>
      </c>
      <c r="C79" t="s">
        <v>853</v>
      </c>
      <c r="K79" t="s">
        <v>1571</v>
      </c>
      <c r="L79" t="s">
        <v>1570</v>
      </c>
    </row>
    <row r="80" spans="2:12">
      <c r="B80" t="s">
        <v>854</v>
      </c>
      <c r="C80" t="s">
        <v>855</v>
      </c>
      <c r="K80" t="s">
        <v>987</v>
      </c>
      <c r="L80" t="s">
        <v>986</v>
      </c>
    </row>
    <row r="81" spans="2:12">
      <c r="B81" t="s">
        <v>856</v>
      </c>
      <c r="C81" t="s">
        <v>857</v>
      </c>
      <c r="K81" t="s">
        <v>1471</v>
      </c>
      <c r="L81" t="s">
        <v>1470</v>
      </c>
    </row>
    <row r="82" spans="2:12">
      <c r="B82" t="s">
        <v>858</v>
      </c>
      <c r="C82" t="s">
        <v>859</v>
      </c>
      <c r="K82" t="s">
        <v>1453</v>
      </c>
      <c r="L82" t="s">
        <v>1452</v>
      </c>
    </row>
    <row r="83" spans="2:12">
      <c r="B83" t="s">
        <v>860</v>
      </c>
      <c r="C83" t="s">
        <v>861</v>
      </c>
      <c r="K83" t="s">
        <v>1405</v>
      </c>
      <c r="L83" t="s">
        <v>1404</v>
      </c>
    </row>
    <row r="84" spans="2:12">
      <c r="B84" t="s">
        <v>862</v>
      </c>
      <c r="C84" t="s">
        <v>863</v>
      </c>
      <c r="K84" t="s">
        <v>1049</v>
      </c>
      <c r="L84" t="s">
        <v>1048</v>
      </c>
    </row>
    <row r="85" spans="2:12">
      <c r="B85" t="s">
        <v>864</v>
      </c>
      <c r="C85" t="s">
        <v>865</v>
      </c>
      <c r="K85" t="s">
        <v>1053</v>
      </c>
      <c r="L85" t="s">
        <v>1052</v>
      </c>
    </row>
    <row r="86" spans="2:12">
      <c r="B86" t="s">
        <v>866</v>
      </c>
      <c r="C86" t="s">
        <v>867</v>
      </c>
      <c r="K86" t="s">
        <v>1055</v>
      </c>
      <c r="L86" t="s">
        <v>1054</v>
      </c>
    </row>
    <row r="87" spans="2:12">
      <c r="B87" t="s">
        <v>868</v>
      </c>
      <c r="C87" t="s">
        <v>869</v>
      </c>
      <c r="K87" t="s">
        <v>1059</v>
      </c>
      <c r="L87" t="s">
        <v>1058</v>
      </c>
    </row>
    <row r="88" spans="2:12">
      <c r="B88" t="s">
        <v>870</v>
      </c>
      <c r="C88" t="s">
        <v>871</v>
      </c>
      <c r="K88" t="s">
        <v>1057</v>
      </c>
      <c r="L88" t="s">
        <v>1056</v>
      </c>
    </row>
    <row r="89" spans="2:12">
      <c r="B89" t="s">
        <v>872</v>
      </c>
      <c r="C89" t="s">
        <v>873</v>
      </c>
      <c r="K89" t="s">
        <v>1051</v>
      </c>
      <c r="L89" t="s">
        <v>1050</v>
      </c>
    </row>
    <row r="90" spans="2:12">
      <c r="B90" t="s">
        <v>874</v>
      </c>
      <c r="C90" t="s">
        <v>875</v>
      </c>
      <c r="K90" t="s">
        <v>1029</v>
      </c>
      <c r="L90" t="s">
        <v>1028</v>
      </c>
    </row>
    <row r="91" spans="2:12">
      <c r="B91" t="s">
        <v>876</v>
      </c>
      <c r="C91" t="s">
        <v>877</v>
      </c>
      <c r="K91" t="s">
        <v>1047</v>
      </c>
      <c r="L91" t="s">
        <v>1046</v>
      </c>
    </row>
    <row r="92" spans="2:12">
      <c r="B92" t="s">
        <v>878</v>
      </c>
      <c r="C92" t="s">
        <v>879</v>
      </c>
      <c r="K92" t="s">
        <v>1065</v>
      </c>
      <c r="L92" t="s">
        <v>1064</v>
      </c>
    </row>
    <row r="93" spans="2:12">
      <c r="B93" t="s">
        <v>880</v>
      </c>
      <c r="C93" t="s">
        <v>881</v>
      </c>
      <c r="K93" t="s">
        <v>849</v>
      </c>
      <c r="L93" t="s">
        <v>848</v>
      </c>
    </row>
    <row r="94" spans="2:12">
      <c r="B94" t="s">
        <v>882</v>
      </c>
      <c r="C94" t="s">
        <v>883</v>
      </c>
      <c r="K94" t="s">
        <v>773</v>
      </c>
      <c r="L94" t="s">
        <v>772</v>
      </c>
    </row>
    <row r="95" spans="2:12">
      <c r="B95" t="s">
        <v>884</v>
      </c>
      <c r="C95" t="s">
        <v>885</v>
      </c>
      <c r="K95" t="s">
        <v>1167</v>
      </c>
      <c r="L95" t="s">
        <v>1166</v>
      </c>
    </row>
    <row r="96" spans="2:12">
      <c r="B96" t="s">
        <v>886</v>
      </c>
      <c r="C96" t="s">
        <v>887</v>
      </c>
      <c r="K96" t="s">
        <v>1427</v>
      </c>
      <c r="L96" t="s">
        <v>1426</v>
      </c>
    </row>
    <row r="97" spans="2:12">
      <c r="B97" t="s">
        <v>888</v>
      </c>
      <c r="C97" t="s">
        <v>889</v>
      </c>
      <c r="K97" t="s">
        <v>1155</v>
      </c>
      <c r="L97" t="s">
        <v>1154</v>
      </c>
    </row>
    <row r="98" spans="2:12">
      <c r="B98" t="s">
        <v>890</v>
      </c>
      <c r="C98" t="s">
        <v>891</v>
      </c>
      <c r="K98" t="s">
        <v>1157</v>
      </c>
      <c r="L98" t="s">
        <v>1156</v>
      </c>
    </row>
    <row r="99" spans="2:12">
      <c r="B99" t="s">
        <v>892</v>
      </c>
      <c r="C99" t="s">
        <v>893</v>
      </c>
      <c r="K99" t="s">
        <v>1153</v>
      </c>
      <c r="L99" t="s">
        <v>1152</v>
      </c>
    </row>
    <row r="100" spans="2:12">
      <c r="B100" t="s">
        <v>894</v>
      </c>
      <c r="C100" t="s">
        <v>895</v>
      </c>
      <c r="K100" t="s">
        <v>1151</v>
      </c>
      <c r="L100" t="s">
        <v>1150</v>
      </c>
    </row>
    <row r="101" spans="2:12">
      <c r="B101" t="s">
        <v>896</v>
      </c>
      <c r="C101" t="s">
        <v>897</v>
      </c>
      <c r="K101" t="s">
        <v>1149</v>
      </c>
      <c r="L101" t="s">
        <v>1148</v>
      </c>
    </row>
    <row r="102" spans="2:12">
      <c r="B102" t="s">
        <v>898</v>
      </c>
      <c r="C102" t="s">
        <v>899</v>
      </c>
      <c r="K102" t="s">
        <v>1205</v>
      </c>
      <c r="L102" t="s">
        <v>1204</v>
      </c>
    </row>
    <row r="103" spans="2:12">
      <c r="B103" t="s">
        <v>900</v>
      </c>
      <c r="C103" t="s">
        <v>901</v>
      </c>
      <c r="K103" t="s">
        <v>1207</v>
      </c>
      <c r="L103" t="s">
        <v>1206</v>
      </c>
    </row>
    <row r="104" spans="2:12">
      <c r="B104" t="s">
        <v>902</v>
      </c>
      <c r="C104" t="s">
        <v>903</v>
      </c>
      <c r="K104" t="s">
        <v>1323</v>
      </c>
      <c r="L104" t="s">
        <v>1322</v>
      </c>
    </row>
    <row r="105" spans="2:12">
      <c r="B105" t="s">
        <v>904</v>
      </c>
      <c r="C105" t="s">
        <v>905</v>
      </c>
      <c r="K105" t="s">
        <v>911</v>
      </c>
      <c r="L105" t="s">
        <v>910</v>
      </c>
    </row>
    <row r="106" spans="2:12">
      <c r="B106" t="s">
        <v>906</v>
      </c>
      <c r="C106" t="s">
        <v>907</v>
      </c>
      <c r="K106" t="s">
        <v>883</v>
      </c>
      <c r="L106" t="s">
        <v>882</v>
      </c>
    </row>
    <row r="107" spans="2:12">
      <c r="B107" t="s">
        <v>908</v>
      </c>
      <c r="C107" t="s">
        <v>909</v>
      </c>
      <c r="K107" t="s">
        <v>885</v>
      </c>
      <c r="L107" t="s">
        <v>884</v>
      </c>
    </row>
    <row r="108" spans="2:12">
      <c r="B108" t="s">
        <v>910</v>
      </c>
      <c r="C108" t="s">
        <v>911</v>
      </c>
      <c r="K108" t="s">
        <v>765</v>
      </c>
      <c r="L108" t="s">
        <v>764</v>
      </c>
    </row>
    <row r="109" spans="2:12">
      <c r="B109" t="s">
        <v>912</v>
      </c>
      <c r="C109" t="s">
        <v>913</v>
      </c>
      <c r="K109" t="s">
        <v>1375</v>
      </c>
      <c r="L109" t="s">
        <v>1374</v>
      </c>
    </row>
    <row r="110" spans="2:12">
      <c r="B110" t="s">
        <v>914</v>
      </c>
      <c r="C110" t="s">
        <v>915</v>
      </c>
      <c r="K110" t="s">
        <v>1529</v>
      </c>
      <c r="L110" t="s">
        <v>1528</v>
      </c>
    </row>
    <row r="111" spans="2:12">
      <c r="B111" t="s">
        <v>916</v>
      </c>
      <c r="C111" t="s">
        <v>917</v>
      </c>
      <c r="K111" t="s">
        <v>1379</v>
      </c>
      <c r="L111" t="s">
        <v>1378</v>
      </c>
    </row>
    <row r="112" spans="2:12">
      <c r="B112" t="s">
        <v>918</v>
      </c>
      <c r="C112" t="s">
        <v>919</v>
      </c>
      <c r="K112" t="s">
        <v>729</v>
      </c>
      <c r="L112" t="s">
        <v>728</v>
      </c>
    </row>
    <row r="113" spans="2:12">
      <c r="B113" t="s">
        <v>920</v>
      </c>
      <c r="C113" t="s">
        <v>921</v>
      </c>
      <c r="K113" t="s">
        <v>1621</v>
      </c>
      <c r="L113" t="s">
        <v>1620</v>
      </c>
    </row>
    <row r="114" spans="2:12">
      <c r="B114" t="s">
        <v>922</v>
      </c>
      <c r="C114" t="s">
        <v>923</v>
      </c>
      <c r="K114" t="s">
        <v>1631</v>
      </c>
      <c r="L114" t="s">
        <v>1630</v>
      </c>
    </row>
    <row r="115" spans="2:12">
      <c r="B115" t="s">
        <v>924</v>
      </c>
      <c r="C115" t="s">
        <v>925</v>
      </c>
      <c r="K115" t="s">
        <v>1629</v>
      </c>
      <c r="L115" t="s">
        <v>1628</v>
      </c>
    </row>
    <row r="116" spans="2:12">
      <c r="B116" t="s">
        <v>926</v>
      </c>
      <c r="C116" t="s">
        <v>927</v>
      </c>
      <c r="K116" t="s">
        <v>1627</v>
      </c>
      <c r="L116" t="s">
        <v>1626</v>
      </c>
    </row>
    <row r="117" spans="2:12">
      <c r="B117" t="s">
        <v>928</v>
      </c>
      <c r="C117" t="s">
        <v>929</v>
      </c>
      <c r="K117" t="s">
        <v>1625</v>
      </c>
      <c r="L117" t="s">
        <v>1624</v>
      </c>
    </row>
    <row r="118" spans="2:12">
      <c r="B118" t="s">
        <v>930</v>
      </c>
      <c r="C118" t="s">
        <v>931</v>
      </c>
      <c r="K118" t="s">
        <v>1637</v>
      </c>
      <c r="L118" t="s">
        <v>1636</v>
      </c>
    </row>
    <row r="119" spans="2:12">
      <c r="B119" t="s">
        <v>932</v>
      </c>
      <c r="C119" t="s">
        <v>933</v>
      </c>
      <c r="K119" t="s">
        <v>1527</v>
      </c>
      <c r="L119" t="s">
        <v>1526</v>
      </c>
    </row>
    <row r="120" spans="2:12">
      <c r="B120" t="s">
        <v>934</v>
      </c>
      <c r="C120" t="s">
        <v>935</v>
      </c>
      <c r="K120" t="s">
        <v>1557</v>
      </c>
      <c r="L120" t="s">
        <v>1556</v>
      </c>
    </row>
    <row r="121" spans="2:12">
      <c r="B121" t="s">
        <v>936</v>
      </c>
      <c r="C121" t="s">
        <v>937</v>
      </c>
      <c r="K121" t="s">
        <v>1483</v>
      </c>
      <c r="L121" t="s">
        <v>1482</v>
      </c>
    </row>
    <row r="122" spans="2:12">
      <c r="B122" t="s">
        <v>938</v>
      </c>
      <c r="C122" t="s">
        <v>939</v>
      </c>
      <c r="K122" t="s">
        <v>1525</v>
      </c>
      <c r="L122" t="s">
        <v>1524</v>
      </c>
    </row>
    <row r="123" spans="2:12">
      <c r="B123" t="s">
        <v>940</v>
      </c>
      <c r="C123" t="s">
        <v>941</v>
      </c>
      <c r="K123" t="s">
        <v>1221</v>
      </c>
      <c r="L123" t="s">
        <v>1220</v>
      </c>
    </row>
    <row r="124" spans="2:12">
      <c r="B124" t="s">
        <v>942</v>
      </c>
      <c r="C124" t="s">
        <v>943</v>
      </c>
      <c r="K124" t="s">
        <v>1219</v>
      </c>
      <c r="L124" t="s">
        <v>1218</v>
      </c>
    </row>
    <row r="125" spans="2:12">
      <c r="B125" t="s">
        <v>944</v>
      </c>
      <c r="C125" t="s">
        <v>945</v>
      </c>
      <c r="K125" t="s">
        <v>1223</v>
      </c>
      <c r="L125" t="s">
        <v>1222</v>
      </c>
    </row>
    <row r="126" spans="2:12">
      <c r="B126" t="s">
        <v>946</v>
      </c>
      <c r="C126" t="s">
        <v>947</v>
      </c>
      <c r="K126" t="s">
        <v>1217</v>
      </c>
      <c r="L126" t="s">
        <v>1216</v>
      </c>
    </row>
    <row r="127" spans="2:12">
      <c r="B127" t="s">
        <v>948</v>
      </c>
      <c r="C127" t="s">
        <v>949</v>
      </c>
      <c r="K127" t="s">
        <v>1231</v>
      </c>
      <c r="L127" t="s">
        <v>1230</v>
      </c>
    </row>
    <row r="128" spans="2:12">
      <c r="B128" t="s">
        <v>950</v>
      </c>
      <c r="C128" t="s">
        <v>951</v>
      </c>
      <c r="K128" t="s">
        <v>1233</v>
      </c>
      <c r="L128" t="s">
        <v>1232</v>
      </c>
    </row>
    <row r="129" spans="2:12">
      <c r="B129" t="s">
        <v>952</v>
      </c>
      <c r="C129" t="s">
        <v>953</v>
      </c>
      <c r="K129" t="s">
        <v>1227</v>
      </c>
      <c r="L129" t="s">
        <v>1226</v>
      </c>
    </row>
    <row r="130" spans="2:12">
      <c r="B130" t="s">
        <v>954</v>
      </c>
      <c r="C130" t="s">
        <v>955</v>
      </c>
      <c r="K130" t="s">
        <v>1547</v>
      </c>
      <c r="L130" t="s">
        <v>1546</v>
      </c>
    </row>
    <row r="131" spans="2:12">
      <c r="B131" t="s">
        <v>956</v>
      </c>
      <c r="C131" t="s">
        <v>957</v>
      </c>
      <c r="K131" t="s">
        <v>1235</v>
      </c>
      <c r="L131" t="s">
        <v>1234</v>
      </c>
    </row>
    <row r="132" spans="2:12">
      <c r="B132" t="s">
        <v>958</v>
      </c>
      <c r="C132" t="s">
        <v>959</v>
      </c>
      <c r="K132" t="s">
        <v>1229</v>
      </c>
      <c r="L132" t="s">
        <v>1228</v>
      </c>
    </row>
    <row r="133" spans="2:12">
      <c r="B133" t="s">
        <v>960</v>
      </c>
      <c r="C133" t="s">
        <v>961</v>
      </c>
      <c r="K133" t="s">
        <v>1225</v>
      </c>
      <c r="L133" t="s">
        <v>1224</v>
      </c>
    </row>
    <row r="134" spans="2:12">
      <c r="B134" t="s">
        <v>962</v>
      </c>
      <c r="C134" t="s">
        <v>963</v>
      </c>
      <c r="K134" t="s">
        <v>1237</v>
      </c>
      <c r="L134" t="s">
        <v>1236</v>
      </c>
    </row>
    <row r="135" spans="2:12">
      <c r="B135" t="s">
        <v>964</v>
      </c>
      <c r="C135" t="s">
        <v>965</v>
      </c>
      <c r="K135" t="s">
        <v>1171</v>
      </c>
      <c r="L135" t="s">
        <v>1170</v>
      </c>
    </row>
    <row r="136" spans="2:12">
      <c r="B136" t="s">
        <v>966</v>
      </c>
      <c r="C136" t="s">
        <v>967</v>
      </c>
      <c r="K136" t="s">
        <v>827</v>
      </c>
      <c r="L136" t="s">
        <v>826</v>
      </c>
    </row>
    <row r="137" spans="2:12">
      <c r="B137" t="s">
        <v>968</v>
      </c>
      <c r="C137" t="s">
        <v>969</v>
      </c>
      <c r="K137" t="s">
        <v>823</v>
      </c>
      <c r="L137" t="s">
        <v>822</v>
      </c>
    </row>
    <row r="138" spans="2:12">
      <c r="B138" t="s">
        <v>970</v>
      </c>
      <c r="C138" t="s">
        <v>971</v>
      </c>
      <c r="K138" t="s">
        <v>825</v>
      </c>
      <c r="L138" t="s">
        <v>824</v>
      </c>
    </row>
    <row r="139" spans="2:12">
      <c r="B139" t="s">
        <v>972</v>
      </c>
      <c r="C139" t="s">
        <v>973</v>
      </c>
      <c r="K139" t="s">
        <v>1261</v>
      </c>
      <c r="L139" t="s">
        <v>1260</v>
      </c>
    </row>
    <row r="140" spans="2:12">
      <c r="B140" t="s">
        <v>974</v>
      </c>
      <c r="C140" t="s">
        <v>975</v>
      </c>
      <c r="K140" t="s">
        <v>1255</v>
      </c>
      <c r="L140" t="s">
        <v>1254</v>
      </c>
    </row>
    <row r="141" spans="2:12">
      <c r="B141" t="s">
        <v>976</v>
      </c>
      <c r="C141" t="s">
        <v>977</v>
      </c>
      <c r="K141" t="s">
        <v>831</v>
      </c>
      <c r="L141" t="s">
        <v>830</v>
      </c>
    </row>
    <row r="142" spans="2:12">
      <c r="B142" t="s">
        <v>978</v>
      </c>
      <c r="C142" t="s">
        <v>979</v>
      </c>
      <c r="K142" t="s">
        <v>737</v>
      </c>
      <c r="L142" t="s">
        <v>736</v>
      </c>
    </row>
    <row r="143" spans="2:12">
      <c r="B143" t="s">
        <v>980</v>
      </c>
      <c r="C143" t="s">
        <v>981</v>
      </c>
      <c r="K143" t="s">
        <v>735</v>
      </c>
      <c r="L143" t="s">
        <v>734</v>
      </c>
    </row>
    <row r="144" spans="2:12">
      <c r="B144" t="s">
        <v>982</v>
      </c>
      <c r="C144" t="s">
        <v>983</v>
      </c>
      <c r="K144" t="s">
        <v>1381</v>
      </c>
      <c r="L144" t="s">
        <v>1380</v>
      </c>
    </row>
    <row r="145" spans="2:12">
      <c r="B145" t="s">
        <v>984</v>
      </c>
      <c r="C145" t="s">
        <v>985</v>
      </c>
      <c r="K145" t="s">
        <v>1515</v>
      </c>
      <c r="L145" t="s">
        <v>1514</v>
      </c>
    </row>
    <row r="146" spans="2:12">
      <c r="B146" t="s">
        <v>986</v>
      </c>
      <c r="C146" t="s">
        <v>987</v>
      </c>
      <c r="K146" t="s">
        <v>1309</v>
      </c>
      <c r="L146" t="s">
        <v>1308</v>
      </c>
    </row>
    <row r="147" spans="2:12">
      <c r="B147" t="s">
        <v>988</v>
      </c>
      <c r="C147" t="s">
        <v>989</v>
      </c>
      <c r="K147" t="s">
        <v>1175</v>
      </c>
      <c r="L147" t="s">
        <v>1174</v>
      </c>
    </row>
    <row r="148" spans="2:12">
      <c r="B148" t="s">
        <v>990</v>
      </c>
      <c r="C148" t="s">
        <v>991</v>
      </c>
      <c r="K148" t="s">
        <v>1183</v>
      </c>
      <c r="L148" t="s">
        <v>1182</v>
      </c>
    </row>
    <row r="149" spans="2:12">
      <c r="B149" t="s">
        <v>992</v>
      </c>
      <c r="C149" t="s">
        <v>993</v>
      </c>
      <c r="K149" t="s">
        <v>1169</v>
      </c>
      <c r="L149" t="s">
        <v>1168</v>
      </c>
    </row>
    <row r="150" spans="2:12">
      <c r="B150" t="s">
        <v>994</v>
      </c>
      <c r="C150" t="s">
        <v>995</v>
      </c>
      <c r="K150" t="s">
        <v>1185</v>
      </c>
      <c r="L150" t="s">
        <v>1184</v>
      </c>
    </row>
    <row r="151" spans="2:12">
      <c r="B151" t="s">
        <v>996</v>
      </c>
      <c r="C151" t="s">
        <v>997</v>
      </c>
      <c r="K151" t="s">
        <v>1163</v>
      </c>
      <c r="L151" t="s">
        <v>1162</v>
      </c>
    </row>
    <row r="152" spans="2:12">
      <c r="B152" t="s">
        <v>998</v>
      </c>
      <c r="C152" t="s">
        <v>999</v>
      </c>
      <c r="K152" t="s">
        <v>1165</v>
      </c>
      <c r="L152" t="s">
        <v>1164</v>
      </c>
    </row>
    <row r="153" spans="2:12">
      <c r="B153" t="s">
        <v>1000</v>
      </c>
      <c r="C153" t="s">
        <v>1001</v>
      </c>
      <c r="K153" t="s">
        <v>1173</v>
      </c>
      <c r="L153" t="s">
        <v>1172</v>
      </c>
    </row>
    <row r="154" spans="2:12">
      <c r="B154" t="s">
        <v>1002</v>
      </c>
      <c r="C154" t="s">
        <v>1003</v>
      </c>
      <c r="K154" t="s">
        <v>1179</v>
      </c>
      <c r="L154" t="s">
        <v>1178</v>
      </c>
    </row>
    <row r="155" spans="2:12">
      <c r="B155" t="s">
        <v>1004</v>
      </c>
      <c r="C155" t="s">
        <v>1005</v>
      </c>
      <c r="K155" t="s">
        <v>1161</v>
      </c>
      <c r="L155" t="s">
        <v>1160</v>
      </c>
    </row>
    <row r="156" spans="2:12">
      <c r="B156" t="s">
        <v>1006</v>
      </c>
      <c r="C156" t="s">
        <v>1007</v>
      </c>
      <c r="K156" t="s">
        <v>1285</v>
      </c>
      <c r="L156" t="s">
        <v>1284</v>
      </c>
    </row>
    <row r="157" spans="2:12">
      <c r="B157" t="s">
        <v>1008</v>
      </c>
      <c r="C157" t="s">
        <v>1009</v>
      </c>
      <c r="K157" t="s">
        <v>1287</v>
      </c>
      <c r="L157" t="s">
        <v>1286</v>
      </c>
    </row>
    <row r="158" spans="2:12">
      <c r="B158" t="s">
        <v>1010</v>
      </c>
      <c r="C158" t="s">
        <v>1011</v>
      </c>
      <c r="K158" t="s">
        <v>1063</v>
      </c>
      <c r="L158" t="s">
        <v>1062</v>
      </c>
    </row>
    <row r="159" spans="2:12">
      <c r="B159" t="s">
        <v>1012</v>
      </c>
      <c r="C159" t="s">
        <v>1013</v>
      </c>
      <c r="K159" t="s">
        <v>1061</v>
      </c>
      <c r="L159" t="s">
        <v>1060</v>
      </c>
    </row>
    <row r="160" spans="2:12">
      <c r="B160" t="s">
        <v>1014</v>
      </c>
      <c r="C160" t="s">
        <v>1015</v>
      </c>
      <c r="K160" t="s">
        <v>881</v>
      </c>
      <c r="L160" t="s">
        <v>880</v>
      </c>
    </row>
    <row r="161" spans="2:12">
      <c r="B161" t="s">
        <v>1016</v>
      </c>
      <c r="C161" t="s">
        <v>1017</v>
      </c>
      <c r="K161" t="s">
        <v>1015</v>
      </c>
      <c r="L161" t="s">
        <v>1014</v>
      </c>
    </row>
    <row r="162" spans="2:12">
      <c r="B162" t="s">
        <v>1018</v>
      </c>
      <c r="C162" t="s">
        <v>1019</v>
      </c>
      <c r="K162" t="s">
        <v>939</v>
      </c>
      <c r="L162" t="s">
        <v>938</v>
      </c>
    </row>
    <row r="163" spans="2:12">
      <c r="B163" t="s">
        <v>1020</v>
      </c>
      <c r="C163" t="s">
        <v>1021</v>
      </c>
      <c r="K163" t="s">
        <v>1067</v>
      </c>
      <c r="L163" t="s">
        <v>1066</v>
      </c>
    </row>
    <row r="164" spans="2:12">
      <c r="B164" t="s">
        <v>1022</v>
      </c>
      <c r="C164" t="s">
        <v>1023</v>
      </c>
      <c r="K164" t="s">
        <v>1017</v>
      </c>
      <c r="L164" t="s">
        <v>1016</v>
      </c>
    </row>
    <row r="165" spans="2:12">
      <c r="B165" t="s">
        <v>1024</v>
      </c>
      <c r="C165" t="s">
        <v>1025</v>
      </c>
      <c r="K165" t="s">
        <v>1411</v>
      </c>
      <c r="L165" t="s">
        <v>1410</v>
      </c>
    </row>
    <row r="166" spans="2:12">
      <c r="B166" t="s">
        <v>1026</v>
      </c>
      <c r="C166" t="s">
        <v>1027</v>
      </c>
      <c r="K166" t="s">
        <v>889</v>
      </c>
      <c r="L166" t="s">
        <v>888</v>
      </c>
    </row>
    <row r="167" spans="2:12">
      <c r="B167" t="s">
        <v>1028</v>
      </c>
      <c r="C167" t="s">
        <v>1029</v>
      </c>
      <c r="K167" t="s">
        <v>1555</v>
      </c>
      <c r="L167" t="s">
        <v>1554</v>
      </c>
    </row>
    <row r="168" spans="2:12">
      <c r="B168" t="s">
        <v>1030</v>
      </c>
      <c r="C168" t="s">
        <v>1031</v>
      </c>
      <c r="K168" t="s">
        <v>1343</v>
      </c>
      <c r="L168" t="s">
        <v>1342</v>
      </c>
    </row>
    <row r="169" spans="2:12">
      <c r="B169" t="s">
        <v>1032</v>
      </c>
      <c r="C169" t="s">
        <v>1033</v>
      </c>
      <c r="K169" t="s">
        <v>1037</v>
      </c>
      <c r="L169" t="s">
        <v>1036</v>
      </c>
    </row>
    <row r="170" spans="2:12">
      <c r="B170" t="s">
        <v>1034</v>
      </c>
      <c r="C170" t="s">
        <v>1035</v>
      </c>
      <c r="K170" t="s">
        <v>963</v>
      </c>
      <c r="L170" t="s">
        <v>962</v>
      </c>
    </row>
    <row r="171" spans="2:12">
      <c r="B171" t="s">
        <v>1036</v>
      </c>
      <c r="C171" t="s">
        <v>1037</v>
      </c>
      <c r="K171" t="s">
        <v>763</v>
      </c>
      <c r="L171" t="s">
        <v>762</v>
      </c>
    </row>
    <row r="172" spans="2:12">
      <c r="B172" t="s">
        <v>1038</v>
      </c>
      <c r="C172" t="s">
        <v>1039</v>
      </c>
      <c r="K172" t="s">
        <v>1489</v>
      </c>
      <c r="L172" t="s">
        <v>1488</v>
      </c>
    </row>
    <row r="173" spans="2:12">
      <c r="B173" t="s">
        <v>1040</v>
      </c>
      <c r="C173" t="s">
        <v>1041</v>
      </c>
      <c r="K173" t="s">
        <v>1633</v>
      </c>
      <c r="L173" t="s">
        <v>1632</v>
      </c>
    </row>
    <row r="174" spans="2:12">
      <c r="B174" t="s">
        <v>1042</v>
      </c>
      <c r="C174" t="s">
        <v>1043</v>
      </c>
      <c r="K174" t="s">
        <v>1277</v>
      </c>
      <c r="L174" t="s">
        <v>1276</v>
      </c>
    </row>
    <row r="175" spans="2:12">
      <c r="B175" t="s">
        <v>1044</v>
      </c>
      <c r="C175" t="s">
        <v>1045</v>
      </c>
      <c r="K175" t="s">
        <v>1279</v>
      </c>
      <c r="L175" t="s">
        <v>1278</v>
      </c>
    </row>
    <row r="176" spans="2:12">
      <c r="B176" t="s">
        <v>1046</v>
      </c>
      <c r="C176" t="s">
        <v>1047</v>
      </c>
      <c r="K176" t="s">
        <v>1281</v>
      </c>
      <c r="L176" t="s">
        <v>1280</v>
      </c>
    </row>
    <row r="177" spans="2:12">
      <c r="B177" t="s">
        <v>1048</v>
      </c>
      <c r="C177" t="s">
        <v>1049</v>
      </c>
      <c r="K177" t="s">
        <v>1099</v>
      </c>
      <c r="L177" t="s">
        <v>1098</v>
      </c>
    </row>
    <row r="178" spans="2:12">
      <c r="B178" t="s">
        <v>1050</v>
      </c>
      <c r="C178" t="s">
        <v>1051</v>
      </c>
      <c r="K178" t="s">
        <v>1117</v>
      </c>
      <c r="L178" t="s">
        <v>1116</v>
      </c>
    </row>
    <row r="179" spans="2:12">
      <c r="B179" t="s">
        <v>1052</v>
      </c>
      <c r="C179" t="s">
        <v>1053</v>
      </c>
      <c r="K179" t="s">
        <v>1113</v>
      </c>
      <c r="L179" t="s">
        <v>1112</v>
      </c>
    </row>
    <row r="180" spans="2:12">
      <c r="B180" t="s">
        <v>1054</v>
      </c>
      <c r="C180" t="s">
        <v>1055</v>
      </c>
      <c r="K180" t="s">
        <v>1111</v>
      </c>
      <c r="L180" t="s">
        <v>1110</v>
      </c>
    </row>
    <row r="181" spans="2:12">
      <c r="B181" t="s">
        <v>1056</v>
      </c>
      <c r="C181" t="s">
        <v>1057</v>
      </c>
      <c r="K181" t="s">
        <v>1101</v>
      </c>
      <c r="L181" t="s">
        <v>1100</v>
      </c>
    </row>
    <row r="182" spans="2:12">
      <c r="B182" t="s">
        <v>1058</v>
      </c>
      <c r="C182" t="s">
        <v>1059</v>
      </c>
      <c r="K182" t="s">
        <v>1097</v>
      </c>
      <c r="L182" t="s">
        <v>1096</v>
      </c>
    </row>
    <row r="183" spans="2:12">
      <c r="B183" t="s">
        <v>1060</v>
      </c>
      <c r="C183" t="s">
        <v>1061</v>
      </c>
      <c r="K183" t="s">
        <v>1249</v>
      </c>
      <c r="L183" t="s">
        <v>1248</v>
      </c>
    </row>
    <row r="184" spans="2:12">
      <c r="B184" t="s">
        <v>1062</v>
      </c>
      <c r="C184" t="s">
        <v>1063</v>
      </c>
      <c r="K184" t="s">
        <v>1561</v>
      </c>
      <c r="L184" t="s">
        <v>1560</v>
      </c>
    </row>
    <row r="185" spans="2:12">
      <c r="B185" t="s">
        <v>1064</v>
      </c>
      <c r="C185" t="s">
        <v>1065</v>
      </c>
      <c r="K185" t="s">
        <v>857</v>
      </c>
      <c r="L185" t="s">
        <v>856</v>
      </c>
    </row>
    <row r="186" spans="2:12">
      <c r="B186" t="s">
        <v>1066</v>
      </c>
      <c r="C186" t="s">
        <v>1067</v>
      </c>
      <c r="K186" t="s">
        <v>977</v>
      </c>
      <c r="L186" t="s">
        <v>976</v>
      </c>
    </row>
    <row r="187" spans="2:12">
      <c r="B187" t="s">
        <v>1068</v>
      </c>
      <c r="C187" t="s">
        <v>1069</v>
      </c>
      <c r="K187" t="s">
        <v>979</v>
      </c>
      <c r="L187" t="s">
        <v>978</v>
      </c>
    </row>
    <row r="188" spans="2:12">
      <c r="B188" t="s">
        <v>1070</v>
      </c>
      <c r="C188" t="s">
        <v>1071</v>
      </c>
      <c r="K188" t="s">
        <v>1001</v>
      </c>
      <c r="L188" t="s">
        <v>1000</v>
      </c>
    </row>
    <row r="189" spans="2:12">
      <c r="B189" t="s">
        <v>1072</v>
      </c>
      <c r="C189" t="s">
        <v>1073</v>
      </c>
      <c r="K189" t="s">
        <v>1003</v>
      </c>
      <c r="L189" t="s">
        <v>1002</v>
      </c>
    </row>
    <row r="190" spans="2:12">
      <c r="B190" t="s">
        <v>1074</v>
      </c>
      <c r="C190" t="s">
        <v>1075</v>
      </c>
      <c r="K190" t="s">
        <v>951</v>
      </c>
      <c r="L190" t="s">
        <v>950</v>
      </c>
    </row>
    <row r="191" spans="2:12">
      <c r="B191" t="s">
        <v>1076</v>
      </c>
      <c r="C191" t="s">
        <v>1077</v>
      </c>
      <c r="K191" t="s">
        <v>949</v>
      </c>
      <c r="L191" t="s">
        <v>948</v>
      </c>
    </row>
    <row r="192" spans="2:12">
      <c r="B192" t="s">
        <v>1078</v>
      </c>
      <c r="C192" t="s">
        <v>1079</v>
      </c>
      <c r="K192" t="s">
        <v>1479</v>
      </c>
      <c r="L192" t="s">
        <v>1478</v>
      </c>
    </row>
    <row r="193" spans="2:12">
      <c r="B193" t="s">
        <v>1080</v>
      </c>
      <c r="C193" t="s">
        <v>1081</v>
      </c>
      <c r="K193" t="s">
        <v>1485</v>
      </c>
      <c r="L193" t="s">
        <v>1484</v>
      </c>
    </row>
    <row r="194" spans="2:12">
      <c r="B194" t="s">
        <v>1082</v>
      </c>
      <c r="C194" t="s">
        <v>1083</v>
      </c>
      <c r="K194" t="s">
        <v>1089</v>
      </c>
      <c r="L194" t="s">
        <v>1088</v>
      </c>
    </row>
    <row r="195" spans="2:12">
      <c r="B195" t="s">
        <v>1084</v>
      </c>
      <c r="C195" t="s">
        <v>1085</v>
      </c>
      <c r="K195" t="s">
        <v>1091</v>
      </c>
      <c r="L195" t="s">
        <v>1090</v>
      </c>
    </row>
    <row r="196" spans="2:12">
      <c r="B196" t="s">
        <v>1086</v>
      </c>
      <c r="C196" t="s">
        <v>1087</v>
      </c>
      <c r="K196" t="s">
        <v>1093</v>
      </c>
      <c r="L196" t="s">
        <v>1092</v>
      </c>
    </row>
    <row r="197" spans="2:12">
      <c r="B197" t="s">
        <v>1088</v>
      </c>
      <c r="C197" t="s">
        <v>1089</v>
      </c>
      <c r="K197" t="s">
        <v>1095</v>
      </c>
      <c r="L197" t="s">
        <v>1094</v>
      </c>
    </row>
    <row r="198" spans="2:12">
      <c r="B198" t="s">
        <v>1090</v>
      </c>
      <c r="C198" t="s">
        <v>1091</v>
      </c>
      <c r="K198" t="s">
        <v>1275</v>
      </c>
      <c r="L198" t="s">
        <v>1274</v>
      </c>
    </row>
    <row r="199" spans="2:12">
      <c r="B199" t="s">
        <v>1092</v>
      </c>
      <c r="C199" t="s">
        <v>1093</v>
      </c>
      <c r="K199" t="s">
        <v>1087</v>
      </c>
      <c r="L199" t="s">
        <v>1086</v>
      </c>
    </row>
    <row r="200" spans="2:12">
      <c r="B200" t="s">
        <v>1094</v>
      </c>
      <c r="C200" t="s">
        <v>1095</v>
      </c>
      <c r="K200" t="s">
        <v>1085</v>
      </c>
      <c r="L200" t="s">
        <v>1084</v>
      </c>
    </row>
    <row r="201" spans="2:12">
      <c r="B201" t="s">
        <v>1096</v>
      </c>
      <c r="C201" t="s">
        <v>1097</v>
      </c>
      <c r="K201" t="s">
        <v>1081</v>
      </c>
      <c r="L201" t="s">
        <v>1080</v>
      </c>
    </row>
    <row r="202" spans="2:12">
      <c r="B202" t="s">
        <v>1098</v>
      </c>
      <c r="C202" t="s">
        <v>1099</v>
      </c>
      <c r="K202" t="s">
        <v>1079</v>
      </c>
      <c r="L202" t="s">
        <v>1078</v>
      </c>
    </row>
    <row r="203" spans="2:12">
      <c r="B203" t="s">
        <v>1100</v>
      </c>
      <c r="C203" t="s">
        <v>1101</v>
      </c>
      <c r="K203" t="s">
        <v>1077</v>
      </c>
      <c r="L203" t="s">
        <v>1076</v>
      </c>
    </row>
    <row r="204" spans="2:12">
      <c r="B204" t="s">
        <v>1102</v>
      </c>
      <c r="C204" t="s">
        <v>1103</v>
      </c>
      <c r="K204" t="s">
        <v>1107</v>
      </c>
      <c r="L204" t="s">
        <v>1106</v>
      </c>
    </row>
    <row r="205" spans="2:12">
      <c r="B205" t="s">
        <v>1104</v>
      </c>
      <c r="C205" t="s">
        <v>1105</v>
      </c>
      <c r="K205" t="s">
        <v>1109</v>
      </c>
      <c r="L205" t="s">
        <v>1108</v>
      </c>
    </row>
    <row r="206" spans="2:12">
      <c r="B206" t="s">
        <v>1106</v>
      </c>
      <c r="C206" t="s">
        <v>1107</v>
      </c>
      <c r="K206" t="s">
        <v>1083</v>
      </c>
      <c r="L206" t="s">
        <v>1082</v>
      </c>
    </row>
    <row r="207" spans="2:12">
      <c r="B207" t="s">
        <v>1108</v>
      </c>
      <c r="C207" t="s">
        <v>1109</v>
      </c>
      <c r="K207" t="s">
        <v>1451</v>
      </c>
      <c r="L207" t="s">
        <v>1450</v>
      </c>
    </row>
    <row r="208" spans="2:12">
      <c r="B208" t="s">
        <v>1110</v>
      </c>
      <c r="C208" t="s">
        <v>1111</v>
      </c>
      <c r="K208" t="s">
        <v>789</v>
      </c>
      <c r="L208" t="s">
        <v>788</v>
      </c>
    </row>
    <row r="209" spans="2:12">
      <c r="B209" t="s">
        <v>1112</v>
      </c>
      <c r="C209" t="s">
        <v>1113</v>
      </c>
      <c r="K209" t="s">
        <v>803</v>
      </c>
      <c r="L209" t="s">
        <v>802</v>
      </c>
    </row>
    <row r="210" spans="2:12">
      <c r="B210" t="s">
        <v>1114</v>
      </c>
      <c r="C210" t="s">
        <v>1115</v>
      </c>
      <c r="K210" t="s">
        <v>933</v>
      </c>
      <c r="L210" t="s">
        <v>932</v>
      </c>
    </row>
    <row r="211" spans="2:12">
      <c r="B211" t="s">
        <v>1116</v>
      </c>
      <c r="C211" t="s">
        <v>1117</v>
      </c>
      <c r="K211" t="s">
        <v>925</v>
      </c>
      <c r="L211" t="s">
        <v>924</v>
      </c>
    </row>
    <row r="212" spans="2:12">
      <c r="B212" t="s">
        <v>1118</v>
      </c>
      <c r="C212" t="s">
        <v>1119</v>
      </c>
      <c r="K212" t="s">
        <v>923</v>
      </c>
      <c r="L212" t="s">
        <v>922</v>
      </c>
    </row>
    <row r="213" spans="2:12">
      <c r="B213" t="s">
        <v>1120</v>
      </c>
      <c r="C213" t="s">
        <v>1121</v>
      </c>
      <c r="K213" t="s">
        <v>915</v>
      </c>
      <c r="L213" t="s">
        <v>914</v>
      </c>
    </row>
    <row r="214" spans="2:12">
      <c r="B214" t="s">
        <v>1122</v>
      </c>
      <c r="C214" t="s">
        <v>1123</v>
      </c>
      <c r="K214" t="s">
        <v>917</v>
      </c>
      <c r="L214" t="s">
        <v>916</v>
      </c>
    </row>
    <row r="215" spans="2:12">
      <c r="B215" t="s">
        <v>1124</v>
      </c>
      <c r="C215" t="s">
        <v>1125</v>
      </c>
      <c r="K215" t="s">
        <v>935</v>
      </c>
      <c r="L215" t="s">
        <v>934</v>
      </c>
    </row>
    <row r="216" spans="2:12">
      <c r="B216" t="s">
        <v>1126</v>
      </c>
      <c r="C216" t="s">
        <v>1127</v>
      </c>
      <c r="K216" t="s">
        <v>921</v>
      </c>
      <c r="L216" t="s">
        <v>920</v>
      </c>
    </row>
    <row r="217" spans="2:12">
      <c r="B217" t="s">
        <v>1128</v>
      </c>
      <c r="C217" t="s">
        <v>1129</v>
      </c>
      <c r="K217" t="s">
        <v>929</v>
      </c>
      <c r="L217" t="s">
        <v>928</v>
      </c>
    </row>
    <row r="218" spans="2:12">
      <c r="B218" t="s">
        <v>1130</v>
      </c>
      <c r="C218" t="s">
        <v>1131</v>
      </c>
      <c r="K218" t="s">
        <v>927</v>
      </c>
      <c r="L218" t="s">
        <v>926</v>
      </c>
    </row>
    <row r="219" spans="2:12">
      <c r="B219" t="s">
        <v>1132</v>
      </c>
      <c r="C219" t="s">
        <v>1133</v>
      </c>
      <c r="K219" t="s">
        <v>937</v>
      </c>
      <c r="L219" t="s">
        <v>936</v>
      </c>
    </row>
    <row r="220" spans="2:12">
      <c r="B220" t="s">
        <v>1134</v>
      </c>
      <c r="C220" t="s">
        <v>1135</v>
      </c>
      <c r="K220" t="s">
        <v>919</v>
      </c>
      <c r="L220" t="s">
        <v>918</v>
      </c>
    </row>
    <row r="221" spans="2:12">
      <c r="B221" t="s">
        <v>1136</v>
      </c>
      <c r="C221" t="s">
        <v>1137</v>
      </c>
      <c r="K221" t="s">
        <v>1465</v>
      </c>
      <c r="L221" t="s">
        <v>1464</v>
      </c>
    </row>
    <row r="222" spans="2:12">
      <c r="B222" t="s">
        <v>1138</v>
      </c>
      <c r="C222" t="s">
        <v>1139</v>
      </c>
      <c r="K222" t="s">
        <v>1201</v>
      </c>
      <c r="L222" t="s">
        <v>1200</v>
      </c>
    </row>
    <row r="223" spans="2:12">
      <c r="B223" t="s">
        <v>1140</v>
      </c>
      <c r="C223" t="s">
        <v>1141</v>
      </c>
      <c r="K223" t="s">
        <v>1643</v>
      </c>
      <c r="L223" t="s">
        <v>1642</v>
      </c>
    </row>
    <row r="224" spans="2:12">
      <c r="B224" t="s">
        <v>1142</v>
      </c>
      <c r="C224" t="s">
        <v>1143</v>
      </c>
      <c r="K224" t="s">
        <v>1145</v>
      </c>
      <c r="L224" t="s">
        <v>1144</v>
      </c>
    </row>
    <row r="225" spans="2:12">
      <c r="B225" t="s">
        <v>1144</v>
      </c>
      <c r="C225" t="s">
        <v>1145</v>
      </c>
      <c r="K225" t="s">
        <v>1141</v>
      </c>
      <c r="L225" t="s">
        <v>1140</v>
      </c>
    </row>
    <row r="226" spans="2:12">
      <c r="B226" t="s">
        <v>1146</v>
      </c>
      <c r="C226" t="s">
        <v>1147</v>
      </c>
      <c r="K226" t="s">
        <v>1139</v>
      </c>
      <c r="L226" t="s">
        <v>1138</v>
      </c>
    </row>
    <row r="227" spans="2:12">
      <c r="B227" t="s">
        <v>1148</v>
      </c>
      <c r="C227" t="s">
        <v>1149</v>
      </c>
      <c r="K227" t="s">
        <v>1147</v>
      </c>
      <c r="L227" t="s">
        <v>1146</v>
      </c>
    </row>
    <row r="228" spans="2:12">
      <c r="B228" t="s">
        <v>1150</v>
      </c>
      <c r="C228" t="s">
        <v>1151</v>
      </c>
      <c r="K228" t="s">
        <v>1143</v>
      </c>
      <c r="L228" t="s">
        <v>1142</v>
      </c>
    </row>
    <row r="229" spans="2:12">
      <c r="B229" t="s">
        <v>1152</v>
      </c>
      <c r="C229" t="s">
        <v>1153</v>
      </c>
      <c r="K229" t="s">
        <v>1129</v>
      </c>
      <c r="L229" t="s">
        <v>1128</v>
      </c>
    </row>
    <row r="230" spans="2:12">
      <c r="B230" t="s">
        <v>1154</v>
      </c>
      <c r="C230" t="s">
        <v>1155</v>
      </c>
      <c r="K230" t="s">
        <v>1133</v>
      </c>
      <c r="L230" t="s">
        <v>1132</v>
      </c>
    </row>
    <row r="231" spans="2:12">
      <c r="B231" t="s">
        <v>1156</v>
      </c>
      <c r="C231" t="s">
        <v>1157</v>
      </c>
      <c r="K231" t="s">
        <v>1135</v>
      </c>
      <c r="L231" t="s">
        <v>1134</v>
      </c>
    </row>
    <row r="232" spans="2:12">
      <c r="B232" t="s">
        <v>1158</v>
      </c>
      <c r="C232" t="s">
        <v>1159</v>
      </c>
      <c r="K232" t="s">
        <v>1137</v>
      </c>
      <c r="L232" t="s">
        <v>1136</v>
      </c>
    </row>
    <row r="233" spans="2:12">
      <c r="B233" t="s">
        <v>1160</v>
      </c>
      <c r="C233" t="s">
        <v>1161</v>
      </c>
      <c r="K233" t="s">
        <v>1131</v>
      </c>
      <c r="L233" t="s">
        <v>1130</v>
      </c>
    </row>
    <row r="234" spans="2:12">
      <c r="B234" t="s">
        <v>1162</v>
      </c>
      <c r="C234" t="s">
        <v>1163</v>
      </c>
      <c r="K234" t="s">
        <v>791</v>
      </c>
      <c r="L234" t="s">
        <v>790</v>
      </c>
    </row>
    <row r="235" spans="2:12">
      <c r="B235" t="s">
        <v>1164</v>
      </c>
      <c r="C235" t="s">
        <v>1165</v>
      </c>
      <c r="K235" t="s">
        <v>1425</v>
      </c>
      <c r="L235" t="s">
        <v>1424</v>
      </c>
    </row>
    <row r="236" spans="2:12">
      <c r="B236" t="s">
        <v>1166</v>
      </c>
      <c r="C236" t="s">
        <v>1167</v>
      </c>
      <c r="K236" t="s">
        <v>971</v>
      </c>
      <c r="L236" t="s">
        <v>970</v>
      </c>
    </row>
    <row r="237" spans="2:12">
      <c r="B237" t="s">
        <v>1168</v>
      </c>
      <c r="C237" t="s">
        <v>1169</v>
      </c>
      <c r="K237" t="s">
        <v>967</v>
      </c>
      <c r="L237" t="s">
        <v>966</v>
      </c>
    </row>
    <row r="238" spans="2:12">
      <c r="B238" t="s">
        <v>1170</v>
      </c>
      <c r="C238" t="s">
        <v>1171</v>
      </c>
      <c r="K238" t="s">
        <v>1011</v>
      </c>
      <c r="L238" t="s">
        <v>1010</v>
      </c>
    </row>
    <row r="239" spans="2:12">
      <c r="B239" t="s">
        <v>1172</v>
      </c>
      <c r="C239" t="s">
        <v>1173</v>
      </c>
      <c r="K239" t="s">
        <v>973</v>
      </c>
      <c r="L239" t="s">
        <v>972</v>
      </c>
    </row>
    <row r="240" spans="2:12">
      <c r="B240" t="s">
        <v>1174</v>
      </c>
      <c r="C240" t="s">
        <v>1175</v>
      </c>
      <c r="K240" t="s">
        <v>1013</v>
      </c>
      <c r="L240" t="s">
        <v>1012</v>
      </c>
    </row>
    <row r="241" spans="2:12">
      <c r="B241" t="s">
        <v>1176</v>
      </c>
      <c r="C241" t="s">
        <v>1177</v>
      </c>
      <c r="K241" t="s">
        <v>995</v>
      </c>
      <c r="L241" t="s">
        <v>994</v>
      </c>
    </row>
    <row r="242" spans="2:12">
      <c r="B242" t="s">
        <v>1178</v>
      </c>
      <c r="C242" t="s">
        <v>1179</v>
      </c>
      <c r="K242" t="s">
        <v>975</v>
      </c>
      <c r="L242" t="s">
        <v>974</v>
      </c>
    </row>
    <row r="243" spans="2:12">
      <c r="B243" t="s">
        <v>1180</v>
      </c>
      <c r="C243" t="s">
        <v>1181</v>
      </c>
      <c r="K243" t="s">
        <v>943</v>
      </c>
      <c r="L243" t="s">
        <v>942</v>
      </c>
    </row>
    <row r="244" spans="2:12">
      <c r="B244" t="s">
        <v>1182</v>
      </c>
      <c r="C244" t="s">
        <v>1183</v>
      </c>
      <c r="K244" t="s">
        <v>941</v>
      </c>
      <c r="L244" t="s">
        <v>940</v>
      </c>
    </row>
    <row r="245" spans="2:12">
      <c r="B245" t="s">
        <v>1184</v>
      </c>
      <c r="C245" t="s">
        <v>1185</v>
      </c>
      <c r="K245" t="s">
        <v>945</v>
      </c>
      <c r="L245" t="s">
        <v>944</v>
      </c>
    </row>
    <row r="246" spans="2:12">
      <c r="B246" t="s">
        <v>1186</v>
      </c>
      <c r="C246" t="s">
        <v>1187</v>
      </c>
      <c r="K246" t="s">
        <v>947</v>
      </c>
      <c r="L246" t="s">
        <v>946</v>
      </c>
    </row>
    <row r="247" spans="2:12">
      <c r="B247" t="s">
        <v>1188</v>
      </c>
      <c r="C247" t="s">
        <v>1189</v>
      </c>
      <c r="K247" t="s">
        <v>1575</v>
      </c>
      <c r="L247" t="s">
        <v>1574</v>
      </c>
    </row>
    <row r="248" spans="2:12">
      <c r="B248" t="s">
        <v>1190</v>
      </c>
      <c r="C248" t="s">
        <v>1191</v>
      </c>
      <c r="K248" t="s">
        <v>1573</v>
      </c>
      <c r="L248" t="s">
        <v>1572</v>
      </c>
    </row>
    <row r="249" spans="2:12">
      <c r="B249" t="s">
        <v>1192</v>
      </c>
      <c r="C249" t="s">
        <v>1193</v>
      </c>
      <c r="K249" t="s">
        <v>1603</v>
      </c>
      <c r="L249" t="s">
        <v>1602</v>
      </c>
    </row>
    <row r="250" spans="2:12">
      <c r="B250" t="s">
        <v>1194</v>
      </c>
      <c r="C250" t="s">
        <v>1195</v>
      </c>
      <c r="K250" t="s">
        <v>1585</v>
      </c>
      <c r="L250" t="s">
        <v>1584</v>
      </c>
    </row>
    <row r="251" spans="2:12">
      <c r="B251" t="s">
        <v>1196</v>
      </c>
      <c r="C251" t="s">
        <v>1197</v>
      </c>
      <c r="K251" t="s">
        <v>1597</v>
      </c>
      <c r="L251" t="s">
        <v>1596</v>
      </c>
    </row>
    <row r="252" spans="2:12">
      <c r="B252" t="s">
        <v>1198</v>
      </c>
      <c r="C252" t="s">
        <v>1199</v>
      </c>
      <c r="K252" t="s">
        <v>1009</v>
      </c>
      <c r="L252" t="s">
        <v>1008</v>
      </c>
    </row>
    <row r="253" spans="2:12">
      <c r="B253" t="s">
        <v>1200</v>
      </c>
      <c r="C253" t="s">
        <v>1201</v>
      </c>
      <c r="K253" t="s">
        <v>863</v>
      </c>
      <c r="L253" t="s">
        <v>862</v>
      </c>
    </row>
    <row r="254" spans="2:12">
      <c r="B254" t="s">
        <v>1202</v>
      </c>
      <c r="C254" t="s">
        <v>1203</v>
      </c>
      <c r="K254" t="s">
        <v>1119</v>
      </c>
      <c r="L254" t="s">
        <v>1118</v>
      </c>
    </row>
    <row r="255" spans="2:12">
      <c r="B255" t="s">
        <v>1204</v>
      </c>
      <c r="C255" t="s">
        <v>1205</v>
      </c>
      <c r="K255" t="s">
        <v>1123</v>
      </c>
      <c r="L255" t="s">
        <v>1122</v>
      </c>
    </row>
    <row r="256" spans="2:12">
      <c r="B256" t="s">
        <v>1206</v>
      </c>
      <c r="C256" t="s">
        <v>1207</v>
      </c>
      <c r="K256" t="s">
        <v>1121</v>
      </c>
      <c r="L256" t="s">
        <v>1120</v>
      </c>
    </row>
    <row r="257" spans="2:12">
      <c r="B257" t="s">
        <v>1208</v>
      </c>
      <c r="C257" t="s">
        <v>1209</v>
      </c>
      <c r="K257" t="s">
        <v>1035</v>
      </c>
      <c r="L257" t="s">
        <v>1034</v>
      </c>
    </row>
    <row r="258" spans="2:12">
      <c r="B258" t="s">
        <v>1210</v>
      </c>
      <c r="C258" t="s">
        <v>1211</v>
      </c>
      <c r="K258" t="s">
        <v>1033</v>
      </c>
      <c r="L258" t="s">
        <v>1032</v>
      </c>
    </row>
    <row r="259" spans="2:12">
      <c r="B259" t="s">
        <v>1212</v>
      </c>
      <c r="C259" t="s">
        <v>1213</v>
      </c>
      <c r="K259" t="s">
        <v>1031</v>
      </c>
      <c r="L259" t="s">
        <v>1030</v>
      </c>
    </row>
    <row r="260" spans="2:12">
      <c r="B260" t="s">
        <v>1214</v>
      </c>
      <c r="C260" t="s">
        <v>1215</v>
      </c>
      <c r="K260" t="s">
        <v>1473</v>
      </c>
      <c r="L260" t="s">
        <v>1472</v>
      </c>
    </row>
    <row r="261" spans="2:12">
      <c r="B261" t="s">
        <v>1216</v>
      </c>
      <c r="C261" t="s">
        <v>1217</v>
      </c>
      <c r="K261" t="s">
        <v>931</v>
      </c>
      <c r="L261" t="s">
        <v>930</v>
      </c>
    </row>
    <row r="262" spans="2:12">
      <c r="B262" t="s">
        <v>1218</v>
      </c>
      <c r="C262" t="s">
        <v>1219</v>
      </c>
      <c r="K262" t="s">
        <v>1239</v>
      </c>
      <c r="L262" t="s">
        <v>1238</v>
      </c>
    </row>
    <row r="263" spans="2:12">
      <c r="B263" t="s">
        <v>1220</v>
      </c>
      <c r="C263" t="s">
        <v>1221</v>
      </c>
      <c r="K263" t="s">
        <v>1369</v>
      </c>
      <c r="L263" t="s">
        <v>1368</v>
      </c>
    </row>
    <row r="264" spans="2:12">
      <c r="B264" t="s">
        <v>1222</v>
      </c>
      <c r="C264" t="s">
        <v>1223</v>
      </c>
      <c r="K264" t="s">
        <v>1027</v>
      </c>
      <c r="L264" t="s">
        <v>1026</v>
      </c>
    </row>
    <row r="265" spans="2:12">
      <c r="B265" t="s">
        <v>1224</v>
      </c>
      <c r="C265" t="s">
        <v>1225</v>
      </c>
      <c r="K265" t="s">
        <v>1373</v>
      </c>
      <c r="L265" t="s">
        <v>1372</v>
      </c>
    </row>
    <row r="266" spans="2:12">
      <c r="B266" t="s">
        <v>1226</v>
      </c>
      <c r="C266" t="s">
        <v>1227</v>
      </c>
      <c r="K266" t="s">
        <v>1599</v>
      </c>
      <c r="L266" t="s">
        <v>1598</v>
      </c>
    </row>
    <row r="267" spans="2:12">
      <c r="B267" t="s">
        <v>1228</v>
      </c>
      <c r="C267" t="s">
        <v>1229</v>
      </c>
      <c r="K267" t="s">
        <v>1467</v>
      </c>
      <c r="L267" t="s">
        <v>1466</v>
      </c>
    </row>
    <row r="268" spans="2:12">
      <c r="B268" t="s">
        <v>1230</v>
      </c>
      <c r="C268" t="s">
        <v>1231</v>
      </c>
      <c r="K268" t="s">
        <v>1257</v>
      </c>
      <c r="L268" t="s">
        <v>1256</v>
      </c>
    </row>
    <row r="269" spans="2:12">
      <c r="B269" t="s">
        <v>1232</v>
      </c>
      <c r="C269" t="s">
        <v>1233</v>
      </c>
      <c r="K269" t="s">
        <v>1635</v>
      </c>
      <c r="L269" t="s">
        <v>1634</v>
      </c>
    </row>
    <row r="270" spans="2:12">
      <c r="B270" t="s">
        <v>1234</v>
      </c>
      <c r="C270" t="s">
        <v>1235</v>
      </c>
      <c r="K270" t="s">
        <v>1409</v>
      </c>
      <c r="L270" t="s">
        <v>1408</v>
      </c>
    </row>
    <row r="271" spans="2:12">
      <c r="B271" t="s">
        <v>1236</v>
      </c>
      <c r="C271" t="s">
        <v>1237</v>
      </c>
      <c r="K271" t="s">
        <v>1307</v>
      </c>
      <c r="L271" t="s">
        <v>1306</v>
      </c>
    </row>
    <row r="272" spans="2:12">
      <c r="B272" t="s">
        <v>1238</v>
      </c>
      <c r="C272" t="s">
        <v>1239</v>
      </c>
      <c r="K272" t="s">
        <v>879</v>
      </c>
      <c r="L272" t="s">
        <v>878</v>
      </c>
    </row>
    <row r="273" spans="2:12">
      <c r="B273" t="s">
        <v>1240</v>
      </c>
      <c r="C273" t="s">
        <v>1241</v>
      </c>
      <c r="K273" t="s">
        <v>829</v>
      </c>
      <c r="L273" t="s">
        <v>828</v>
      </c>
    </row>
    <row r="274" spans="2:12">
      <c r="B274" t="s">
        <v>1242</v>
      </c>
      <c r="C274" t="s">
        <v>1243</v>
      </c>
      <c r="K274" t="s">
        <v>727</v>
      </c>
      <c r="L274" t="s">
        <v>726</v>
      </c>
    </row>
    <row r="275" spans="2:12">
      <c r="B275" t="s">
        <v>1244</v>
      </c>
      <c r="C275" t="s">
        <v>1245</v>
      </c>
      <c r="K275" t="s">
        <v>1007</v>
      </c>
      <c r="L275" t="s">
        <v>1006</v>
      </c>
    </row>
    <row r="276" spans="2:12">
      <c r="B276" t="s">
        <v>1246</v>
      </c>
      <c r="C276" t="s">
        <v>1247</v>
      </c>
      <c r="K276" t="s">
        <v>993</v>
      </c>
      <c r="L276" t="s">
        <v>992</v>
      </c>
    </row>
    <row r="277" spans="2:12">
      <c r="B277" t="s">
        <v>1248</v>
      </c>
      <c r="C277" t="s">
        <v>1249</v>
      </c>
      <c r="K277" t="s">
        <v>1355</v>
      </c>
      <c r="L277" t="s">
        <v>1354</v>
      </c>
    </row>
    <row r="278" spans="2:12">
      <c r="B278" t="s">
        <v>1250</v>
      </c>
      <c r="C278" t="s">
        <v>1251</v>
      </c>
      <c r="K278" t="s">
        <v>1353</v>
      </c>
      <c r="L278" t="s">
        <v>1352</v>
      </c>
    </row>
    <row r="279" spans="2:12">
      <c r="B279" t="s">
        <v>1252</v>
      </c>
      <c r="C279" t="s">
        <v>1253</v>
      </c>
      <c r="K279" t="s">
        <v>1319</v>
      </c>
      <c r="L279" t="s">
        <v>1318</v>
      </c>
    </row>
    <row r="280" spans="2:12">
      <c r="B280" t="s">
        <v>1254</v>
      </c>
      <c r="C280" t="s">
        <v>1255</v>
      </c>
      <c r="K280" t="s">
        <v>1661</v>
      </c>
      <c r="L280" t="s">
        <v>1660</v>
      </c>
    </row>
    <row r="281" spans="2:12">
      <c r="B281" t="s">
        <v>1256</v>
      </c>
      <c r="C281" t="s">
        <v>1257</v>
      </c>
      <c r="K281" t="s">
        <v>1663</v>
      </c>
      <c r="L281" t="s">
        <v>1662</v>
      </c>
    </row>
    <row r="282" spans="2:12">
      <c r="B282" t="s">
        <v>1258</v>
      </c>
      <c r="C282" t="s">
        <v>1259</v>
      </c>
      <c r="K282" t="s">
        <v>1665</v>
      </c>
      <c r="L282" t="s">
        <v>1664</v>
      </c>
    </row>
    <row r="283" spans="2:12">
      <c r="B283" t="s">
        <v>1260</v>
      </c>
      <c r="C283" t="s">
        <v>1261</v>
      </c>
      <c r="K283" t="s">
        <v>1181</v>
      </c>
      <c r="L283" t="s">
        <v>1180</v>
      </c>
    </row>
    <row r="284" spans="2:12">
      <c r="B284" t="s">
        <v>1262</v>
      </c>
      <c r="C284" t="s">
        <v>1263</v>
      </c>
      <c r="K284" t="s">
        <v>1387</v>
      </c>
      <c r="L284" t="s">
        <v>1386</v>
      </c>
    </row>
    <row r="285" spans="2:12">
      <c r="B285" t="s">
        <v>1264</v>
      </c>
      <c r="C285" t="s">
        <v>1265</v>
      </c>
      <c r="K285" t="s">
        <v>797</v>
      </c>
      <c r="L285" t="s">
        <v>796</v>
      </c>
    </row>
    <row r="286" spans="2:12">
      <c r="B286" t="s">
        <v>1266</v>
      </c>
      <c r="C286" t="s">
        <v>1267</v>
      </c>
      <c r="K286" t="s">
        <v>1125</v>
      </c>
      <c r="L286" t="s">
        <v>1124</v>
      </c>
    </row>
    <row r="287" spans="2:12">
      <c r="B287" t="s">
        <v>1268</v>
      </c>
      <c r="C287" t="s">
        <v>1269</v>
      </c>
      <c r="K287" t="s">
        <v>1475</v>
      </c>
      <c r="L287" t="s">
        <v>1474</v>
      </c>
    </row>
    <row r="288" spans="2:12">
      <c r="B288" t="s">
        <v>1270</v>
      </c>
      <c r="C288" t="s">
        <v>1271</v>
      </c>
      <c r="K288" t="s">
        <v>1429</v>
      </c>
      <c r="L288" t="s">
        <v>1428</v>
      </c>
    </row>
    <row r="289" spans="2:12">
      <c r="B289" t="s">
        <v>1272</v>
      </c>
      <c r="C289" t="s">
        <v>1273</v>
      </c>
      <c r="K289" t="s">
        <v>1423</v>
      </c>
      <c r="L289" t="s">
        <v>1422</v>
      </c>
    </row>
    <row r="290" spans="2:12">
      <c r="B290" t="s">
        <v>1274</v>
      </c>
      <c r="C290" t="s">
        <v>1275</v>
      </c>
      <c r="K290" t="s">
        <v>1417</v>
      </c>
      <c r="L290" t="s">
        <v>1416</v>
      </c>
    </row>
    <row r="291" spans="2:12">
      <c r="B291" t="s">
        <v>1276</v>
      </c>
      <c r="C291" t="s">
        <v>1277</v>
      </c>
      <c r="K291" t="s">
        <v>1419</v>
      </c>
      <c r="L291" t="s">
        <v>1418</v>
      </c>
    </row>
    <row r="292" spans="2:12">
      <c r="B292" t="s">
        <v>1278</v>
      </c>
      <c r="C292" t="s">
        <v>1279</v>
      </c>
      <c r="K292" t="s">
        <v>1421</v>
      </c>
      <c r="L292" t="s">
        <v>1420</v>
      </c>
    </row>
    <row r="293" spans="2:12">
      <c r="B293" t="s">
        <v>1280</v>
      </c>
      <c r="C293" t="s">
        <v>1281</v>
      </c>
      <c r="K293" t="s">
        <v>1413</v>
      </c>
      <c r="L293" t="s">
        <v>1412</v>
      </c>
    </row>
    <row r="294" spans="2:12">
      <c r="B294" t="s">
        <v>1282</v>
      </c>
      <c r="C294" t="s">
        <v>1283</v>
      </c>
      <c r="K294" t="s">
        <v>1041</v>
      </c>
      <c r="L294" t="s">
        <v>1040</v>
      </c>
    </row>
    <row r="295" spans="2:12">
      <c r="B295" t="s">
        <v>1284</v>
      </c>
      <c r="C295" t="s">
        <v>1285</v>
      </c>
      <c r="K295" t="s">
        <v>1039</v>
      </c>
      <c r="L295" t="s">
        <v>1038</v>
      </c>
    </row>
    <row r="296" spans="2:12">
      <c r="B296" t="s">
        <v>1286</v>
      </c>
      <c r="C296" t="s">
        <v>1287</v>
      </c>
      <c r="K296" t="s">
        <v>1333</v>
      </c>
      <c r="L296" t="s">
        <v>1332</v>
      </c>
    </row>
    <row r="297" spans="2:12">
      <c r="B297" t="s">
        <v>1288</v>
      </c>
      <c r="C297" t="s">
        <v>1289</v>
      </c>
      <c r="K297" t="s">
        <v>1335</v>
      </c>
      <c r="L297" t="s">
        <v>1334</v>
      </c>
    </row>
    <row r="298" spans="2:12">
      <c r="B298" t="s">
        <v>1290</v>
      </c>
      <c r="C298" t="s">
        <v>1291</v>
      </c>
      <c r="K298" t="s">
        <v>1325</v>
      </c>
      <c r="L298" t="s">
        <v>1324</v>
      </c>
    </row>
    <row r="299" spans="2:12">
      <c r="B299" t="s">
        <v>1292</v>
      </c>
      <c r="C299" t="s">
        <v>1293</v>
      </c>
      <c r="K299" t="s">
        <v>1203</v>
      </c>
      <c r="L299" t="s">
        <v>1202</v>
      </c>
    </row>
    <row r="300" spans="2:12">
      <c r="B300" t="s">
        <v>1294</v>
      </c>
      <c r="C300" t="s">
        <v>1295</v>
      </c>
      <c r="K300" t="s">
        <v>1321</v>
      </c>
      <c r="L300" t="s">
        <v>1320</v>
      </c>
    </row>
    <row r="301" spans="2:12">
      <c r="B301" t="s">
        <v>1296</v>
      </c>
      <c r="C301" t="s">
        <v>1297</v>
      </c>
      <c r="K301" t="s">
        <v>767</v>
      </c>
      <c r="L301" t="s">
        <v>766</v>
      </c>
    </row>
    <row r="302" spans="2:12">
      <c r="B302" t="s">
        <v>1298</v>
      </c>
      <c r="C302" t="s">
        <v>1299</v>
      </c>
      <c r="K302" t="s">
        <v>871</v>
      </c>
      <c r="L302" t="s">
        <v>870</v>
      </c>
    </row>
    <row r="303" spans="2:12">
      <c r="B303" t="s">
        <v>1300</v>
      </c>
      <c r="C303" t="s">
        <v>1301</v>
      </c>
      <c r="K303" t="s">
        <v>807</v>
      </c>
      <c r="L303" t="s">
        <v>806</v>
      </c>
    </row>
    <row r="304" spans="2:12">
      <c r="B304" t="s">
        <v>1302</v>
      </c>
      <c r="C304" t="s">
        <v>1303</v>
      </c>
      <c r="K304" t="s">
        <v>1549</v>
      </c>
      <c r="L304" t="s">
        <v>1548</v>
      </c>
    </row>
    <row r="305" spans="2:12">
      <c r="B305" t="s">
        <v>1304</v>
      </c>
      <c r="C305" t="s">
        <v>1305</v>
      </c>
      <c r="K305" t="s">
        <v>1021</v>
      </c>
      <c r="L305" t="s">
        <v>1020</v>
      </c>
    </row>
    <row r="306" spans="2:12">
      <c r="B306" t="s">
        <v>1306</v>
      </c>
      <c r="C306" t="s">
        <v>1307</v>
      </c>
      <c r="K306" t="s">
        <v>955</v>
      </c>
      <c r="L306" t="s">
        <v>954</v>
      </c>
    </row>
    <row r="307" spans="2:12">
      <c r="B307" t="s">
        <v>1308</v>
      </c>
      <c r="C307" t="s">
        <v>1309</v>
      </c>
      <c r="K307" t="s">
        <v>999</v>
      </c>
      <c r="L307" t="s">
        <v>998</v>
      </c>
    </row>
    <row r="308" spans="2:12">
      <c r="B308" t="s">
        <v>1310</v>
      </c>
      <c r="C308" t="s">
        <v>1311</v>
      </c>
      <c r="K308" t="s">
        <v>953</v>
      </c>
      <c r="L308" t="s">
        <v>952</v>
      </c>
    </row>
    <row r="309" spans="2:12">
      <c r="B309" t="s">
        <v>1312</v>
      </c>
      <c r="C309" t="s">
        <v>1313</v>
      </c>
      <c r="K309" t="s">
        <v>835</v>
      </c>
      <c r="L309" t="s">
        <v>834</v>
      </c>
    </row>
    <row r="310" spans="2:12">
      <c r="B310" t="s">
        <v>1314</v>
      </c>
      <c r="C310" t="s">
        <v>1315</v>
      </c>
      <c r="K310" t="s">
        <v>851</v>
      </c>
      <c r="L310" t="s">
        <v>850</v>
      </c>
    </row>
    <row r="311" spans="2:12">
      <c r="B311" t="s">
        <v>1316</v>
      </c>
      <c r="C311" t="s">
        <v>1317</v>
      </c>
      <c r="K311" t="s">
        <v>845</v>
      </c>
      <c r="L311" t="s">
        <v>844</v>
      </c>
    </row>
    <row r="312" spans="2:12">
      <c r="B312" t="s">
        <v>1318</v>
      </c>
      <c r="C312" t="s">
        <v>1319</v>
      </c>
      <c r="K312" t="s">
        <v>847</v>
      </c>
      <c r="L312" t="s">
        <v>846</v>
      </c>
    </row>
    <row r="313" spans="2:12">
      <c r="B313" t="s">
        <v>1320</v>
      </c>
      <c r="C313" t="s">
        <v>1321</v>
      </c>
      <c r="K313" t="s">
        <v>853</v>
      </c>
      <c r="L313" t="s">
        <v>852</v>
      </c>
    </row>
    <row r="314" spans="2:12">
      <c r="B314" t="s">
        <v>1322</v>
      </c>
      <c r="C314" t="s">
        <v>1323</v>
      </c>
      <c r="K314" t="s">
        <v>821</v>
      </c>
      <c r="L314" t="s">
        <v>820</v>
      </c>
    </row>
    <row r="315" spans="2:12">
      <c r="B315" t="s">
        <v>1324</v>
      </c>
      <c r="C315" t="s">
        <v>1325</v>
      </c>
      <c r="K315" t="s">
        <v>843</v>
      </c>
      <c r="L315" t="s">
        <v>842</v>
      </c>
    </row>
    <row r="316" spans="2:12">
      <c r="B316" t="s">
        <v>1326</v>
      </c>
      <c r="C316" t="s">
        <v>1327</v>
      </c>
      <c r="K316" t="s">
        <v>839</v>
      </c>
      <c r="L316" t="s">
        <v>838</v>
      </c>
    </row>
    <row r="317" spans="2:12">
      <c r="B317" t="s">
        <v>1328</v>
      </c>
      <c r="C317" t="s">
        <v>1329</v>
      </c>
      <c r="K317" t="s">
        <v>841</v>
      </c>
      <c r="L317" t="s">
        <v>840</v>
      </c>
    </row>
    <row r="318" spans="2:12">
      <c r="B318" t="s">
        <v>1330</v>
      </c>
      <c r="C318" t="s">
        <v>1331</v>
      </c>
      <c r="K318" t="s">
        <v>833</v>
      </c>
      <c r="L318" t="s">
        <v>832</v>
      </c>
    </row>
    <row r="319" spans="2:12">
      <c r="B319" t="s">
        <v>1332</v>
      </c>
      <c r="C319" t="s">
        <v>1333</v>
      </c>
      <c r="K319" t="s">
        <v>1481</v>
      </c>
      <c r="L319" t="s">
        <v>1480</v>
      </c>
    </row>
    <row r="320" spans="2:12">
      <c r="B320" t="s">
        <v>1334</v>
      </c>
      <c r="C320" t="s">
        <v>1335</v>
      </c>
      <c r="K320" t="s">
        <v>961</v>
      </c>
      <c r="L320" t="s">
        <v>960</v>
      </c>
    </row>
    <row r="321" spans="2:12">
      <c r="B321" t="s">
        <v>1336</v>
      </c>
      <c r="C321" t="s">
        <v>1337</v>
      </c>
      <c r="K321" t="s">
        <v>907</v>
      </c>
      <c r="L321" t="s">
        <v>906</v>
      </c>
    </row>
    <row r="322" spans="2:12">
      <c r="B322" t="s">
        <v>1338</v>
      </c>
      <c r="C322" t="s">
        <v>1339</v>
      </c>
      <c r="K322" t="s">
        <v>905</v>
      </c>
      <c r="L322" t="s">
        <v>904</v>
      </c>
    </row>
    <row r="323" spans="2:12">
      <c r="B323" t="s">
        <v>1340</v>
      </c>
      <c r="C323" t="s">
        <v>1341</v>
      </c>
      <c r="K323" t="s">
        <v>893</v>
      </c>
      <c r="L323" t="s">
        <v>892</v>
      </c>
    </row>
    <row r="324" spans="2:12">
      <c r="B324" t="s">
        <v>1342</v>
      </c>
      <c r="C324" t="s">
        <v>1343</v>
      </c>
      <c r="K324" t="s">
        <v>897</v>
      </c>
      <c r="L324" t="s">
        <v>896</v>
      </c>
    </row>
    <row r="325" spans="2:12">
      <c r="B325" t="s">
        <v>1344</v>
      </c>
      <c r="C325" t="s">
        <v>1345</v>
      </c>
      <c r="K325" t="s">
        <v>891</v>
      </c>
      <c r="L325" t="s">
        <v>890</v>
      </c>
    </row>
    <row r="326" spans="2:12">
      <c r="B326" t="s">
        <v>1346</v>
      </c>
      <c r="C326" t="s">
        <v>1347</v>
      </c>
      <c r="K326" t="s">
        <v>903</v>
      </c>
      <c r="L326" t="s">
        <v>902</v>
      </c>
    </row>
    <row r="327" spans="2:12">
      <c r="B327" t="s">
        <v>1348</v>
      </c>
      <c r="C327" t="s">
        <v>1349</v>
      </c>
      <c r="K327" t="s">
        <v>913</v>
      </c>
      <c r="L327" t="s">
        <v>912</v>
      </c>
    </row>
    <row r="328" spans="2:12">
      <c r="B328" t="s">
        <v>1350</v>
      </c>
      <c r="C328" t="s">
        <v>1351</v>
      </c>
      <c r="K328" t="s">
        <v>1019</v>
      </c>
      <c r="L328" t="s">
        <v>1018</v>
      </c>
    </row>
    <row r="329" spans="2:12">
      <c r="B329" t="s">
        <v>1352</v>
      </c>
      <c r="C329" t="s">
        <v>1353</v>
      </c>
      <c r="K329" t="s">
        <v>1595</v>
      </c>
      <c r="L329" t="s">
        <v>1594</v>
      </c>
    </row>
    <row r="330" spans="2:12">
      <c r="B330" t="s">
        <v>1354</v>
      </c>
      <c r="C330" t="s">
        <v>1355</v>
      </c>
      <c r="K330" t="s">
        <v>1391</v>
      </c>
      <c r="L330" t="s">
        <v>1390</v>
      </c>
    </row>
    <row r="331" spans="2:12">
      <c r="B331" t="s">
        <v>1356</v>
      </c>
      <c r="C331" t="s">
        <v>1357</v>
      </c>
      <c r="K331" t="s">
        <v>1393</v>
      </c>
      <c r="L331" t="s">
        <v>1392</v>
      </c>
    </row>
    <row r="332" spans="2:12">
      <c r="B332" t="s">
        <v>1358</v>
      </c>
      <c r="C332" t="s">
        <v>1359</v>
      </c>
      <c r="K332" t="s">
        <v>1301</v>
      </c>
      <c r="L332" t="s">
        <v>1300</v>
      </c>
    </row>
    <row r="333" spans="2:12">
      <c r="B333" t="s">
        <v>1360</v>
      </c>
      <c r="C333" t="s">
        <v>1361</v>
      </c>
      <c r="K333" t="s">
        <v>731</v>
      </c>
      <c r="L333" t="s">
        <v>730</v>
      </c>
    </row>
    <row r="334" spans="2:12">
      <c r="B334" t="s">
        <v>1362</v>
      </c>
      <c r="C334" t="s">
        <v>1363</v>
      </c>
      <c r="K334" t="s">
        <v>799</v>
      </c>
      <c r="L334" t="s">
        <v>798</v>
      </c>
    </row>
    <row r="335" spans="2:12">
      <c r="B335" t="s">
        <v>1364</v>
      </c>
      <c r="C335" t="s">
        <v>1365</v>
      </c>
      <c r="K335" t="s">
        <v>795</v>
      </c>
      <c r="L335" t="s">
        <v>794</v>
      </c>
    </row>
    <row r="336" spans="2:12">
      <c r="B336" t="s">
        <v>1366</v>
      </c>
      <c r="C336" t="s">
        <v>1367</v>
      </c>
      <c r="K336" t="s">
        <v>1289</v>
      </c>
      <c r="L336" t="s">
        <v>1288</v>
      </c>
    </row>
    <row r="337" spans="2:12">
      <c r="B337" t="s">
        <v>1368</v>
      </c>
      <c r="C337" t="s">
        <v>1369</v>
      </c>
      <c r="K337" t="s">
        <v>869</v>
      </c>
      <c r="L337" t="s">
        <v>868</v>
      </c>
    </row>
    <row r="338" spans="2:12">
      <c r="B338" t="s">
        <v>1370</v>
      </c>
      <c r="C338" t="s">
        <v>1371</v>
      </c>
      <c r="K338" t="s">
        <v>873</v>
      </c>
      <c r="L338" t="s">
        <v>872</v>
      </c>
    </row>
    <row r="339" spans="2:12">
      <c r="B339" t="s">
        <v>1372</v>
      </c>
      <c r="C339" t="s">
        <v>1373</v>
      </c>
      <c r="K339" t="s">
        <v>819</v>
      </c>
      <c r="L339" t="s">
        <v>818</v>
      </c>
    </row>
    <row r="340" spans="2:12">
      <c r="B340" t="s">
        <v>1374</v>
      </c>
      <c r="C340" t="s">
        <v>1375</v>
      </c>
      <c r="K340" t="s">
        <v>1243</v>
      </c>
      <c r="L340" t="s">
        <v>1242</v>
      </c>
    </row>
    <row r="341" spans="2:12">
      <c r="B341" t="s">
        <v>1376</v>
      </c>
      <c r="C341" t="s">
        <v>1377</v>
      </c>
      <c r="K341" t="s">
        <v>1493</v>
      </c>
      <c r="L341" t="s">
        <v>1492</v>
      </c>
    </row>
    <row r="342" spans="2:12">
      <c r="B342" t="s">
        <v>1378</v>
      </c>
      <c r="C342" t="s">
        <v>1379</v>
      </c>
      <c r="K342" t="s">
        <v>1531</v>
      </c>
      <c r="L342" t="s">
        <v>1530</v>
      </c>
    </row>
    <row r="343" spans="2:12">
      <c r="B343" t="s">
        <v>1380</v>
      </c>
      <c r="C343" t="s">
        <v>1381</v>
      </c>
      <c r="K343" t="s">
        <v>1447</v>
      </c>
      <c r="L343" t="s">
        <v>1446</v>
      </c>
    </row>
    <row r="344" spans="2:12">
      <c r="B344" t="s">
        <v>1382</v>
      </c>
      <c r="C344" t="s">
        <v>1383</v>
      </c>
      <c r="K344" t="s">
        <v>1533</v>
      </c>
      <c r="L344" t="s">
        <v>1532</v>
      </c>
    </row>
    <row r="345" spans="2:12">
      <c r="B345" t="s">
        <v>1384</v>
      </c>
      <c r="C345" t="s">
        <v>1385</v>
      </c>
      <c r="K345" t="s">
        <v>1241</v>
      </c>
      <c r="L345" t="s">
        <v>1240</v>
      </c>
    </row>
    <row r="346" spans="2:12">
      <c r="B346" t="s">
        <v>1386</v>
      </c>
      <c r="C346" t="s">
        <v>1387</v>
      </c>
      <c r="K346" t="s">
        <v>1535</v>
      </c>
      <c r="L346" t="s">
        <v>1534</v>
      </c>
    </row>
    <row r="347" spans="2:12">
      <c r="B347" t="s">
        <v>1388</v>
      </c>
      <c r="C347" t="s">
        <v>1389</v>
      </c>
      <c r="K347" t="s">
        <v>811</v>
      </c>
      <c r="L347" t="s">
        <v>810</v>
      </c>
    </row>
    <row r="348" spans="2:12">
      <c r="B348" t="s">
        <v>1390</v>
      </c>
      <c r="C348" t="s">
        <v>1391</v>
      </c>
      <c r="K348" t="s">
        <v>775</v>
      </c>
      <c r="L348" t="s">
        <v>774</v>
      </c>
    </row>
    <row r="349" spans="2:12">
      <c r="B349" t="s">
        <v>1392</v>
      </c>
      <c r="C349" t="s">
        <v>1393</v>
      </c>
      <c r="K349" t="s">
        <v>1399</v>
      </c>
      <c r="L349" t="s">
        <v>1398</v>
      </c>
    </row>
    <row r="350" spans="2:12">
      <c r="B350" t="s">
        <v>1394</v>
      </c>
      <c r="C350" t="s">
        <v>1395</v>
      </c>
      <c r="K350" t="s">
        <v>1247</v>
      </c>
      <c r="L350" t="s">
        <v>1246</v>
      </c>
    </row>
    <row r="351" spans="2:12">
      <c r="B351" t="s">
        <v>1396</v>
      </c>
      <c r="C351" t="s">
        <v>1397</v>
      </c>
      <c r="K351" t="s">
        <v>887</v>
      </c>
      <c r="L351" t="s">
        <v>886</v>
      </c>
    </row>
    <row r="352" spans="2:12">
      <c r="B352" t="s">
        <v>1398</v>
      </c>
      <c r="C352" t="s">
        <v>1399</v>
      </c>
      <c r="K352" t="s">
        <v>899</v>
      </c>
      <c r="L352" t="s">
        <v>898</v>
      </c>
    </row>
    <row r="353" spans="2:12">
      <c r="B353" t="s">
        <v>1400</v>
      </c>
      <c r="C353" t="s">
        <v>1401</v>
      </c>
      <c r="K353" t="s">
        <v>801</v>
      </c>
      <c r="L353" t="s">
        <v>800</v>
      </c>
    </row>
    <row r="354" spans="2:12">
      <c r="B354" t="s">
        <v>1402</v>
      </c>
      <c r="C354" t="s">
        <v>1403</v>
      </c>
      <c r="K354" t="s">
        <v>1377</v>
      </c>
      <c r="L354" t="s">
        <v>1376</v>
      </c>
    </row>
    <row r="355" spans="2:12">
      <c r="B355" t="s">
        <v>1404</v>
      </c>
      <c r="C355" t="s">
        <v>1405</v>
      </c>
      <c r="K355" t="s">
        <v>1647</v>
      </c>
      <c r="L355" t="s">
        <v>1646</v>
      </c>
    </row>
    <row r="356" spans="2:12">
      <c r="B356" t="s">
        <v>1406</v>
      </c>
      <c r="C356" t="s">
        <v>1407</v>
      </c>
      <c r="K356" t="s">
        <v>771</v>
      </c>
      <c r="L356" t="s">
        <v>770</v>
      </c>
    </row>
    <row r="357" spans="2:12">
      <c r="B357" t="s">
        <v>1408</v>
      </c>
      <c r="C357" t="s">
        <v>1409</v>
      </c>
      <c r="K357" t="s">
        <v>809</v>
      </c>
      <c r="L357" t="s">
        <v>808</v>
      </c>
    </row>
    <row r="358" spans="2:12">
      <c r="B358" t="s">
        <v>1410</v>
      </c>
      <c r="C358" t="s">
        <v>1411</v>
      </c>
      <c r="K358" t="s">
        <v>1313</v>
      </c>
      <c r="L358" t="s">
        <v>1312</v>
      </c>
    </row>
    <row r="359" spans="2:12">
      <c r="B359" t="s">
        <v>1412</v>
      </c>
      <c r="C359" t="s">
        <v>1413</v>
      </c>
      <c r="K359" t="s">
        <v>1499</v>
      </c>
      <c r="L359" t="s">
        <v>1498</v>
      </c>
    </row>
    <row r="360" spans="2:12">
      <c r="B360" t="s">
        <v>1414</v>
      </c>
      <c r="C360" t="s">
        <v>1415</v>
      </c>
      <c r="K360" t="s">
        <v>1537</v>
      </c>
      <c r="L360" t="s">
        <v>1536</v>
      </c>
    </row>
    <row r="361" spans="2:12">
      <c r="B361" t="s">
        <v>1416</v>
      </c>
      <c r="C361" t="s">
        <v>1417</v>
      </c>
      <c r="K361" t="s">
        <v>711</v>
      </c>
      <c r="L361" t="s">
        <v>710</v>
      </c>
    </row>
    <row r="362" spans="2:12">
      <c r="B362" t="s">
        <v>1418</v>
      </c>
      <c r="C362" t="s">
        <v>1419</v>
      </c>
      <c r="K362" t="s">
        <v>909</v>
      </c>
      <c r="L362" t="s">
        <v>908</v>
      </c>
    </row>
    <row r="363" spans="2:12">
      <c r="B363" t="s">
        <v>1420</v>
      </c>
      <c r="C363" t="s">
        <v>1421</v>
      </c>
      <c r="K363" t="s">
        <v>1251</v>
      </c>
      <c r="L363" t="s">
        <v>1250</v>
      </c>
    </row>
    <row r="364" spans="2:12">
      <c r="B364" t="s">
        <v>1422</v>
      </c>
      <c r="C364" t="s">
        <v>1423</v>
      </c>
      <c r="K364" t="s">
        <v>837</v>
      </c>
      <c r="L364" t="s">
        <v>836</v>
      </c>
    </row>
    <row r="365" spans="2:12">
      <c r="B365" t="s">
        <v>1424</v>
      </c>
      <c r="C365" t="s">
        <v>1425</v>
      </c>
      <c r="K365" t="s">
        <v>1245</v>
      </c>
      <c r="L365" t="s">
        <v>1244</v>
      </c>
    </row>
    <row r="366" spans="2:12">
      <c r="B366" t="s">
        <v>1426</v>
      </c>
      <c r="C366" t="s">
        <v>1427</v>
      </c>
      <c r="K366" t="s">
        <v>1211</v>
      </c>
      <c r="L366" t="s">
        <v>1210</v>
      </c>
    </row>
    <row r="367" spans="2:12">
      <c r="B367" t="s">
        <v>1428</v>
      </c>
      <c r="C367" t="s">
        <v>1429</v>
      </c>
      <c r="K367" t="s">
        <v>1213</v>
      </c>
      <c r="L367" t="s">
        <v>1212</v>
      </c>
    </row>
    <row r="368" spans="2:12">
      <c r="B368" t="s">
        <v>1430</v>
      </c>
      <c r="C368" t="s">
        <v>1431</v>
      </c>
      <c r="K368" t="s">
        <v>713</v>
      </c>
      <c r="L368" t="s">
        <v>712</v>
      </c>
    </row>
    <row r="369" spans="2:12">
      <c r="B369" t="s">
        <v>1432</v>
      </c>
      <c r="C369" t="s">
        <v>1433</v>
      </c>
      <c r="K369" t="s">
        <v>1349</v>
      </c>
      <c r="L369" t="s">
        <v>1348</v>
      </c>
    </row>
    <row r="370" spans="2:12">
      <c r="B370" t="s">
        <v>1434</v>
      </c>
      <c r="C370" t="s">
        <v>1435</v>
      </c>
      <c r="K370" t="s">
        <v>1351</v>
      </c>
      <c r="L370" t="s">
        <v>1350</v>
      </c>
    </row>
    <row r="371" spans="2:12">
      <c r="B371" t="s">
        <v>1436</v>
      </c>
      <c r="C371" t="s">
        <v>1437</v>
      </c>
      <c r="K371" t="s">
        <v>1327</v>
      </c>
      <c r="L371" t="s">
        <v>1326</v>
      </c>
    </row>
    <row r="372" spans="2:12">
      <c r="B372" t="s">
        <v>1438</v>
      </c>
      <c r="C372" t="s">
        <v>1439</v>
      </c>
      <c r="K372" t="s">
        <v>1315</v>
      </c>
      <c r="L372" t="s">
        <v>1314</v>
      </c>
    </row>
    <row r="373" spans="2:12">
      <c r="B373" t="s">
        <v>1440</v>
      </c>
      <c r="C373" t="s">
        <v>1441</v>
      </c>
      <c r="K373" t="s">
        <v>1317</v>
      </c>
      <c r="L373" t="s">
        <v>1316</v>
      </c>
    </row>
    <row r="374" spans="2:12">
      <c r="B374" t="s">
        <v>1442</v>
      </c>
      <c r="C374" t="s">
        <v>1443</v>
      </c>
      <c r="K374" t="s">
        <v>1495</v>
      </c>
      <c r="L374" t="s">
        <v>1494</v>
      </c>
    </row>
    <row r="375" spans="2:12">
      <c r="B375" t="s">
        <v>1444</v>
      </c>
      <c r="C375" t="s">
        <v>1445</v>
      </c>
      <c r="K375" t="s">
        <v>1415</v>
      </c>
      <c r="L375" t="s">
        <v>1414</v>
      </c>
    </row>
    <row r="376" spans="2:12">
      <c r="B376" t="s">
        <v>1446</v>
      </c>
      <c r="C376" t="s">
        <v>1447</v>
      </c>
      <c r="K376" t="s">
        <v>1187</v>
      </c>
      <c r="L376" t="s">
        <v>1186</v>
      </c>
    </row>
    <row r="377" spans="2:12">
      <c r="B377" t="s">
        <v>1448</v>
      </c>
      <c r="C377" t="s">
        <v>1449</v>
      </c>
      <c r="K377" t="s">
        <v>1127</v>
      </c>
      <c r="L377" t="s">
        <v>1126</v>
      </c>
    </row>
    <row r="378" spans="2:12">
      <c r="B378" t="s">
        <v>1450</v>
      </c>
      <c r="C378" t="s">
        <v>1451</v>
      </c>
      <c r="K378" t="s">
        <v>1491</v>
      </c>
      <c r="L378" t="s">
        <v>1490</v>
      </c>
    </row>
    <row r="379" spans="2:12">
      <c r="B379" t="s">
        <v>1452</v>
      </c>
      <c r="C379" t="s">
        <v>1453</v>
      </c>
      <c r="K379" t="s">
        <v>1553</v>
      </c>
      <c r="L379" t="s">
        <v>1552</v>
      </c>
    </row>
    <row r="380" spans="2:12">
      <c r="B380" t="s">
        <v>1454</v>
      </c>
      <c r="C380" t="s">
        <v>1455</v>
      </c>
      <c r="K380" t="s">
        <v>1563</v>
      </c>
      <c r="L380" t="s">
        <v>1562</v>
      </c>
    </row>
    <row r="381" spans="2:12">
      <c r="B381" t="s">
        <v>1456</v>
      </c>
      <c r="C381" t="s">
        <v>1457</v>
      </c>
      <c r="K381" t="s">
        <v>901</v>
      </c>
      <c r="L381" t="s">
        <v>900</v>
      </c>
    </row>
    <row r="382" spans="2:12">
      <c r="B382" t="s">
        <v>1458</v>
      </c>
      <c r="C382" t="s">
        <v>1459</v>
      </c>
      <c r="K382" t="s">
        <v>985</v>
      </c>
      <c r="L382" t="s">
        <v>984</v>
      </c>
    </row>
    <row r="383" spans="2:12">
      <c r="B383" t="s">
        <v>1460</v>
      </c>
      <c r="C383" t="s">
        <v>1461</v>
      </c>
      <c r="K383" t="s">
        <v>1045</v>
      </c>
      <c r="L383" t="s">
        <v>1044</v>
      </c>
    </row>
    <row r="384" spans="2:12">
      <c r="B384" t="s">
        <v>1462</v>
      </c>
      <c r="C384" t="s">
        <v>1463</v>
      </c>
      <c r="K384" t="s">
        <v>1069</v>
      </c>
      <c r="L384" t="s">
        <v>1068</v>
      </c>
    </row>
    <row r="385" spans="2:12">
      <c r="B385" t="s">
        <v>1464</v>
      </c>
      <c r="C385" t="s">
        <v>1465</v>
      </c>
      <c r="K385" t="s">
        <v>1071</v>
      </c>
      <c r="L385" t="s">
        <v>1070</v>
      </c>
    </row>
    <row r="386" spans="2:12">
      <c r="B386" t="s">
        <v>1466</v>
      </c>
      <c r="C386" t="s">
        <v>1467</v>
      </c>
      <c r="K386" t="s">
        <v>1567</v>
      </c>
      <c r="L386" t="s">
        <v>1566</v>
      </c>
    </row>
    <row r="387" spans="2:12">
      <c r="B387" t="s">
        <v>1468</v>
      </c>
      <c r="C387" t="s">
        <v>1469</v>
      </c>
      <c r="K387" t="s">
        <v>1543</v>
      </c>
      <c r="L387" t="s">
        <v>1542</v>
      </c>
    </row>
    <row r="388" spans="2:12">
      <c r="B388" t="s">
        <v>1470</v>
      </c>
      <c r="C388" t="s">
        <v>1471</v>
      </c>
      <c r="K388" t="s">
        <v>1545</v>
      </c>
      <c r="L388" t="s">
        <v>1544</v>
      </c>
    </row>
    <row r="389" spans="2:12">
      <c r="B389" t="s">
        <v>1472</v>
      </c>
      <c r="C389" t="s">
        <v>1473</v>
      </c>
      <c r="K389" t="s">
        <v>1541</v>
      </c>
      <c r="L389" t="s">
        <v>1540</v>
      </c>
    </row>
    <row r="390" spans="2:12">
      <c r="B390" t="s">
        <v>1474</v>
      </c>
      <c r="C390" t="s">
        <v>1475</v>
      </c>
      <c r="K390" t="s">
        <v>1539</v>
      </c>
      <c r="L390" t="s">
        <v>1538</v>
      </c>
    </row>
    <row r="391" spans="2:12">
      <c r="B391" t="s">
        <v>1476</v>
      </c>
      <c r="C391" t="s">
        <v>1477</v>
      </c>
      <c r="K391" t="s">
        <v>1103</v>
      </c>
      <c r="L391" t="s">
        <v>1102</v>
      </c>
    </row>
    <row r="392" spans="2:12">
      <c r="B392" t="s">
        <v>1478</v>
      </c>
      <c r="C392" t="s">
        <v>1479</v>
      </c>
      <c r="K392" t="s">
        <v>1025</v>
      </c>
      <c r="L392" t="s">
        <v>1024</v>
      </c>
    </row>
    <row r="393" spans="2:12">
      <c r="B393" t="s">
        <v>1480</v>
      </c>
      <c r="C393" t="s">
        <v>1481</v>
      </c>
      <c r="K393" t="s">
        <v>1265</v>
      </c>
      <c r="L393" t="s">
        <v>1264</v>
      </c>
    </row>
    <row r="394" spans="2:12">
      <c r="B394" t="s">
        <v>1482</v>
      </c>
      <c r="C394" t="s">
        <v>1483</v>
      </c>
      <c r="K394" t="s">
        <v>1215</v>
      </c>
      <c r="L394" t="s">
        <v>1214</v>
      </c>
    </row>
    <row r="395" spans="2:12">
      <c r="B395" t="s">
        <v>1484</v>
      </c>
      <c r="C395" t="s">
        <v>1485</v>
      </c>
      <c r="K395" t="s">
        <v>1263</v>
      </c>
      <c r="L395" t="s">
        <v>1262</v>
      </c>
    </row>
    <row r="396" spans="2:12">
      <c r="B396" t="s">
        <v>1486</v>
      </c>
      <c r="C396" t="s">
        <v>1487</v>
      </c>
      <c r="K396" t="s">
        <v>1267</v>
      </c>
      <c r="L396" t="s">
        <v>1266</v>
      </c>
    </row>
    <row r="397" spans="2:12">
      <c r="B397" t="s">
        <v>1488</v>
      </c>
      <c r="C397" t="s">
        <v>1489</v>
      </c>
      <c r="K397" t="s">
        <v>793</v>
      </c>
      <c r="L397" t="s">
        <v>792</v>
      </c>
    </row>
    <row r="398" spans="2:12">
      <c r="B398" t="s">
        <v>1490</v>
      </c>
      <c r="C398" t="s">
        <v>1491</v>
      </c>
      <c r="K398" t="s">
        <v>1331</v>
      </c>
      <c r="L398" t="s">
        <v>1330</v>
      </c>
    </row>
    <row r="399" spans="2:12">
      <c r="B399" t="s">
        <v>1492</v>
      </c>
      <c r="C399" t="s">
        <v>1493</v>
      </c>
      <c r="K399" t="s">
        <v>1329</v>
      </c>
      <c r="L399" t="s">
        <v>1328</v>
      </c>
    </row>
    <row r="400" spans="2:12">
      <c r="B400" t="s">
        <v>1494</v>
      </c>
      <c r="C400" t="s">
        <v>1495</v>
      </c>
      <c r="K400" t="s">
        <v>859</v>
      </c>
      <c r="L400" t="s">
        <v>858</v>
      </c>
    </row>
    <row r="401" spans="2:12">
      <c r="B401" t="s">
        <v>1496</v>
      </c>
      <c r="C401" t="s">
        <v>1497</v>
      </c>
      <c r="K401" t="s">
        <v>1463</v>
      </c>
      <c r="L401" t="s">
        <v>1462</v>
      </c>
    </row>
    <row r="402" spans="2:12">
      <c r="B402" t="s">
        <v>1498</v>
      </c>
      <c r="C402" t="s">
        <v>1499</v>
      </c>
      <c r="K402" t="s">
        <v>989</v>
      </c>
      <c r="L402" t="s">
        <v>988</v>
      </c>
    </row>
    <row r="403" spans="2:12">
      <c r="B403" t="s">
        <v>1500</v>
      </c>
      <c r="C403" t="s">
        <v>1501</v>
      </c>
      <c r="K403" t="s">
        <v>1461</v>
      </c>
      <c r="L403" t="s">
        <v>1460</v>
      </c>
    </row>
    <row r="404" spans="2:12">
      <c r="B404" t="s">
        <v>1502</v>
      </c>
      <c r="C404" t="s">
        <v>1503</v>
      </c>
      <c r="K404" t="s">
        <v>1469</v>
      </c>
      <c r="L404" t="s">
        <v>1468</v>
      </c>
    </row>
    <row r="405" spans="2:12">
      <c r="B405" t="s">
        <v>1504</v>
      </c>
      <c r="C405" t="s">
        <v>1505</v>
      </c>
      <c r="K405" t="s">
        <v>785</v>
      </c>
      <c r="L405" t="s">
        <v>784</v>
      </c>
    </row>
    <row r="406" spans="2:12">
      <c r="B406" t="s">
        <v>1506</v>
      </c>
      <c r="C406" t="s">
        <v>1507</v>
      </c>
      <c r="K406" t="s">
        <v>781</v>
      </c>
      <c r="L406" t="s">
        <v>780</v>
      </c>
    </row>
    <row r="407" spans="2:12">
      <c r="B407" t="s">
        <v>1508</v>
      </c>
      <c r="C407" t="s">
        <v>1509</v>
      </c>
      <c r="K407" t="s">
        <v>855</v>
      </c>
      <c r="L407" t="s">
        <v>854</v>
      </c>
    </row>
    <row r="408" spans="2:12">
      <c r="B408" t="s">
        <v>1510</v>
      </c>
      <c r="C408" t="s">
        <v>1511</v>
      </c>
      <c r="K408" t="s">
        <v>1487</v>
      </c>
      <c r="L408" t="s">
        <v>1486</v>
      </c>
    </row>
    <row r="409" spans="2:12">
      <c r="B409" t="s">
        <v>1512</v>
      </c>
      <c r="C409" t="s">
        <v>1513</v>
      </c>
      <c r="K409" t="s">
        <v>1299</v>
      </c>
      <c r="L409" t="s">
        <v>1298</v>
      </c>
    </row>
    <row r="410" spans="2:12">
      <c r="B410" t="s">
        <v>1514</v>
      </c>
      <c r="C410" t="s">
        <v>1515</v>
      </c>
      <c r="K410" t="s">
        <v>1601</v>
      </c>
      <c r="L410" t="s">
        <v>1600</v>
      </c>
    </row>
    <row r="411" spans="2:12">
      <c r="B411" t="s">
        <v>1516</v>
      </c>
      <c r="C411" t="s">
        <v>1517</v>
      </c>
      <c r="K411" t="s">
        <v>1293</v>
      </c>
      <c r="L411" t="s">
        <v>1292</v>
      </c>
    </row>
    <row r="412" spans="2:12">
      <c r="B412" t="s">
        <v>1518</v>
      </c>
      <c r="C412" t="s">
        <v>1519</v>
      </c>
      <c r="K412" t="s">
        <v>1283</v>
      </c>
      <c r="L412" t="s">
        <v>1282</v>
      </c>
    </row>
    <row r="413" spans="2:12">
      <c r="B413" t="s">
        <v>1520</v>
      </c>
      <c r="C413" t="s">
        <v>1521</v>
      </c>
      <c r="K413" t="s">
        <v>1641</v>
      </c>
      <c r="L413" t="s">
        <v>1640</v>
      </c>
    </row>
    <row r="414" spans="2:12">
      <c r="B414" t="s">
        <v>1522</v>
      </c>
      <c r="C414" t="s">
        <v>1523</v>
      </c>
      <c r="K414" t="s">
        <v>1371</v>
      </c>
      <c r="L414" t="s">
        <v>1370</v>
      </c>
    </row>
    <row r="415" spans="2:12">
      <c r="B415" t="s">
        <v>1524</v>
      </c>
      <c r="C415" t="s">
        <v>1525</v>
      </c>
      <c r="K415" t="s">
        <v>1291</v>
      </c>
      <c r="L415" t="s">
        <v>1290</v>
      </c>
    </row>
    <row r="416" spans="2:12">
      <c r="B416" t="s">
        <v>1526</v>
      </c>
      <c r="C416" t="s">
        <v>1527</v>
      </c>
      <c r="K416" t="s">
        <v>1271</v>
      </c>
      <c r="L416" t="s">
        <v>1270</v>
      </c>
    </row>
    <row r="417" spans="2:12">
      <c r="B417" t="s">
        <v>1528</v>
      </c>
      <c r="C417" t="s">
        <v>1529</v>
      </c>
      <c r="K417" t="s">
        <v>1209</v>
      </c>
      <c r="L417" t="s">
        <v>1208</v>
      </c>
    </row>
    <row r="418" spans="2:12">
      <c r="B418" t="s">
        <v>1530</v>
      </c>
      <c r="C418" t="s">
        <v>1531</v>
      </c>
      <c r="K418" t="s">
        <v>1505</v>
      </c>
      <c r="L418" t="s">
        <v>1504</v>
      </c>
    </row>
    <row r="419" spans="2:12">
      <c r="B419" t="s">
        <v>1532</v>
      </c>
      <c r="C419" t="s">
        <v>1533</v>
      </c>
      <c r="K419" t="s">
        <v>1503</v>
      </c>
      <c r="L419" t="s">
        <v>1502</v>
      </c>
    </row>
    <row r="420" spans="2:12">
      <c r="B420" t="s">
        <v>1534</v>
      </c>
      <c r="C420" t="s">
        <v>1535</v>
      </c>
      <c r="K420" t="s">
        <v>1507</v>
      </c>
      <c r="L420" t="s">
        <v>1506</v>
      </c>
    </row>
    <row r="421" spans="2:12">
      <c r="B421" t="s">
        <v>1536</v>
      </c>
      <c r="C421" t="s">
        <v>1537</v>
      </c>
      <c r="K421" t="s">
        <v>1519</v>
      </c>
      <c r="L421" t="s">
        <v>1518</v>
      </c>
    </row>
    <row r="422" spans="2:12">
      <c r="B422" t="s">
        <v>1538</v>
      </c>
      <c r="C422" t="s">
        <v>1539</v>
      </c>
      <c r="K422" t="s">
        <v>1501</v>
      </c>
      <c r="L422" t="s">
        <v>1500</v>
      </c>
    </row>
    <row r="423" spans="2:12">
      <c r="B423" t="s">
        <v>1540</v>
      </c>
      <c r="C423" t="s">
        <v>1541</v>
      </c>
      <c r="K423" t="s">
        <v>1511</v>
      </c>
      <c r="L423" t="s">
        <v>1510</v>
      </c>
    </row>
    <row r="424" spans="2:12">
      <c r="B424" t="s">
        <v>1542</v>
      </c>
      <c r="C424" t="s">
        <v>1543</v>
      </c>
      <c r="K424" t="s">
        <v>1509</v>
      </c>
      <c r="L424" t="s">
        <v>1508</v>
      </c>
    </row>
    <row r="425" spans="2:12">
      <c r="B425" t="s">
        <v>1544</v>
      </c>
      <c r="C425" t="s">
        <v>1545</v>
      </c>
      <c r="K425" t="s">
        <v>1075</v>
      </c>
      <c r="L425" t="s">
        <v>1074</v>
      </c>
    </row>
    <row r="426" spans="2:12">
      <c r="B426" t="s">
        <v>1546</v>
      </c>
      <c r="C426" t="s">
        <v>1547</v>
      </c>
      <c r="K426" t="s">
        <v>1583</v>
      </c>
      <c r="L426" t="s">
        <v>1582</v>
      </c>
    </row>
    <row r="427" spans="2:12">
      <c r="B427" t="s">
        <v>1548</v>
      </c>
      <c r="C427" t="s">
        <v>1549</v>
      </c>
      <c r="K427" t="s">
        <v>817</v>
      </c>
      <c r="L427" t="s">
        <v>816</v>
      </c>
    </row>
    <row r="428" spans="2:12">
      <c r="B428" t="s">
        <v>1550</v>
      </c>
      <c r="C428" t="s">
        <v>1551</v>
      </c>
      <c r="K428" t="s">
        <v>1439</v>
      </c>
      <c r="L428" t="s">
        <v>1438</v>
      </c>
    </row>
    <row r="429" spans="2:12">
      <c r="B429" t="s">
        <v>1552</v>
      </c>
      <c r="C429" t="s">
        <v>1553</v>
      </c>
      <c r="K429" t="s">
        <v>1365</v>
      </c>
      <c r="L429" t="s">
        <v>1364</v>
      </c>
    </row>
    <row r="430" spans="2:12">
      <c r="B430" t="s">
        <v>1554</v>
      </c>
      <c r="C430" t="s">
        <v>1555</v>
      </c>
      <c r="K430" t="s">
        <v>1367</v>
      </c>
      <c r="L430" t="s">
        <v>1366</v>
      </c>
    </row>
    <row r="431" spans="2:12">
      <c r="B431" t="s">
        <v>1556</v>
      </c>
      <c r="C431" t="s">
        <v>1557</v>
      </c>
      <c r="K431" t="s">
        <v>1361</v>
      </c>
      <c r="L431" t="s">
        <v>1360</v>
      </c>
    </row>
    <row r="432" spans="2:12">
      <c r="B432" t="s">
        <v>1558</v>
      </c>
      <c r="C432" t="s">
        <v>1559</v>
      </c>
      <c r="K432" t="s">
        <v>1363</v>
      </c>
      <c r="L432" t="s">
        <v>1362</v>
      </c>
    </row>
    <row r="433" spans="2:12">
      <c r="B433" t="s">
        <v>1560</v>
      </c>
      <c r="C433" t="s">
        <v>1561</v>
      </c>
      <c r="K433" t="s">
        <v>1523</v>
      </c>
      <c r="L433" t="s">
        <v>1522</v>
      </c>
    </row>
    <row r="434" spans="2:12">
      <c r="B434" t="s">
        <v>1562</v>
      </c>
      <c r="C434" t="s">
        <v>1563</v>
      </c>
      <c r="K434" t="s">
        <v>1521</v>
      </c>
      <c r="L434" t="s">
        <v>1520</v>
      </c>
    </row>
    <row r="435" spans="2:12">
      <c r="B435" t="s">
        <v>1564</v>
      </c>
      <c r="C435" t="s">
        <v>1565</v>
      </c>
      <c r="K435" t="s">
        <v>1073</v>
      </c>
      <c r="L435" t="s">
        <v>1072</v>
      </c>
    </row>
    <row r="436" spans="2:12">
      <c r="B436" t="s">
        <v>1566</v>
      </c>
      <c r="C436" t="s">
        <v>1567</v>
      </c>
      <c r="K436" t="s">
        <v>1657</v>
      </c>
      <c r="L436" t="s">
        <v>1656</v>
      </c>
    </row>
    <row r="437" spans="2:12">
      <c r="B437" t="s">
        <v>1568</v>
      </c>
      <c r="C437" t="s">
        <v>1569</v>
      </c>
      <c r="K437" t="s">
        <v>1645</v>
      </c>
      <c r="L437" t="s">
        <v>1644</v>
      </c>
    </row>
    <row r="438" spans="2:12">
      <c r="B438" t="s">
        <v>1570</v>
      </c>
      <c r="C438" t="s">
        <v>1571</v>
      </c>
      <c r="K438" t="s">
        <v>1655</v>
      </c>
      <c r="L438" t="s">
        <v>1654</v>
      </c>
    </row>
    <row r="439" spans="2:12">
      <c r="B439" t="s">
        <v>1572</v>
      </c>
      <c r="C439" t="s">
        <v>1573</v>
      </c>
      <c r="K439" t="s">
        <v>1297</v>
      </c>
      <c r="L439" t="s">
        <v>1296</v>
      </c>
    </row>
    <row r="440" spans="2:12">
      <c r="B440" t="s">
        <v>1574</v>
      </c>
      <c r="C440" t="s">
        <v>1575</v>
      </c>
      <c r="K440" t="s">
        <v>1449</v>
      </c>
      <c r="L440" t="s">
        <v>1448</v>
      </c>
    </row>
    <row r="441" spans="2:12">
      <c r="B441" t="s">
        <v>1576</v>
      </c>
      <c r="C441" t="s">
        <v>1577</v>
      </c>
      <c r="K441" t="s">
        <v>1445</v>
      </c>
      <c r="L441" t="s">
        <v>1444</v>
      </c>
    </row>
    <row r="442" spans="2:12">
      <c r="B442" t="s">
        <v>1578</v>
      </c>
      <c r="C442" t="s">
        <v>1579</v>
      </c>
      <c r="K442" t="s">
        <v>1443</v>
      </c>
      <c r="L442" t="s">
        <v>1442</v>
      </c>
    </row>
    <row r="443" spans="2:12">
      <c r="B443" t="s">
        <v>1580</v>
      </c>
      <c r="C443" t="s">
        <v>1581</v>
      </c>
      <c r="K443" t="s">
        <v>1441</v>
      </c>
      <c r="L443" t="s">
        <v>1440</v>
      </c>
    </row>
    <row r="444" spans="2:12">
      <c r="B444" t="s">
        <v>1582</v>
      </c>
      <c r="C444" t="s">
        <v>1583</v>
      </c>
      <c r="K444" t="s">
        <v>861</v>
      </c>
      <c r="L444" t="s">
        <v>860</v>
      </c>
    </row>
    <row r="445" spans="2:12">
      <c r="B445" t="s">
        <v>1584</v>
      </c>
      <c r="C445" t="s">
        <v>1585</v>
      </c>
      <c r="K445" t="s">
        <v>983</v>
      </c>
      <c r="L445" t="s">
        <v>982</v>
      </c>
    </row>
    <row r="446" spans="2:12">
      <c r="B446" t="s">
        <v>1586</v>
      </c>
      <c r="C446" t="s">
        <v>1587</v>
      </c>
      <c r="K446" t="s">
        <v>981</v>
      </c>
      <c r="L446" t="s">
        <v>980</v>
      </c>
    </row>
    <row r="447" spans="2:12">
      <c r="B447" t="s">
        <v>1588</v>
      </c>
      <c r="C447" t="s">
        <v>1589</v>
      </c>
      <c r="K447" t="s">
        <v>957</v>
      </c>
      <c r="L447" t="s">
        <v>956</v>
      </c>
    </row>
    <row r="448" spans="2:12">
      <c r="B448" t="s">
        <v>1590</v>
      </c>
      <c r="C448" t="s">
        <v>1591</v>
      </c>
      <c r="K448" t="s">
        <v>1105</v>
      </c>
      <c r="L448" t="s">
        <v>1104</v>
      </c>
    </row>
    <row r="449" spans="2:12">
      <c r="B449" t="s">
        <v>1592</v>
      </c>
      <c r="C449" t="s">
        <v>1593</v>
      </c>
      <c r="K449" t="s">
        <v>1339</v>
      </c>
      <c r="L449" t="s">
        <v>1338</v>
      </c>
    </row>
    <row r="450" spans="2:12">
      <c r="B450" t="s">
        <v>1594</v>
      </c>
      <c r="C450" t="s">
        <v>1595</v>
      </c>
      <c r="K450" t="s">
        <v>1341</v>
      </c>
      <c r="L450" t="s">
        <v>1340</v>
      </c>
    </row>
    <row r="451" spans="2:12">
      <c r="B451" t="s">
        <v>1596</v>
      </c>
      <c r="C451" t="s">
        <v>1597</v>
      </c>
      <c r="K451" t="s">
        <v>1337</v>
      </c>
      <c r="L451" t="s">
        <v>1336</v>
      </c>
    </row>
    <row r="452" spans="2:12">
      <c r="B452" t="s">
        <v>1598</v>
      </c>
      <c r="C452" t="s">
        <v>1599</v>
      </c>
      <c r="K452" t="s">
        <v>965</v>
      </c>
      <c r="L452" t="s">
        <v>964</v>
      </c>
    </row>
    <row r="453" spans="2:12">
      <c r="B453" t="s">
        <v>1600</v>
      </c>
      <c r="C453" t="s">
        <v>1601</v>
      </c>
      <c r="K453" t="s">
        <v>1613</v>
      </c>
      <c r="L453" t="s">
        <v>1612</v>
      </c>
    </row>
    <row r="454" spans="2:12">
      <c r="B454" t="s">
        <v>1602</v>
      </c>
      <c r="C454" t="s">
        <v>1603</v>
      </c>
      <c r="K454" t="s">
        <v>717</v>
      </c>
      <c r="L454" t="s">
        <v>716</v>
      </c>
    </row>
    <row r="455" spans="2:12">
      <c r="B455" t="s">
        <v>1604</v>
      </c>
      <c r="C455" t="s">
        <v>1605</v>
      </c>
      <c r="K455" t="s">
        <v>743</v>
      </c>
      <c r="L455" t="s">
        <v>742</v>
      </c>
    </row>
    <row r="456" spans="2:12">
      <c r="B456" t="s">
        <v>1606</v>
      </c>
      <c r="C456" t="s">
        <v>1607</v>
      </c>
      <c r="K456" t="s">
        <v>745</v>
      </c>
      <c r="L456" t="s">
        <v>744</v>
      </c>
    </row>
    <row r="457" spans="2:12">
      <c r="B457" t="s">
        <v>1608</v>
      </c>
      <c r="C457" t="s">
        <v>1609</v>
      </c>
      <c r="K457" t="s">
        <v>755</v>
      </c>
      <c r="L457" t="s">
        <v>754</v>
      </c>
    </row>
    <row r="458" spans="2:12">
      <c r="B458" t="s">
        <v>1610</v>
      </c>
      <c r="C458" t="s">
        <v>1611</v>
      </c>
      <c r="K458" t="s">
        <v>815</v>
      </c>
      <c r="L458" t="s">
        <v>814</v>
      </c>
    </row>
    <row r="459" spans="2:12">
      <c r="B459" t="s">
        <v>1612</v>
      </c>
      <c r="C459" t="s">
        <v>1613</v>
      </c>
      <c r="K459" t="s">
        <v>719</v>
      </c>
      <c r="L459" t="s">
        <v>718</v>
      </c>
    </row>
    <row r="460" spans="2:12">
      <c r="B460" t="s">
        <v>1614</v>
      </c>
      <c r="C460" t="s">
        <v>1615</v>
      </c>
      <c r="K460" t="s">
        <v>751</v>
      </c>
      <c r="L460" t="s">
        <v>750</v>
      </c>
    </row>
    <row r="461" spans="2:12">
      <c r="B461" t="s">
        <v>1616</v>
      </c>
      <c r="C461" t="s">
        <v>1617</v>
      </c>
      <c r="K461" t="s">
        <v>753</v>
      </c>
      <c r="L461" t="s">
        <v>752</v>
      </c>
    </row>
    <row r="462" spans="2:12">
      <c r="B462" t="s">
        <v>1618</v>
      </c>
      <c r="C462" t="s">
        <v>1619</v>
      </c>
      <c r="K462" t="s">
        <v>749</v>
      </c>
      <c r="L462" t="s">
        <v>748</v>
      </c>
    </row>
    <row r="463" spans="2:12">
      <c r="B463" t="s">
        <v>1620</v>
      </c>
      <c r="C463" t="s">
        <v>1621</v>
      </c>
      <c r="K463" t="s">
        <v>759</v>
      </c>
      <c r="L463" t="s">
        <v>758</v>
      </c>
    </row>
    <row r="464" spans="2:12">
      <c r="B464" t="s">
        <v>1622</v>
      </c>
      <c r="C464" t="s">
        <v>1623</v>
      </c>
      <c r="K464" t="s">
        <v>761</v>
      </c>
      <c r="L464" t="s">
        <v>760</v>
      </c>
    </row>
    <row r="465" spans="2:12">
      <c r="B465" t="s">
        <v>1624</v>
      </c>
      <c r="C465" t="s">
        <v>1625</v>
      </c>
      <c r="K465" t="s">
        <v>747</v>
      </c>
      <c r="L465" t="s">
        <v>746</v>
      </c>
    </row>
    <row r="466" spans="2:12">
      <c r="B466" t="s">
        <v>1626</v>
      </c>
      <c r="C466" t="s">
        <v>1627</v>
      </c>
      <c r="K466" t="s">
        <v>739</v>
      </c>
      <c r="L466" t="s">
        <v>738</v>
      </c>
    </row>
    <row r="467" spans="2:12">
      <c r="B467" t="s">
        <v>1628</v>
      </c>
      <c r="C467" t="s">
        <v>1629</v>
      </c>
      <c r="K467" t="s">
        <v>721</v>
      </c>
      <c r="L467" t="s">
        <v>720</v>
      </c>
    </row>
    <row r="468" spans="2:12">
      <c r="B468" t="s">
        <v>1630</v>
      </c>
      <c r="C468" t="s">
        <v>1631</v>
      </c>
      <c r="K468" t="s">
        <v>787</v>
      </c>
      <c r="L468" t="s">
        <v>786</v>
      </c>
    </row>
    <row r="469" spans="2:12">
      <c r="B469" t="s">
        <v>1632</v>
      </c>
      <c r="C469" t="s">
        <v>1633</v>
      </c>
      <c r="K469" t="s">
        <v>715</v>
      </c>
      <c r="L469" t="s">
        <v>714</v>
      </c>
    </row>
    <row r="470" spans="2:12">
      <c r="B470" t="s">
        <v>1634</v>
      </c>
      <c r="C470" t="s">
        <v>1635</v>
      </c>
      <c r="K470" t="s">
        <v>757</v>
      </c>
      <c r="L470" t="s">
        <v>756</v>
      </c>
    </row>
    <row r="471" spans="2:12">
      <c r="B471" t="s">
        <v>1636</v>
      </c>
      <c r="C471" t="s">
        <v>1637</v>
      </c>
      <c r="K471" t="s">
        <v>1593</v>
      </c>
      <c r="L471" t="s">
        <v>1592</v>
      </c>
    </row>
    <row r="472" spans="2:12">
      <c r="B472" t="s">
        <v>1638</v>
      </c>
      <c r="C472" t="s">
        <v>1639</v>
      </c>
      <c r="K472" t="s">
        <v>1591</v>
      </c>
      <c r="L472" t="s">
        <v>1590</v>
      </c>
    </row>
    <row r="473" spans="2:12">
      <c r="B473" t="s">
        <v>1640</v>
      </c>
      <c r="C473" t="s">
        <v>1641</v>
      </c>
      <c r="K473" t="s">
        <v>1457</v>
      </c>
      <c r="L473" t="s">
        <v>1456</v>
      </c>
    </row>
    <row r="474" spans="2:12">
      <c r="B474" t="s">
        <v>1642</v>
      </c>
      <c r="C474" t="s">
        <v>1643</v>
      </c>
      <c r="K474" t="s">
        <v>1459</v>
      </c>
      <c r="L474" t="s">
        <v>1458</v>
      </c>
    </row>
    <row r="475" spans="2:12">
      <c r="B475" t="s">
        <v>1644</v>
      </c>
      <c r="C475" t="s">
        <v>1645</v>
      </c>
      <c r="K475" t="s">
        <v>1455</v>
      </c>
      <c r="L475" t="s">
        <v>1454</v>
      </c>
    </row>
    <row r="476" spans="2:12">
      <c r="B476" t="s">
        <v>1646</v>
      </c>
      <c r="C476" t="s">
        <v>1647</v>
      </c>
      <c r="K476" t="s">
        <v>1609</v>
      </c>
      <c r="L476" t="s">
        <v>1608</v>
      </c>
    </row>
    <row r="477" spans="2:12">
      <c r="B477" t="s">
        <v>1648</v>
      </c>
      <c r="C477" t="s">
        <v>1649</v>
      </c>
      <c r="K477" t="s">
        <v>1589</v>
      </c>
      <c r="L477" t="s">
        <v>1588</v>
      </c>
    </row>
    <row r="478" spans="2:12">
      <c r="B478" t="s">
        <v>1650</v>
      </c>
      <c r="C478" t="s">
        <v>1651</v>
      </c>
      <c r="K478" t="s">
        <v>1587</v>
      </c>
      <c r="L478" t="s">
        <v>1586</v>
      </c>
    </row>
    <row r="479" spans="2:12">
      <c r="B479" t="s">
        <v>1652</v>
      </c>
      <c r="C479" t="s">
        <v>1653</v>
      </c>
      <c r="K479" t="s">
        <v>725</v>
      </c>
      <c r="L479" t="s">
        <v>724</v>
      </c>
    </row>
    <row r="480" spans="2:12">
      <c r="B480" t="s">
        <v>1654</v>
      </c>
      <c r="C480" t="s">
        <v>1655</v>
      </c>
      <c r="K480" t="s">
        <v>723</v>
      </c>
      <c r="L480" t="s">
        <v>722</v>
      </c>
    </row>
    <row r="481" spans="2:12">
      <c r="B481" t="s">
        <v>1656</v>
      </c>
      <c r="C481" t="s">
        <v>1657</v>
      </c>
      <c r="K481" t="s">
        <v>1195</v>
      </c>
      <c r="L481" t="s">
        <v>1194</v>
      </c>
    </row>
    <row r="482" spans="2:12">
      <c r="B482" t="s">
        <v>1658</v>
      </c>
      <c r="C482" t="s">
        <v>1659</v>
      </c>
      <c r="K482" t="s">
        <v>1189</v>
      </c>
      <c r="L482" t="s">
        <v>1188</v>
      </c>
    </row>
    <row r="483" spans="2:12">
      <c r="B483" t="s">
        <v>1660</v>
      </c>
      <c r="C483" t="s">
        <v>1661</v>
      </c>
      <c r="K483" t="s">
        <v>1193</v>
      </c>
      <c r="L483" t="s">
        <v>1192</v>
      </c>
    </row>
    <row r="484" spans="2:12">
      <c r="B484" t="s">
        <v>1662</v>
      </c>
      <c r="C484" t="s">
        <v>1663</v>
      </c>
      <c r="K484" t="s">
        <v>1191</v>
      </c>
      <c r="L484" t="s">
        <v>1190</v>
      </c>
    </row>
    <row r="485" spans="2:12">
      <c r="B485" t="s">
        <v>1664</v>
      </c>
      <c r="C485" t="s">
        <v>1665</v>
      </c>
    </row>
    <row r="488" spans="2:12">
      <c r="B488" t="s">
        <v>1667</v>
      </c>
    </row>
    <row r="489" spans="2:12">
      <c r="B489" s="1" t="s">
        <v>1668</v>
      </c>
    </row>
    <row r="491" spans="2:12">
      <c r="B491" t="s">
        <v>1669</v>
      </c>
    </row>
    <row r="493" spans="2:12">
      <c r="B493" t="s">
        <v>1670</v>
      </c>
    </row>
    <row r="495" spans="2:12">
      <c r="B495" t="s">
        <v>1671</v>
      </c>
      <c r="C495" t="s">
        <v>1672</v>
      </c>
    </row>
    <row r="496" spans="2:12">
      <c r="B496" t="s">
        <v>1673</v>
      </c>
      <c r="C496" t="s">
        <v>1674</v>
      </c>
    </row>
    <row r="497" spans="2:3">
      <c r="B497" t="s">
        <v>1675</v>
      </c>
      <c r="C497" t="s">
        <v>1676</v>
      </c>
    </row>
    <row r="498" spans="2:3">
      <c r="B498" t="s">
        <v>1677</v>
      </c>
      <c r="C498" t="s">
        <v>1678</v>
      </c>
    </row>
    <row r="499" spans="2:3">
      <c r="B499" t="s">
        <v>1679</v>
      </c>
      <c r="C499" t="s">
        <v>1680</v>
      </c>
    </row>
    <row r="500" spans="2:3">
      <c r="B500" t="s">
        <v>1681</v>
      </c>
      <c r="C500" t="s">
        <v>1682</v>
      </c>
    </row>
    <row r="501" spans="2:3">
      <c r="B501" t="s">
        <v>1683</v>
      </c>
      <c r="C501" t="s">
        <v>1684</v>
      </c>
    </row>
    <row r="502" spans="2:3">
      <c r="B502" t="s">
        <v>1685</v>
      </c>
      <c r="C502" t="s">
        <v>1686</v>
      </c>
    </row>
    <row r="503" spans="2:3">
      <c r="B503" t="s">
        <v>1687</v>
      </c>
      <c r="C503" t="s">
        <v>1688</v>
      </c>
    </row>
    <row r="504" spans="2:3">
      <c r="B504" t="s">
        <v>1689</v>
      </c>
      <c r="C504" t="s">
        <v>1690</v>
      </c>
    </row>
    <row r="505" spans="2:3">
      <c r="B505" t="s">
        <v>1691</v>
      </c>
      <c r="C505" t="s">
        <v>1692</v>
      </c>
    </row>
    <row r="506" spans="2:3">
      <c r="B506" t="s">
        <v>1693</v>
      </c>
      <c r="C506" t="s">
        <v>1694</v>
      </c>
    </row>
    <row r="507" spans="2:3">
      <c r="B507" t="s">
        <v>1695</v>
      </c>
      <c r="C507" t="s">
        <v>1696</v>
      </c>
    </row>
    <row r="508" spans="2:3">
      <c r="B508" t="s">
        <v>1697</v>
      </c>
      <c r="C508" t="s">
        <v>1698</v>
      </c>
    </row>
    <row r="509" spans="2:3">
      <c r="B509" t="s">
        <v>1699</v>
      </c>
      <c r="C509" t="s">
        <v>1700</v>
      </c>
    </row>
    <row r="510" spans="2:3">
      <c r="B510" t="s">
        <v>1701</v>
      </c>
      <c r="C510" t="s">
        <v>1702</v>
      </c>
    </row>
    <row r="511" spans="2:3">
      <c r="B511" t="s">
        <v>1703</v>
      </c>
      <c r="C511" t="s">
        <v>1704</v>
      </c>
    </row>
    <row r="512" spans="2:3">
      <c r="B512" t="s">
        <v>1705</v>
      </c>
      <c r="C512" t="s">
        <v>1706</v>
      </c>
    </row>
    <row r="513" spans="2:3">
      <c r="B513" t="s">
        <v>1707</v>
      </c>
      <c r="C513" t="s">
        <v>1708</v>
      </c>
    </row>
    <row r="514" spans="2:3">
      <c r="B514" t="s">
        <v>1709</v>
      </c>
      <c r="C514" t="s">
        <v>1710</v>
      </c>
    </row>
    <row r="515" spans="2:3">
      <c r="B515" t="s">
        <v>1711</v>
      </c>
      <c r="C515" t="s">
        <v>1712</v>
      </c>
    </row>
    <row r="516" spans="2:3">
      <c r="B516" t="s">
        <v>1713</v>
      </c>
      <c r="C516" t="s">
        <v>1714</v>
      </c>
    </row>
    <row r="517" spans="2:3">
      <c r="B517" t="s">
        <v>1715</v>
      </c>
      <c r="C517" t="s">
        <v>1716</v>
      </c>
    </row>
    <row r="518" spans="2:3">
      <c r="B518" t="s">
        <v>1717</v>
      </c>
      <c r="C518" t="s">
        <v>1718</v>
      </c>
    </row>
    <row r="519" spans="2:3">
      <c r="B519" t="s">
        <v>1719</v>
      </c>
      <c r="C519" t="s">
        <v>1720</v>
      </c>
    </row>
    <row r="520" spans="2:3">
      <c r="B520" t="s">
        <v>1721</v>
      </c>
      <c r="C520" t="s">
        <v>1722</v>
      </c>
    </row>
    <row r="521" spans="2:3">
      <c r="B521" t="s">
        <v>1723</v>
      </c>
      <c r="C521" t="s">
        <v>79</v>
      </c>
    </row>
    <row r="522" spans="2:3">
      <c r="B522" t="s">
        <v>1724</v>
      </c>
      <c r="C522" t="s">
        <v>1725</v>
      </c>
    </row>
    <row r="523" spans="2:3">
      <c r="B523" t="s">
        <v>1726</v>
      </c>
      <c r="C523" t="s">
        <v>1727</v>
      </c>
    </row>
    <row r="524" spans="2:3">
      <c r="B524" t="s">
        <v>1728</v>
      </c>
      <c r="C524" t="s">
        <v>1729</v>
      </c>
    </row>
    <row r="525" spans="2:3">
      <c r="B525" t="s">
        <v>1730</v>
      </c>
      <c r="C525" t="s">
        <v>1731</v>
      </c>
    </row>
    <row r="529" spans="2:3">
      <c r="B529" t="s">
        <v>1732</v>
      </c>
    </row>
    <row r="530" spans="2:3">
      <c r="B530" t="s">
        <v>1733</v>
      </c>
    </row>
    <row r="531" spans="2:3">
      <c r="B531" t="s">
        <v>1312</v>
      </c>
      <c r="C531" t="s">
        <v>1313</v>
      </c>
    </row>
    <row r="532" spans="2:3">
      <c r="B532" t="s">
        <v>1314</v>
      </c>
      <c r="C532" t="s">
        <v>1315</v>
      </c>
    </row>
    <row r="533" spans="2:3">
      <c r="B533" t="s">
        <v>1316</v>
      </c>
      <c r="C533" t="s">
        <v>1317</v>
      </c>
    </row>
    <row r="534" spans="2:3">
      <c r="B534" t="s">
        <v>1318</v>
      </c>
      <c r="C534" t="s">
        <v>1319</v>
      </c>
    </row>
    <row r="535" spans="2:3">
      <c r="B535" t="s">
        <v>1320</v>
      </c>
      <c r="C535" t="s">
        <v>1321</v>
      </c>
    </row>
    <row r="536" spans="2:3">
      <c r="B536" t="s">
        <v>1322</v>
      </c>
      <c r="C536" t="s">
        <v>1323</v>
      </c>
    </row>
    <row r="537" spans="2:3">
      <c r="B537" t="s">
        <v>1324</v>
      </c>
      <c r="C537" t="s">
        <v>1325</v>
      </c>
    </row>
    <row r="538" spans="2:3">
      <c r="B538" t="s">
        <v>1326</v>
      </c>
      <c r="C538" t="s">
        <v>1327</v>
      </c>
    </row>
    <row r="539" spans="2:3">
      <c r="B539" t="s">
        <v>1328</v>
      </c>
      <c r="C539" t="s">
        <v>1329</v>
      </c>
    </row>
    <row r="540" spans="2:3">
      <c r="B540" t="s">
        <v>1330</v>
      </c>
      <c r="C540" t="s">
        <v>1331</v>
      </c>
    </row>
    <row r="541" spans="2:3">
      <c r="B541" t="s">
        <v>1332</v>
      </c>
      <c r="C541" t="s">
        <v>1333</v>
      </c>
    </row>
    <row r="542" spans="2:3">
      <c r="B542" t="s">
        <v>1334</v>
      </c>
      <c r="C542" t="s">
        <v>1335</v>
      </c>
    </row>
    <row r="543" spans="2:3">
      <c r="B543" t="s">
        <v>1336</v>
      </c>
      <c r="C543" t="s">
        <v>1337</v>
      </c>
    </row>
    <row r="544" spans="2:3">
      <c r="B544" t="s">
        <v>1338</v>
      </c>
      <c r="C544" t="s">
        <v>1339</v>
      </c>
    </row>
    <row r="545" spans="2:3">
      <c r="B545" t="s">
        <v>1340</v>
      </c>
      <c r="C545" t="s">
        <v>1341</v>
      </c>
    </row>
    <row r="546" spans="2:3">
      <c r="B546" t="s">
        <v>1342</v>
      </c>
      <c r="C546" t="s">
        <v>1343</v>
      </c>
    </row>
    <row r="547" spans="2:3">
      <c r="B547" t="s">
        <v>1344</v>
      </c>
      <c r="C547" t="s">
        <v>1345</v>
      </c>
    </row>
    <row r="548" spans="2:3">
      <c r="B548" t="s">
        <v>1346</v>
      </c>
      <c r="C548" t="s">
        <v>1347</v>
      </c>
    </row>
    <row r="549" spans="2:3">
      <c r="B549" t="s">
        <v>1348</v>
      </c>
      <c r="C549" t="s">
        <v>1349</v>
      </c>
    </row>
    <row r="550" spans="2:3">
      <c r="B550" t="s">
        <v>1350</v>
      </c>
      <c r="C550" t="s">
        <v>1351</v>
      </c>
    </row>
    <row r="551" spans="2:3">
      <c r="B551" t="s">
        <v>1352</v>
      </c>
      <c r="C551" t="s">
        <v>1353</v>
      </c>
    </row>
    <row r="552" spans="2:3">
      <c r="B552" t="s">
        <v>1354</v>
      </c>
      <c r="C552" t="s">
        <v>1355</v>
      </c>
    </row>
    <row r="553" spans="2:3">
      <c r="B553" t="s">
        <v>1356</v>
      </c>
      <c r="C553" t="s">
        <v>1357</v>
      </c>
    </row>
    <row r="554" spans="2:3">
      <c r="B554" t="s">
        <v>1358</v>
      </c>
      <c r="C554" t="s">
        <v>1359</v>
      </c>
    </row>
    <row r="555" spans="2:3">
      <c r="B555" t="s">
        <v>1360</v>
      </c>
      <c r="C555" t="s">
        <v>1361</v>
      </c>
    </row>
    <row r="556" spans="2:3">
      <c r="B556" t="s">
        <v>1362</v>
      </c>
      <c r="C556" t="s">
        <v>1363</v>
      </c>
    </row>
    <row r="557" spans="2:3">
      <c r="B557" t="s">
        <v>1364</v>
      </c>
      <c r="C557" t="s">
        <v>1365</v>
      </c>
    </row>
    <row r="558" spans="2:3">
      <c r="B558" t="s">
        <v>1366</v>
      </c>
      <c r="C558" t="s">
        <v>1367</v>
      </c>
    </row>
    <row r="559" spans="2:3">
      <c r="B559" t="s">
        <v>1368</v>
      </c>
      <c r="C559" t="s">
        <v>1369</v>
      </c>
    </row>
    <row r="560" spans="2:3">
      <c r="B560" t="s">
        <v>1370</v>
      </c>
      <c r="C560" t="s">
        <v>1371</v>
      </c>
    </row>
    <row r="561" spans="2:3">
      <c r="B561" t="s">
        <v>1372</v>
      </c>
      <c r="C561" t="s">
        <v>1373</v>
      </c>
    </row>
    <row r="562" spans="2:3">
      <c r="B562" t="s">
        <v>1374</v>
      </c>
      <c r="C562" t="s">
        <v>1375</v>
      </c>
    </row>
    <row r="563" spans="2:3">
      <c r="B563" t="s">
        <v>1376</v>
      </c>
      <c r="C563" t="s">
        <v>1377</v>
      </c>
    </row>
    <row r="564" spans="2:3">
      <c r="B564" t="s">
        <v>1378</v>
      </c>
      <c r="C564" t="s">
        <v>1379</v>
      </c>
    </row>
    <row r="565" spans="2:3">
      <c r="B565" t="s">
        <v>1380</v>
      </c>
      <c r="C565" t="s">
        <v>1381</v>
      </c>
    </row>
    <row r="566" spans="2:3">
      <c r="B566" t="s">
        <v>1382</v>
      </c>
      <c r="C566" t="s">
        <v>1383</v>
      </c>
    </row>
    <row r="567" spans="2:3">
      <c r="B567" t="s">
        <v>1384</v>
      </c>
      <c r="C567" t="s">
        <v>1385</v>
      </c>
    </row>
    <row r="568" spans="2:3">
      <c r="B568" t="s">
        <v>1386</v>
      </c>
      <c r="C568" t="s">
        <v>1387</v>
      </c>
    </row>
    <row r="569" spans="2:3">
      <c r="B569" t="s">
        <v>1388</v>
      </c>
      <c r="C569" t="s">
        <v>1389</v>
      </c>
    </row>
    <row r="570" spans="2:3">
      <c r="B570" t="s">
        <v>1390</v>
      </c>
      <c r="C570" t="s">
        <v>1391</v>
      </c>
    </row>
    <row r="571" spans="2:3">
      <c r="B571" t="s">
        <v>1392</v>
      </c>
      <c r="C571" t="s">
        <v>1393</v>
      </c>
    </row>
    <row r="572" spans="2:3">
      <c r="B572" t="s">
        <v>1394</v>
      </c>
      <c r="C572" t="s">
        <v>1395</v>
      </c>
    </row>
    <row r="573" spans="2:3">
      <c r="B573" t="s">
        <v>1396</v>
      </c>
      <c r="C573" t="s">
        <v>1397</v>
      </c>
    </row>
    <row r="574" spans="2:3">
      <c r="B574" t="s">
        <v>1398</v>
      </c>
      <c r="C574" t="s">
        <v>1399</v>
      </c>
    </row>
    <row r="575" spans="2:3">
      <c r="B575" t="s">
        <v>1400</v>
      </c>
      <c r="C575" t="s">
        <v>1401</v>
      </c>
    </row>
    <row r="576" spans="2:3">
      <c r="B576" t="s">
        <v>1402</v>
      </c>
      <c r="C576" t="s">
        <v>1403</v>
      </c>
    </row>
    <row r="577" spans="2:3">
      <c r="B577" t="s">
        <v>1404</v>
      </c>
      <c r="C577" t="s">
        <v>1405</v>
      </c>
    </row>
    <row r="578" spans="2:3">
      <c r="B578" t="s">
        <v>1406</v>
      </c>
      <c r="C578" t="s">
        <v>1407</v>
      </c>
    </row>
    <row r="579" spans="2:3">
      <c r="B579" t="s">
        <v>1408</v>
      </c>
      <c r="C579" t="s">
        <v>1409</v>
      </c>
    </row>
    <row r="580" spans="2:3">
      <c r="B580" t="s">
        <v>1410</v>
      </c>
      <c r="C580" t="s">
        <v>1411</v>
      </c>
    </row>
    <row r="581" spans="2:3">
      <c r="B581" t="s">
        <v>1412</v>
      </c>
      <c r="C581" t="s">
        <v>1413</v>
      </c>
    </row>
    <row r="582" spans="2:3">
      <c r="B582" t="s">
        <v>1414</v>
      </c>
      <c r="C582" t="s">
        <v>1415</v>
      </c>
    </row>
    <row r="583" spans="2:3">
      <c r="B583" t="s">
        <v>1416</v>
      </c>
      <c r="C583" t="s">
        <v>1417</v>
      </c>
    </row>
    <row r="584" spans="2:3">
      <c r="B584" t="s">
        <v>1734</v>
      </c>
      <c r="C584" t="s">
        <v>1735</v>
      </c>
    </row>
    <row r="585" spans="2:3">
      <c r="B585" t="s">
        <v>1736</v>
      </c>
      <c r="C585" t="s">
        <v>1737</v>
      </c>
    </row>
    <row r="586" spans="2:3">
      <c r="B586" t="s">
        <v>1738</v>
      </c>
      <c r="C586" t="s">
        <v>1739</v>
      </c>
    </row>
    <row r="587" spans="2:3">
      <c r="B587" t="s">
        <v>1418</v>
      </c>
      <c r="C587" t="s">
        <v>1419</v>
      </c>
    </row>
    <row r="588" spans="2:3">
      <c r="B588" t="s">
        <v>1420</v>
      </c>
      <c r="C588" t="s">
        <v>1421</v>
      </c>
    </row>
    <row r="589" spans="2:3">
      <c r="B589" t="s">
        <v>1422</v>
      </c>
      <c r="C589" t="s">
        <v>1423</v>
      </c>
    </row>
    <row r="590" spans="2:3">
      <c r="B590" t="s">
        <v>1424</v>
      </c>
      <c r="C590" t="s">
        <v>1425</v>
      </c>
    </row>
    <row r="591" spans="2:3">
      <c r="B591" t="s">
        <v>1426</v>
      </c>
      <c r="C591" t="s">
        <v>1427</v>
      </c>
    </row>
    <row r="592" spans="2:3">
      <c r="B592" t="s">
        <v>1428</v>
      </c>
      <c r="C592" t="s">
        <v>1429</v>
      </c>
    </row>
    <row r="593" spans="2:3">
      <c r="B593" t="s">
        <v>1430</v>
      </c>
      <c r="C593" t="s">
        <v>1431</v>
      </c>
    </row>
    <row r="594" spans="2:3">
      <c r="B594" t="s">
        <v>1432</v>
      </c>
      <c r="C594" t="s">
        <v>1433</v>
      </c>
    </row>
    <row r="595" spans="2:3">
      <c r="B595" t="s">
        <v>1434</v>
      </c>
      <c r="C595" t="s">
        <v>1435</v>
      </c>
    </row>
    <row r="596" spans="2:3">
      <c r="B596" t="s">
        <v>1436</v>
      </c>
      <c r="C596" t="s">
        <v>1437</v>
      </c>
    </row>
    <row r="597" spans="2:3">
      <c r="B597" t="s">
        <v>1740</v>
      </c>
      <c r="C597" t="s">
        <v>1741</v>
      </c>
    </row>
    <row r="598" spans="2:3">
      <c r="B598" t="s">
        <v>1438</v>
      </c>
      <c r="C598" t="s">
        <v>1439</v>
      </c>
    </row>
    <row r="599" spans="2:3">
      <c r="B599" t="s">
        <v>1440</v>
      </c>
      <c r="C599" t="s">
        <v>1441</v>
      </c>
    </row>
    <row r="600" spans="2:3">
      <c r="B600" t="s">
        <v>1442</v>
      </c>
      <c r="C600" t="s">
        <v>1443</v>
      </c>
    </row>
    <row r="601" spans="2:3">
      <c r="B601" t="s">
        <v>1444</v>
      </c>
      <c r="C601" t="s">
        <v>1445</v>
      </c>
    </row>
    <row r="602" spans="2:3">
      <c r="B602" t="s">
        <v>1446</v>
      </c>
      <c r="C602" t="s">
        <v>1447</v>
      </c>
    </row>
    <row r="603" spans="2:3">
      <c r="B603" t="s">
        <v>1448</v>
      </c>
      <c r="C603" t="s">
        <v>1449</v>
      </c>
    </row>
    <row r="604" spans="2:3">
      <c r="B604" t="s">
        <v>1450</v>
      </c>
      <c r="C604" t="s">
        <v>1451</v>
      </c>
    </row>
    <row r="605" spans="2:3">
      <c r="B605" t="s">
        <v>1452</v>
      </c>
      <c r="C605" t="s">
        <v>1453</v>
      </c>
    </row>
    <row r="606" spans="2:3">
      <c r="B606" t="s">
        <v>1454</v>
      </c>
      <c r="C606" t="s">
        <v>1455</v>
      </c>
    </row>
    <row r="607" spans="2:3">
      <c r="B607" t="s">
        <v>1456</v>
      </c>
      <c r="C607" t="s">
        <v>1457</v>
      </c>
    </row>
    <row r="608" spans="2:3">
      <c r="B608" t="s">
        <v>1458</v>
      </c>
      <c r="C608" t="s">
        <v>1742</v>
      </c>
    </row>
    <row r="609" spans="2:3">
      <c r="B609" t="s">
        <v>1743</v>
      </c>
      <c r="C609" t="s">
        <v>1744</v>
      </c>
    </row>
    <row r="610" spans="2:3">
      <c r="B610" t="s">
        <v>1460</v>
      </c>
      <c r="C610" t="s">
        <v>1461</v>
      </c>
    </row>
    <row r="611" spans="2:3">
      <c r="B611" t="s">
        <v>1462</v>
      </c>
      <c r="C611" t="s">
        <v>1463</v>
      </c>
    </row>
    <row r="612" spans="2:3">
      <c r="B612" t="s">
        <v>1464</v>
      </c>
      <c r="C612" t="s">
        <v>1465</v>
      </c>
    </row>
    <row r="613" spans="2:3">
      <c r="B613" t="s">
        <v>1466</v>
      </c>
      <c r="C613" t="s">
        <v>1467</v>
      </c>
    </row>
    <row r="614" spans="2:3">
      <c r="B614" t="s">
        <v>1468</v>
      </c>
      <c r="C614" t="s">
        <v>1469</v>
      </c>
    </row>
    <row r="615" spans="2:3">
      <c r="B615" t="s">
        <v>1470</v>
      </c>
      <c r="C615" t="s">
        <v>1471</v>
      </c>
    </row>
    <row r="616" spans="2:3">
      <c r="B616" t="s">
        <v>1472</v>
      </c>
      <c r="C616" t="s">
        <v>1473</v>
      </c>
    </row>
    <row r="617" spans="2:3">
      <c r="B617" t="s">
        <v>1474</v>
      </c>
      <c r="C617" t="s">
        <v>1475</v>
      </c>
    </row>
    <row r="618" spans="2:3">
      <c r="B618" t="s">
        <v>1476</v>
      </c>
      <c r="C618" t="s">
        <v>1477</v>
      </c>
    </row>
    <row r="619" spans="2:3">
      <c r="B619" t="s">
        <v>1478</v>
      </c>
      <c r="C619" t="s">
        <v>1479</v>
      </c>
    </row>
    <row r="620" spans="2:3">
      <c r="B620" t="s">
        <v>1480</v>
      </c>
      <c r="C620" t="s">
        <v>1481</v>
      </c>
    </row>
    <row r="621" spans="2:3">
      <c r="B621" t="s">
        <v>1482</v>
      </c>
      <c r="C621" t="s">
        <v>1483</v>
      </c>
    </row>
    <row r="622" spans="2:3">
      <c r="B622" t="s">
        <v>1484</v>
      </c>
      <c r="C622" t="s">
        <v>1485</v>
      </c>
    </row>
    <row r="623" spans="2:3">
      <c r="B623" t="s">
        <v>1486</v>
      </c>
      <c r="C623" t="s">
        <v>1487</v>
      </c>
    </row>
    <row r="624" spans="2:3">
      <c r="B624" t="s">
        <v>1488</v>
      </c>
      <c r="C624" t="s">
        <v>1489</v>
      </c>
    </row>
    <row r="625" spans="2:3">
      <c r="B625" t="s">
        <v>1490</v>
      </c>
      <c r="C625" t="s">
        <v>1491</v>
      </c>
    </row>
    <row r="626" spans="2:3">
      <c r="B626" t="s">
        <v>1492</v>
      </c>
      <c r="C626" t="s">
        <v>1493</v>
      </c>
    </row>
    <row r="627" spans="2:3">
      <c r="B627" t="s">
        <v>1494</v>
      </c>
      <c r="C627" t="s">
        <v>1495</v>
      </c>
    </row>
    <row r="628" spans="2:3">
      <c r="B628" t="s">
        <v>1496</v>
      </c>
      <c r="C628" t="s">
        <v>1497</v>
      </c>
    </row>
    <row r="629" spans="2:3">
      <c r="B629" t="s">
        <v>1498</v>
      </c>
      <c r="C629" t="s">
        <v>1745</v>
      </c>
    </row>
    <row r="630" spans="2:3">
      <c r="B630" t="s">
        <v>1500</v>
      </c>
      <c r="C630" t="s">
        <v>1501</v>
      </c>
    </row>
    <row r="631" spans="2:3">
      <c r="B631" t="s">
        <v>1502</v>
      </c>
      <c r="C631" t="s">
        <v>1503</v>
      </c>
    </row>
    <row r="632" spans="2:3">
      <c r="B632" t="s">
        <v>1504</v>
      </c>
      <c r="C632" t="s">
        <v>1505</v>
      </c>
    </row>
    <row r="633" spans="2:3">
      <c r="B633" t="s">
        <v>1506</v>
      </c>
      <c r="C633" t="s">
        <v>1507</v>
      </c>
    </row>
    <row r="634" spans="2:3">
      <c r="B634" t="s">
        <v>1508</v>
      </c>
      <c r="C634" t="s">
        <v>1509</v>
      </c>
    </row>
    <row r="635" spans="2:3">
      <c r="B635" t="s">
        <v>1510</v>
      </c>
      <c r="C635" t="s">
        <v>1511</v>
      </c>
    </row>
    <row r="636" spans="2:3">
      <c r="B636" t="s">
        <v>1512</v>
      </c>
      <c r="C636" t="s">
        <v>1513</v>
      </c>
    </row>
    <row r="637" spans="2:3">
      <c r="B637" t="s">
        <v>1514</v>
      </c>
      <c r="C637" t="s">
        <v>1515</v>
      </c>
    </row>
    <row r="638" spans="2:3">
      <c r="B638" t="s">
        <v>1516</v>
      </c>
      <c r="C638" t="s">
        <v>1517</v>
      </c>
    </row>
    <row r="639" spans="2:3">
      <c r="B639" t="s">
        <v>1518</v>
      </c>
      <c r="C639" t="s">
        <v>1519</v>
      </c>
    </row>
    <row r="640" spans="2:3">
      <c r="B640" t="s">
        <v>1520</v>
      </c>
      <c r="C640" t="s">
        <v>1521</v>
      </c>
    </row>
    <row r="641" spans="2:3">
      <c r="B641" t="s">
        <v>1522</v>
      </c>
      <c r="C641" t="s">
        <v>1523</v>
      </c>
    </row>
    <row r="642" spans="2:3">
      <c r="B642" t="s">
        <v>1524</v>
      </c>
      <c r="C642" t="s">
        <v>1525</v>
      </c>
    </row>
    <row r="643" spans="2:3">
      <c r="B643" t="s">
        <v>1526</v>
      </c>
      <c r="C643" t="s">
        <v>1527</v>
      </c>
    </row>
    <row r="644" spans="2:3">
      <c r="B644" t="s">
        <v>1528</v>
      </c>
      <c r="C644" t="s">
        <v>1529</v>
      </c>
    </row>
    <row r="645" spans="2:3">
      <c r="B645" t="s">
        <v>1530</v>
      </c>
      <c r="C645" t="s">
        <v>1531</v>
      </c>
    </row>
    <row r="646" spans="2:3">
      <c r="B646" t="s">
        <v>1532</v>
      </c>
      <c r="C646" t="s">
        <v>1533</v>
      </c>
    </row>
    <row r="647" spans="2:3">
      <c r="B647" t="s">
        <v>1534</v>
      </c>
      <c r="C647" t="s">
        <v>1535</v>
      </c>
    </row>
    <row r="648" spans="2:3">
      <c r="B648" t="s">
        <v>1536</v>
      </c>
      <c r="C648" t="s">
        <v>1537</v>
      </c>
    </row>
    <row r="649" spans="2:3">
      <c r="B649" t="s">
        <v>1538</v>
      </c>
      <c r="C649" t="s">
        <v>1539</v>
      </c>
    </row>
    <row r="650" spans="2:3">
      <c r="B650" t="s">
        <v>1540</v>
      </c>
      <c r="C650" t="s">
        <v>1541</v>
      </c>
    </row>
    <row r="651" spans="2:3">
      <c r="B651" t="s">
        <v>1542</v>
      </c>
      <c r="C651" t="s">
        <v>1543</v>
      </c>
    </row>
    <row r="652" spans="2:3">
      <c r="B652" t="s">
        <v>1544</v>
      </c>
      <c r="C652" t="s">
        <v>1545</v>
      </c>
    </row>
    <row r="653" spans="2:3">
      <c r="B653" t="s">
        <v>1548</v>
      </c>
      <c r="C653" t="s">
        <v>1549</v>
      </c>
    </row>
    <row r="654" spans="2:3">
      <c r="B654" t="s">
        <v>1550</v>
      </c>
      <c r="C654" t="s">
        <v>1551</v>
      </c>
    </row>
    <row r="655" spans="2:3">
      <c r="B655" t="s">
        <v>1552</v>
      </c>
      <c r="C655" t="s">
        <v>1553</v>
      </c>
    </row>
    <row r="656" spans="2:3">
      <c r="B656" t="s">
        <v>1554</v>
      </c>
      <c r="C656" t="s">
        <v>1555</v>
      </c>
    </row>
    <row r="657" spans="2:3">
      <c r="B657" t="s">
        <v>1556</v>
      </c>
      <c r="C657" t="s">
        <v>1557</v>
      </c>
    </row>
    <row r="658" spans="2:3">
      <c r="B658" t="s">
        <v>1558</v>
      </c>
      <c r="C658" t="s">
        <v>1559</v>
      </c>
    </row>
    <row r="659" spans="2:3">
      <c r="B659" t="s">
        <v>1560</v>
      </c>
      <c r="C659" t="s">
        <v>1561</v>
      </c>
    </row>
    <row r="660" spans="2:3">
      <c r="B660" t="s">
        <v>1562</v>
      </c>
      <c r="C660" t="s">
        <v>1563</v>
      </c>
    </row>
    <row r="661" spans="2:3">
      <c r="B661" t="s">
        <v>1564</v>
      </c>
      <c r="C661" t="s">
        <v>1569</v>
      </c>
    </row>
    <row r="662" spans="2:3">
      <c r="B662" t="s">
        <v>1566</v>
      </c>
      <c r="C662" t="s">
        <v>1567</v>
      </c>
    </row>
    <row r="663" spans="2:3">
      <c r="B663" t="s">
        <v>1572</v>
      </c>
      <c r="C663" t="s">
        <v>1573</v>
      </c>
    </row>
    <row r="664" spans="2:3">
      <c r="B664" t="s">
        <v>1574</v>
      </c>
      <c r="C664" t="s">
        <v>1575</v>
      </c>
    </row>
    <row r="666" spans="2:3" s="522" customFormat="1"/>
    <row r="669" spans="2:3">
      <c r="B669" t="s">
        <v>708</v>
      </c>
    </row>
    <row r="670" spans="2:3">
      <c r="B670" t="s">
        <v>1746</v>
      </c>
    </row>
    <row r="671" spans="2:3">
      <c r="B671" t="s">
        <v>1747</v>
      </c>
    </row>
    <row r="673" spans="2:3">
      <c r="B673" t="s">
        <v>710</v>
      </c>
      <c r="C673" t="s">
        <v>711</v>
      </c>
    </row>
    <row r="674" spans="2:3">
      <c r="B674" t="s">
        <v>712</v>
      </c>
      <c r="C674" t="s">
        <v>713</v>
      </c>
    </row>
    <row r="675" spans="2:3">
      <c r="B675" t="s">
        <v>714</v>
      </c>
      <c r="C675" t="s">
        <v>715</v>
      </c>
    </row>
    <row r="676" spans="2:3">
      <c r="B676" t="s">
        <v>716</v>
      </c>
      <c r="C676" t="s">
        <v>717</v>
      </c>
    </row>
    <row r="677" spans="2:3">
      <c r="B677" t="s">
        <v>718</v>
      </c>
      <c r="C677" t="s">
        <v>719</v>
      </c>
    </row>
    <row r="678" spans="2:3">
      <c r="B678" t="s">
        <v>720</v>
      </c>
      <c r="C678" t="s">
        <v>721</v>
      </c>
    </row>
    <row r="679" spans="2:3">
      <c r="B679" t="s">
        <v>722</v>
      </c>
      <c r="C679" t="s">
        <v>723</v>
      </c>
    </row>
    <row r="680" spans="2:3">
      <c r="B680" t="s">
        <v>724</v>
      </c>
      <c r="C680" t="s">
        <v>725</v>
      </c>
    </row>
    <row r="681" spans="2:3">
      <c r="B681" t="s">
        <v>726</v>
      </c>
      <c r="C681" t="s">
        <v>727</v>
      </c>
    </row>
    <row r="682" spans="2:3">
      <c r="B682" t="s">
        <v>728</v>
      </c>
      <c r="C682" t="s">
        <v>729</v>
      </c>
    </row>
    <row r="683" spans="2:3">
      <c r="B683" t="s">
        <v>730</v>
      </c>
      <c r="C683" t="s">
        <v>731</v>
      </c>
    </row>
    <row r="684" spans="2:3">
      <c r="B684" t="s">
        <v>732</v>
      </c>
      <c r="C684" t="s">
        <v>733</v>
      </c>
    </row>
    <row r="685" spans="2:3">
      <c r="B685" t="s">
        <v>734</v>
      </c>
      <c r="C685" t="s">
        <v>735</v>
      </c>
    </row>
    <row r="686" spans="2:3">
      <c r="B686" t="s">
        <v>736</v>
      </c>
      <c r="C686" t="s">
        <v>737</v>
      </c>
    </row>
    <row r="687" spans="2:3">
      <c r="B687" t="s">
        <v>738</v>
      </c>
      <c r="C687" t="s">
        <v>739</v>
      </c>
    </row>
    <row r="688" spans="2:3">
      <c r="B688" t="s">
        <v>740</v>
      </c>
      <c r="C688" t="s">
        <v>741</v>
      </c>
    </row>
    <row r="689" spans="2:3">
      <c r="B689" t="s">
        <v>742</v>
      </c>
      <c r="C689" t="s">
        <v>743</v>
      </c>
    </row>
    <row r="690" spans="2:3">
      <c r="B690" t="s">
        <v>744</v>
      </c>
      <c r="C690" t="s">
        <v>745</v>
      </c>
    </row>
    <row r="691" spans="2:3">
      <c r="B691" t="s">
        <v>746</v>
      </c>
      <c r="C691" t="s">
        <v>747</v>
      </c>
    </row>
    <row r="692" spans="2:3">
      <c r="B692" t="s">
        <v>748</v>
      </c>
      <c r="C692" t="s">
        <v>749</v>
      </c>
    </row>
    <row r="693" spans="2:3">
      <c r="B693" t="s">
        <v>750</v>
      </c>
      <c r="C693" t="s">
        <v>751</v>
      </c>
    </row>
    <row r="694" spans="2:3">
      <c r="B694" t="s">
        <v>752</v>
      </c>
      <c r="C694" t="s">
        <v>753</v>
      </c>
    </row>
    <row r="695" spans="2:3">
      <c r="B695" t="s">
        <v>754</v>
      </c>
      <c r="C695" t="s">
        <v>755</v>
      </c>
    </row>
    <row r="696" spans="2:3">
      <c r="B696" t="s">
        <v>756</v>
      </c>
      <c r="C696" t="s">
        <v>757</v>
      </c>
    </row>
    <row r="697" spans="2:3">
      <c r="B697" t="s">
        <v>758</v>
      </c>
      <c r="C697" t="s">
        <v>759</v>
      </c>
    </row>
    <row r="698" spans="2:3">
      <c r="B698" t="s">
        <v>760</v>
      </c>
      <c r="C698" t="s">
        <v>761</v>
      </c>
    </row>
    <row r="699" spans="2:3">
      <c r="B699" t="s">
        <v>762</v>
      </c>
      <c r="C699" t="s">
        <v>763</v>
      </c>
    </row>
    <row r="700" spans="2:3">
      <c r="B700" t="s">
        <v>764</v>
      </c>
      <c r="C700" t="s">
        <v>765</v>
      </c>
    </row>
    <row r="701" spans="2:3">
      <c r="B701" t="s">
        <v>766</v>
      </c>
      <c r="C701" t="s">
        <v>767</v>
      </c>
    </row>
    <row r="702" spans="2:3">
      <c r="B702" t="s">
        <v>768</v>
      </c>
      <c r="C702" t="s">
        <v>769</v>
      </c>
    </row>
    <row r="703" spans="2:3">
      <c r="B703" t="s">
        <v>770</v>
      </c>
      <c r="C703" t="s">
        <v>771</v>
      </c>
    </row>
    <row r="704" spans="2:3">
      <c r="B704" t="s">
        <v>772</v>
      </c>
      <c r="C704" t="s">
        <v>773</v>
      </c>
    </row>
    <row r="705" spans="2:3">
      <c r="B705" t="s">
        <v>774</v>
      </c>
      <c r="C705" t="s">
        <v>775</v>
      </c>
    </row>
    <row r="706" spans="2:3">
      <c r="B706" t="s">
        <v>776</v>
      </c>
      <c r="C706" t="s">
        <v>777</v>
      </c>
    </row>
    <row r="707" spans="2:3">
      <c r="B707" t="s">
        <v>778</v>
      </c>
      <c r="C707" t="s">
        <v>779</v>
      </c>
    </row>
    <row r="708" spans="2:3">
      <c r="B708" t="s">
        <v>780</v>
      </c>
      <c r="C708" t="s">
        <v>781</v>
      </c>
    </row>
    <row r="709" spans="2:3">
      <c r="B709" t="s">
        <v>782</v>
      </c>
      <c r="C709" t="s">
        <v>783</v>
      </c>
    </row>
    <row r="710" spans="2:3">
      <c r="B710" t="s">
        <v>784</v>
      </c>
      <c r="C710" t="s">
        <v>785</v>
      </c>
    </row>
    <row r="711" spans="2:3">
      <c r="B711" t="s">
        <v>786</v>
      </c>
      <c r="C711" t="s">
        <v>787</v>
      </c>
    </row>
    <row r="712" spans="2:3">
      <c r="B712" t="s">
        <v>788</v>
      </c>
      <c r="C712" t="s">
        <v>789</v>
      </c>
    </row>
    <row r="713" spans="2:3">
      <c r="B713" t="s">
        <v>790</v>
      </c>
      <c r="C713" t="s">
        <v>791</v>
      </c>
    </row>
    <row r="714" spans="2:3">
      <c r="B714" t="s">
        <v>792</v>
      </c>
      <c r="C714" t="s">
        <v>793</v>
      </c>
    </row>
    <row r="715" spans="2:3">
      <c r="B715" t="s">
        <v>794</v>
      </c>
      <c r="C715" t="s">
        <v>795</v>
      </c>
    </row>
    <row r="716" spans="2:3">
      <c r="B716" t="s">
        <v>796</v>
      </c>
      <c r="C716" t="s">
        <v>797</v>
      </c>
    </row>
    <row r="717" spans="2:3">
      <c r="B717" t="s">
        <v>798</v>
      </c>
      <c r="C717" t="s">
        <v>799</v>
      </c>
    </row>
    <row r="718" spans="2:3">
      <c r="B718" t="s">
        <v>800</v>
      </c>
      <c r="C718" t="s">
        <v>801</v>
      </c>
    </row>
    <row r="719" spans="2:3">
      <c r="B719" t="s">
        <v>802</v>
      </c>
      <c r="C719" t="s">
        <v>803</v>
      </c>
    </row>
    <row r="720" spans="2:3">
      <c r="B720" t="s">
        <v>804</v>
      </c>
      <c r="C720" t="s">
        <v>805</v>
      </c>
    </row>
    <row r="721" spans="2:3">
      <c r="B721" t="s">
        <v>806</v>
      </c>
      <c r="C721" t="s">
        <v>807</v>
      </c>
    </row>
    <row r="722" spans="2:3">
      <c r="B722" t="s">
        <v>808</v>
      </c>
      <c r="C722" t="s">
        <v>809</v>
      </c>
    </row>
    <row r="723" spans="2:3">
      <c r="B723" t="s">
        <v>810</v>
      </c>
      <c r="C723" t="s">
        <v>811</v>
      </c>
    </row>
    <row r="724" spans="2:3">
      <c r="B724" t="s">
        <v>812</v>
      </c>
      <c r="C724" t="s">
        <v>813</v>
      </c>
    </row>
    <row r="725" spans="2:3">
      <c r="B725" t="s">
        <v>814</v>
      </c>
      <c r="C725" t="s">
        <v>815</v>
      </c>
    </row>
    <row r="726" spans="2:3">
      <c r="B726" t="s">
        <v>816</v>
      </c>
      <c r="C726" t="s">
        <v>817</v>
      </c>
    </row>
    <row r="727" spans="2:3">
      <c r="B727" t="s">
        <v>818</v>
      </c>
      <c r="C727" t="s">
        <v>819</v>
      </c>
    </row>
    <row r="728" spans="2:3">
      <c r="B728" t="s">
        <v>820</v>
      </c>
      <c r="C728" t="s">
        <v>821</v>
      </c>
    </row>
    <row r="729" spans="2:3">
      <c r="B729" t="s">
        <v>822</v>
      </c>
      <c r="C729" t="s">
        <v>823</v>
      </c>
    </row>
    <row r="730" spans="2:3">
      <c r="B730" t="s">
        <v>824</v>
      </c>
      <c r="C730" t="s">
        <v>825</v>
      </c>
    </row>
    <row r="731" spans="2:3">
      <c r="B731" t="s">
        <v>826</v>
      </c>
      <c r="C731" t="s">
        <v>827</v>
      </c>
    </row>
    <row r="732" spans="2:3">
      <c r="B732" t="s">
        <v>828</v>
      </c>
      <c r="C732" t="s">
        <v>829</v>
      </c>
    </row>
    <row r="733" spans="2:3">
      <c r="B733" t="s">
        <v>830</v>
      </c>
      <c r="C733" t="s">
        <v>831</v>
      </c>
    </row>
    <row r="734" spans="2:3">
      <c r="B734" t="s">
        <v>832</v>
      </c>
      <c r="C734" t="s">
        <v>833</v>
      </c>
    </row>
    <row r="735" spans="2:3">
      <c r="B735" t="s">
        <v>834</v>
      </c>
      <c r="C735" t="s">
        <v>835</v>
      </c>
    </row>
    <row r="736" spans="2:3">
      <c r="B736" t="s">
        <v>836</v>
      </c>
      <c r="C736" t="s">
        <v>837</v>
      </c>
    </row>
    <row r="737" spans="2:3">
      <c r="B737" t="s">
        <v>838</v>
      </c>
      <c r="C737" t="s">
        <v>839</v>
      </c>
    </row>
    <row r="738" spans="2:3">
      <c r="B738" t="s">
        <v>840</v>
      </c>
      <c r="C738" t="s">
        <v>841</v>
      </c>
    </row>
    <row r="739" spans="2:3">
      <c r="B739" t="s">
        <v>842</v>
      </c>
      <c r="C739" t="s">
        <v>843</v>
      </c>
    </row>
    <row r="740" spans="2:3">
      <c r="B740" t="s">
        <v>844</v>
      </c>
      <c r="C740" t="s">
        <v>845</v>
      </c>
    </row>
    <row r="741" spans="2:3">
      <c r="B741" t="s">
        <v>846</v>
      </c>
      <c r="C741" t="s">
        <v>847</v>
      </c>
    </row>
    <row r="742" spans="2:3">
      <c r="B742" t="s">
        <v>848</v>
      </c>
      <c r="C742" t="s">
        <v>849</v>
      </c>
    </row>
    <row r="743" spans="2:3">
      <c r="B743" t="s">
        <v>850</v>
      </c>
      <c r="C743" t="s">
        <v>851</v>
      </c>
    </row>
    <row r="744" spans="2:3">
      <c r="B744" t="s">
        <v>852</v>
      </c>
      <c r="C744" t="s">
        <v>853</v>
      </c>
    </row>
    <row r="745" spans="2:3">
      <c r="B745" t="s">
        <v>854</v>
      </c>
      <c r="C745" t="s">
        <v>855</v>
      </c>
    </row>
    <row r="746" spans="2:3">
      <c r="B746" t="s">
        <v>856</v>
      </c>
      <c r="C746" t="s">
        <v>857</v>
      </c>
    </row>
    <row r="747" spans="2:3">
      <c r="B747" t="s">
        <v>858</v>
      </c>
      <c r="C747" t="s">
        <v>859</v>
      </c>
    </row>
    <row r="748" spans="2:3">
      <c r="B748" t="s">
        <v>860</v>
      </c>
      <c r="C748" t="s">
        <v>861</v>
      </c>
    </row>
    <row r="749" spans="2:3">
      <c r="B749" t="s">
        <v>862</v>
      </c>
      <c r="C749" t="s">
        <v>863</v>
      </c>
    </row>
    <row r="750" spans="2:3">
      <c r="B750" t="s">
        <v>864</v>
      </c>
      <c r="C750" t="s">
        <v>865</v>
      </c>
    </row>
    <row r="751" spans="2:3">
      <c r="B751" t="s">
        <v>866</v>
      </c>
      <c r="C751" t="s">
        <v>867</v>
      </c>
    </row>
    <row r="752" spans="2:3">
      <c r="B752" t="s">
        <v>868</v>
      </c>
      <c r="C752" t="s">
        <v>869</v>
      </c>
    </row>
    <row r="753" spans="2:3">
      <c r="B753" t="s">
        <v>870</v>
      </c>
      <c r="C753" t="s">
        <v>871</v>
      </c>
    </row>
    <row r="754" spans="2:3">
      <c r="B754" t="s">
        <v>872</v>
      </c>
      <c r="C754" t="s">
        <v>873</v>
      </c>
    </row>
    <row r="755" spans="2:3">
      <c r="B755" t="s">
        <v>874</v>
      </c>
      <c r="C755" t="s">
        <v>875</v>
      </c>
    </row>
    <row r="756" spans="2:3">
      <c r="B756" t="s">
        <v>876</v>
      </c>
      <c r="C756" t="s">
        <v>877</v>
      </c>
    </row>
    <row r="757" spans="2:3">
      <c r="B757" t="s">
        <v>878</v>
      </c>
      <c r="C757" t="s">
        <v>879</v>
      </c>
    </row>
    <row r="758" spans="2:3">
      <c r="B758" t="s">
        <v>880</v>
      </c>
      <c r="C758" t="s">
        <v>881</v>
      </c>
    </row>
    <row r="759" spans="2:3">
      <c r="B759" t="s">
        <v>882</v>
      </c>
      <c r="C759" t="s">
        <v>883</v>
      </c>
    </row>
    <row r="760" spans="2:3">
      <c r="B760" t="s">
        <v>884</v>
      </c>
      <c r="C760" t="s">
        <v>885</v>
      </c>
    </row>
    <row r="761" spans="2:3">
      <c r="B761" t="s">
        <v>886</v>
      </c>
      <c r="C761" t="s">
        <v>887</v>
      </c>
    </row>
    <row r="762" spans="2:3">
      <c r="B762" t="s">
        <v>888</v>
      </c>
      <c r="C762" t="s">
        <v>889</v>
      </c>
    </row>
    <row r="763" spans="2:3">
      <c r="B763" t="s">
        <v>890</v>
      </c>
      <c r="C763" t="s">
        <v>891</v>
      </c>
    </row>
    <row r="764" spans="2:3">
      <c r="B764" t="s">
        <v>892</v>
      </c>
      <c r="C764" t="s">
        <v>893</v>
      </c>
    </row>
    <row r="765" spans="2:3">
      <c r="B765" t="s">
        <v>894</v>
      </c>
      <c r="C765" t="s">
        <v>895</v>
      </c>
    </row>
    <row r="766" spans="2:3">
      <c r="B766" t="s">
        <v>896</v>
      </c>
      <c r="C766" t="s">
        <v>897</v>
      </c>
    </row>
    <row r="767" spans="2:3">
      <c r="B767" t="s">
        <v>898</v>
      </c>
      <c r="C767" t="s">
        <v>899</v>
      </c>
    </row>
    <row r="768" spans="2:3">
      <c r="B768" t="s">
        <v>900</v>
      </c>
      <c r="C768" t="s">
        <v>901</v>
      </c>
    </row>
    <row r="769" spans="2:3">
      <c r="B769" t="s">
        <v>902</v>
      </c>
      <c r="C769" t="s">
        <v>903</v>
      </c>
    </row>
    <row r="770" spans="2:3">
      <c r="B770" t="s">
        <v>904</v>
      </c>
      <c r="C770" t="s">
        <v>905</v>
      </c>
    </row>
    <row r="771" spans="2:3">
      <c r="B771" t="s">
        <v>906</v>
      </c>
      <c r="C771" t="s">
        <v>907</v>
      </c>
    </row>
    <row r="772" spans="2:3">
      <c r="B772" t="s">
        <v>908</v>
      </c>
      <c r="C772" t="s">
        <v>909</v>
      </c>
    </row>
    <row r="773" spans="2:3">
      <c r="B773" t="s">
        <v>910</v>
      </c>
      <c r="C773" t="s">
        <v>911</v>
      </c>
    </row>
    <row r="774" spans="2:3">
      <c r="B774" t="s">
        <v>912</v>
      </c>
      <c r="C774" t="s">
        <v>913</v>
      </c>
    </row>
    <row r="775" spans="2:3">
      <c r="B775" t="s">
        <v>914</v>
      </c>
      <c r="C775" t="s">
        <v>915</v>
      </c>
    </row>
    <row r="776" spans="2:3">
      <c r="B776" t="s">
        <v>916</v>
      </c>
      <c r="C776" t="s">
        <v>917</v>
      </c>
    </row>
    <row r="777" spans="2:3">
      <c r="B777" t="s">
        <v>918</v>
      </c>
      <c r="C777" t="s">
        <v>919</v>
      </c>
    </row>
    <row r="778" spans="2:3">
      <c r="B778" t="s">
        <v>920</v>
      </c>
      <c r="C778" t="s">
        <v>921</v>
      </c>
    </row>
    <row r="779" spans="2:3">
      <c r="B779" t="s">
        <v>922</v>
      </c>
      <c r="C779" t="s">
        <v>923</v>
      </c>
    </row>
    <row r="780" spans="2:3">
      <c r="B780" t="s">
        <v>924</v>
      </c>
      <c r="C780" t="s">
        <v>925</v>
      </c>
    </row>
    <row r="781" spans="2:3">
      <c r="B781" t="s">
        <v>926</v>
      </c>
      <c r="C781" t="s">
        <v>927</v>
      </c>
    </row>
    <row r="782" spans="2:3">
      <c r="B782" t="s">
        <v>928</v>
      </c>
      <c r="C782" t="s">
        <v>929</v>
      </c>
    </row>
    <row r="783" spans="2:3">
      <c r="B783" t="s">
        <v>930</v>
      </c>
      <c r="C783" t="s">
        <v>931</v>
      </c>
    </row>
    <row r="784" spans="2:3">
      <c r="B784" t="s">
        <v>932</v>
      </c>
      <c r="C784" t="s">
        <v>933</v>
      </c>
    </row>
    <row r="785" spans="2:3">
      <c r="B785" t="s">
        <v>934</v>
      </c>
      <c r="C785" t="s">
        <v>935</v>
      </c>
    </row>
    <row r="786" spans="2:3">
      <c r="B786" t="s">
        <v>936</v>
      </c>
      <c r="C786" t="s">
        <v>937</v>
      </c>
    </row>
    <row r="787" spans="2:3">
      <c r="B787" t="s">
        <v>938</v>
      </c>
      <c r="C787" t="s">
        <v>939</v>
      </c>
    </row>
    <row r="788" spans="2:3">
      <c r="B788" t="s">
        <v>940</v>
      </c>
      <c r="C788" t="s">
        <v>941</v>
      </c>
    </row>
    <row r="789" spans="2:3">
      <c r="B789" t="s">
        <v>942</v>
      </c>
      <c r="C789" t="s">
        <v>943</v>
      </c>
    </row>
    <row r="790" spans="2:3">
      <c r="B790" t="s">
        <v>944</v>
      </c>
      <c r="C790" t="s">
        <v>945</v>
      </c>
    </row>
    <row r="791" spans="2:3">
      <c r="B791" t="s">
        <v>946</v>
      </c>
      <c r="C791" t="s">
        <v>947</v>
      </c>
    </row>
    <row r="792" spans="2:3">
      <c r="B792" t="s">
        <v>948</v>
      </c>
      <c r="C792" t="s">
        <v>949</v>
      </c>
    </row>
    <row r="793" spans="2:3">
      <c r="B793" t="s">
        <v>950</v>
      </c>
      <c r="C793" t="s">
        <v>951</v>
      </c>
    </row>
    <row r="794" spans="2:3">
      <c r="B794" t="s">
        <v>952</v>
      </c>
      <c r="C794" t="s">
        <v>953</v>
      </c>
    </row>
    <row r="795" spans="2:3">
      <c r="B795" t="s">
        <v>954</v>
      </c>
      <c r="C795" t="s">
        <v>955</v>
      </c>
    </row>
    <row r="796" spans="2:3">
      <c r="B796" t="s">
        <v>956</v>
      </c>
      <c r="C796" t="s">
        <v>957</v>
      </c>
    </row>
    <row r="797" spans="2:3">
      <c r="B797" t="s">
        <v>958</v>
      </c>
      <c r="C797" t="s">
        <v>959</v>
      </c>
    </row>
    <row r="798" spans="2:3">
      <c r="B798" t="s">
        <v>960</v>
      </c>
      <c r="C798" t="s">
        <v>961</v>
      </c>
    </row>
    <row r="799" spans="2:3">
      <c r="B799" t="s">
        <v>962</v>
      </c>
      <c r="C799" t="s">
        <v>963</v>
      </c>
    </row>
    <row r="800" spans="2:3">
      <c r="B800" t="s">
        <v>964</v>
      </c>
      <c r="C800" t="s">
        <v>965</v>
      </c>
    </row>
    <row r="801" spans="2:3">
      <c r="B801" t="s">
        <v>966</v>
      </c>
      <c r="C801" t="s">
        <v>967</v>
      </c>
    </row>
    <row r="802" spans="2:3">
      <c r="B802" t="s">
        <v>968</v>
      </c>
      <c r="C802" t="s">
        <v>969</v>
      </c>
    </row>
    <row r="803" spans="2:3">
      <c r="B803" t="s">
        <v>970</v>
      </c>
      <c r="C803" t="s">
        <v>971</v>
      </c>
    </row>
    <row r="804" spans="2:3">
      <c r="B804" t="s">
        <v>972</v>
      </c>
      <c r="C804" t="s">
        <v>973</v>
      </c>
    </row>
    <row r="805" spans="2:3">
      <c r="B805" t="s">
        <v>974</v>
      </c>
      <c r="C805" t="s">
        <v>975</v>
      </c>
    </row>
    <row r="806" spans="2:3">
      <c r="B806" t="s">
        <v>976</v>
      </c>
      <c r="C806" t="s">
        <v>977</v>
      </c>
    </row>
    <row r="807" spans="2:3">
      <c r="B807" t="s">
        <v>978</v>
      </c>
      <c r="C807" t="s">
        <v>979</v>
      </c>
    </row>
    <row r="808" spans="2:3">
      <c r="B808" t="s">
        <v>980</v>
      </c>
      <c r="C808" t="s">
        <v>981</v>
      </c>
    </row>
    <row r="809" spans="2:3">
      <c r="B809" t="s">
        <v>982</v>
      </c>
      <c r="C809" t="s">
        <v>983</v>
      </c>
    </row>
    <row r="810" spans="2:3">
      <c r="B810" t="s">
        <v>984</v>
      </c>
      <c r="C810" t="s">
        <v>985</v>
      </c>
    </row>
    <row r="811" spans="2:3">
      <c r="B811" t="s">
        <v>986</v>
      </c>
      <c r="C811" t="s">
        <v>987</v>
      </c>
    </row>
    <row r="812" spans="2:3">
      <c r="B812" t="s">
        <v>988</v>
      </c>
      <c r="C812" t="s">
        <v>989</v>
      </c>
    </row>
    <row r="813" spans="2:3">
      <c r="B813" t="s">
        <v>990</v>
      </c>
      <c r="C813" t="s">
        <v>991</v>
      </c>
    </row>
    <row r="814" spans="2:3">
      <c r="B814" t="s">
        <v>992</v>
      </c>
      <c r="C814" t="s">
        <v>993</v>
      </c>
    </row>
    <row r="815" spans="2:3">
      <c r="B815" t="s">
        <v>994</v>
      </c>
      <c r="C815" t="s">
        <v>995</v>
      </c>
    </row>
    <row r="816" spans="2:3">
      <c r="B816" t="s">
        <v>996</v>
      </c>
      <c r="C816" t="s">
        <v>997</v>
      </c>
    </row>
    <row r="817" spans="2:3">
      <c r="B817" t="s">
        <v>998</v>
      </c>
      <c r="C817" t="s">
        <v>999</v>
      </c>
    </row>
    <row r="818" spans="2:3">
      <c r="B818" t="s">
        <v>1000</v>
      </c>
      <c r="C818" t="s">
        <v>1001</v>
      </c>
    </row>
    <row r="819" spans="2:3">
      <c r="B819" t="s">
        <v>1002</v>
      </c>
      <c r="C819" t="s">
        <v>1003</v>
      </c>
    </row>
    <row r="820" spans="2:3">
      <c r="B820" t="s">
        <v>1004</v>
      </c>
      <c r="C820" t="s">
        <v>1005</v>
      </c>
    </row>
    <row r="821" spans="2:3">
      <c r="B821" t="s">
        <v>1006</v>
      </c>
      <c r="C821" t="s">
        <v>1007</v>
      </c>
    </row>
    <row r="822" spans="2:3">
      <c r="B822" t="s">
        <v>1008</v>
      </c>
      <c r="C822" t="s">
        <v>1009</v>
      </c>
    </row>
    <row r="823" spans="2:3">
      <c r="B823" t="s">
        <v>1010</v>
      </c>
      <c r="C823" t="s">
        <v>1011</v>
      </c>
    </row>
    <row r="824" spans="2:3">
      <c r="B824" t="s">
        <v>1012</v>
      </c>
      <c r="C824" t="s">
        <v>1013</v>
      </c>
    </row>
    <row r="825" spans="2:3">
      <c r="B825" t="s">
        <v>1014</v>
      </c>
      <c r="C825" t="s">
        <v>1015</v>
      </c>
    </row>
    <row r="826" spans="2:3">
      <c r="B826" t="s">
        <v>1016</v>
      </c>
      <c r="C826" t="s">
        <v>1017</v>
      </c>
    </row>
    <row r="827" spans="2:3">
      <c r="B827" t="s">
        <v>1018</v>
      </c>
      <c r="C827" t="s">
        <v>1019</v>
      </c>
    </row>
    <row r="828" spans="2:3">
      <c r="B828" t="s">
        <v>1020</v>
      </c>
      <c r="C828" t="s">
        <v>1021</v>
      </c>
    </row>
    <row r="829" spans="2:3">
      <c r="B829" t="s">
        <v>1022</v>
      </c>
      <c r="C829" t="s">
        <v>1023</v>
      </c>
    </row>
    <row r="830" spans="2:3">
      <c r="B830" t="s">
        <v>1024</v>
      </c>
      <c r="C830" t="s">
        <v>1025</v>
      </c>
    </row>
    <row r="831" spans="2:3">
      <c r="B831" t="s">
        <v>1026</v>
      </c>
      <c r="C831" t="s">
        <v>1027</v>
      </c>
    </row>
    <row r="832" spans="2:3">
      <c r="B832" t="s">
        <v>1028</v>
      </c>
      <c r="C832" t="s">
        <v>1029</v>
      </c>
    </row>
    <row r="833" spans="2:3">
      <c r="B833" t="s">
        <v>1030</v>
      </c>
      <c r="C833" t="s">
        <v>1031</v>
      </c>
    </row>
    <row r="834" spans="2:3">
      <c r="B834" t="s">
        <v>1032</v>
      </c>
      <c r="C834" t="s">
        <v>1033</v>
      </c>
    </row>
    <row r="835" spans="2:3">
      <c r="B835" t="s">
        <v>1034</v>
      </c>
      <c r="C835" t="s">
        <v>1035</v>
      </c>
    </row>
    <row r="836" spans="2:3">
      <c r="B836" t="s">
        <v>1036</v>
      </c>
      <c r="C836" t="s">
        <v>1037</v>
      </c>
    </row>
    <row r="837" spans="2:3">
      <c r="B837" t="s">
        <v>1038</v>
      </c>
      <c r="C837" t="s">
        <v>1039</v>
      </c>
    </row>
    <row r="838" spans="2:3">
      <c r="B838" t="s">
        <v>1040</v>
      </c>
      <c r="C838" t="s">
        <v>1041</v>
      </c>
    </row>
    <row r="839" spans="2:3">
      <c r="B839" t="s">
        <v>1042</v>
      </c>
      <c r="C839" t="s">
        <v>1043</v>
      </c>
    </row>
    <row r="840" spans="2:3">
      <c r="B840" t="s">
        <v>1044</v>
      </c>
      <c r="C840" t="s">
        <v>1045</v>
      </c>
    </row>
    <row r="841" spans="2:3">
      <c r="B841" t="s">
        <v>1046</v>
      </c>
      <c r="C841" t="s">
        <v>1047</v>
      </c>
    </row>
    <row r="842" spans="2:3">
      <c r="B842" t="s">
        <v>1048</v>
      </c>
      <c r="C842" t="s">
        <v>1049</v>
      </c>
    </row>
    <row r="843" spans="2:3">
      <c r="B843" t="s">
        <v>1050</v>
      </c>
      <c r="C843" t="s">
        <v>1051</v>
      </c>
    </row>
    <row r="844" spans="2:3">
      <c r="B844" t="s">
        <v>1052</v>
      </c>
      <c r="C844" t="s">
        <v>1053</v>
      </c>
    </row>
    <row r="845" spans="2:3">
      <c r="B845" t="s">
        <v>1054</v>
      </c>
      <c r="C845" t="s">
        <v>1055</v>
      </c>
    </row>
    <row r="846" spans="2:3">
      <c r="B846" t="s">
        <v>1056</v>
      </c>
      <c r="C846" t="s">
        <v>1057</v>
      </c>
    </row>
    <row r="847" spans="2:3">
      <c r="B847" t="s">
        <v>1058</v>
      </c>
      <c r="C847" t="s">
        <v>1059</v>
      </c>
    </row>
    <row r="848" spans="2:3">
      <c r="B848" t="s">
        <v>1060</v>
      </c>
      <c r="C848" t="s">
        <v>1061</v>
      </c>
    </row>
    <row r="849" spans="2:3">
      <c r="B849" t="s">
        <v>1062</v>
      </c>
      <c r="C849" t="s">
        <v>1063</v>
      </c>
    </row>
    <row r="850" spans="2:3">
      <c r="B850" t="s">
        <v>1064</v>
      </c>
      <c r="C850" t="s">
        <v>1065</v>
      </c>
    </row>
    <row r="851" spans="2:3">
      <c r="B851" t="s">
        <v>1066</v>
      </c>
      <c r="C851" t="s">
        <v>1067</v>
      </c>
    </row>
    <row r="852" spans="2:3">
      <c r="B852" t="s">
        <v>1068</v>
      </c>
      <c r="C852" t="s">
        <v>1069</v>
      </c>
    </row>
    <row r="853" spans="2:3">
      <c r="B853" t="s">
        <v>1070</v>
      </c>
      <c r="C853" t="s">
        <v>1071</v>
      </c>
    </row>
    <row r="854" spans="2:3">
      <c r="B854" t="s">
        <v>1072</v>
      </c>
      <c r="C854" t="s">
        <v>1073</v>
      </c>
    </row>
    <row r="855" spans="2:3">
      <c r="B855" t="s">
        <v>1074</v>
      </c>
      <c r="C855" t="s">
        <v>1075</v>
      </c>
    </row>
    <row r="856" spans="2:3">
      <c r="B856" t="s">
        <v>1076</v>
      </c>
      <c r="C856" t="s">
        <v>1077</v>
      </c>
    </row>
    <row r="857" spans="2:3">
      <c r="B857" t="s">
        <v>1078</v>
      </c>
      <c r="C857" t="s">
        <v>1079</v>
      </c>
    </row>
    <row r="858" spans="2:3">
      <c r="B858" t="s">
        <v>1080</v>
      </c>
      <c r="C858" t="s">
        <v>1081</v>
      </c>
    </row>
    <row r="859" spans="2:3">
      <c r="B859" t="s">
        <v>1082</v>
      </c>
      <c r="C859" t="s">
        <v>1083</v>
      </c>
    </row>
    <row r="860" spans="2:3">
      <c r="B860" t="s">
        <v>1084</v>
      </c>
      <c r="C860" t="s">
        <v>1085</v>
      </c>
    </row>
    <row r="861" spans="2:3">
      <c r="B861" t="s">
        <v>1086</v>
      </c>
      <c r="C861" t="s">
        <v>1087</v>
      </c>
    </row>
    <row r="862" spans="2:3">
      <c r="B862" t="s">
        <v>1088</v>
      </c>
      <c r="C862" t="s">
        <v>1089</v>
      </c>
    </row>
    <row r="863" spans="2:3">
      <c r="B863" t="s">
        <v>1090</v>
      </c>
      <c r="C863" t="s">
        <v>1091</v>
      </c>
    </row>
    <row r="864" spans="2:3">
      <c r="B864" t="s">
        <v>1092</v>
      </c>
      <c r="C864" t="s">
        <v>1093</v>
      </c>
    </row>
    <row r="865" spans="2:3">
      <c r="B865" t="s">
        <v>1094</v>
      </c>
      <c r="C865" t="s">
        <v>1095</v>
      </c>
    </row>
    <row r="866" spans="2:3">
      <c r="B866" t="s">
        <v>1096</v>
      </c>
      <c r="C866" t="s">
        <v>1097</v>
      </c>
    </row>
    <row r="867" spans="2:3">
      <c r="B867" t="s">
        <v>1098</v>
      </c>
      <c r="C867" t="s">
        <v>1099</v>
      </c>
    </row>
    <row r="868" spans="2:3">
      <c r="B868" t="s">
        <v>1100</v>
      </c>
      <c r="C868" t="s">
        <v>1101</v>
      </c>
    </row>
    <row r="869" spans="2:3">
      <c r="B869" t="s">
        <v>1102</v>
      </c>
      <c r="C869" t="s">
        <v>1103</v>
      </c>
    </row>
    <row r="870" spans="2:3">
      <c r="B870" t="s">
        <v>1104</v>
      </c>
      <c r="C870" t="s">
        <v>1105</v>
      </c>
    </row>
    <row r="871" spans="2:3">
      <c r="B871" t="s">
        <v>1106</v>
      </c>
      <c r="C871" t="s">
        <v>1107</v>
      </c>
    </row>
    <row r="872" spans="2:3">
      <c r="B872" t="s">
        <v>1108</v>
      </c>
      <c r="C872" t="s">
        <v>1109</v>
      </c>
    </row>
    <row r="873" spans="2:3">
      <c r="B873" t="s">
        <v>1110</v>
      </c>
      <c r="C873" t="s">
        <v>1111</v>
      </c>
    </row>
    <row r="874" spans="2:3">
      <c r="B874" t="s">
        <v>1112</v>
      </c>
      <c r="C874" t="s">
        <v>1113</v>
      </c>
    </row>
    <row r="875" spans="2:3">
      <c r="B875" t="s">
        <v>1114</v>
      </c>
      <c r="C875" t="s">
        <v>1115</v>
      </c>
    </row>
    <row r="876" spans="2:3">
      <c r="B876" t="s">
        <v>1116</v>
      </c>
      <c r="C876" t="s">
        <v>1117</v>
      </c>
    </row>
    <row r="877" spans="2:3">
      <c r="B877" t="s">
        <v>1118</v>
      </c>
      <c r="C877" t="s">
        <v>1119</v>
      </c>
    </row>
    <row r="878" spans="2:3">
      <c r="B878" t="s">
        <v>1120</v>
      </c>
      <c r="C878" t="s">
        <v>1121</v>
      </c>
    </row>
    <row r="879" spans="2:3">
      <c r="B879" t="s">
        <v>1122</v>
      </c>
      <c r="C879" t="s">
        <v>1123</v>
      </c>
    </row>
    <row r="880" spans="2:3">
      <c r="B880" t="s">
        <v>1124</v>
      </c>
      <c r="C880" t="s">
        <v>1125</v>
      </c>
    </row>
    <row r="881" spans="2:3">
      <c r="B881" t="s">
        <v>1126</v>
      </c>
      <c r="C881" t="s">
        <v>1127</v>
      </c>
    </row>
    <row r="882" spans="2:3">
      <c r="B882" t="s">
        <v>1128</v>
      </c>
      <c r="C882" t="s">
        <v>1129</v>
      </c>
    </row>
    <row r="883" spans="2:3">
      <c r="B883" t="s">
        <v>1130</v>
      </c>
      <c r="C883" t="s">
        <v>1131</v>
      </c>
    </row>
    <row r="884" spans="2:3">
      <c r="B884" t="s">
        <v>1132</v>
      </c>
      <c r="C884" t="s">
        <v>1133</v>
      </c>
    </row>
    <row r="885" spans="2:3">
      <c r="B885" t="s">
        <v>1134</v>
      </c>
      <c r="C885" t="s">
        <v>1135</v>
      </c>
    </row>
    <row r="886" spans="2:3">
      <c r="B886" t="s">
        <v>1136</v>
      </c>
      <c r="C886" t="s">
        <v>1137</v>
      </c>
    </row>
    <row r="887" spans="2:3">
      <c r="B887" t="s">
        <v>1138</v>
      </c>
      <c r="C887" t="s">
        <v>1139</v>
      </c>
    </row>
    <row r="888" spans="2:3">
      <c r="B888" t="s">
        <v>1140</v>
      </c>
      <c r="C888" t="s">
        <v>1141</v>
      </c>
    </row>
    <row r="889" spans="2:3">
      <c r="B889" t="s">
        <v>1142</v>
      </c>
      <c r="C889" t="s">
        <v>1143</v>
      </c>
    </row>
    <row r="890" spans="2:3">
      <c r="B890" t="s">
        <v>1144</v>
      </c>
      <c r="C890" t="s">
        <v>1145</v>
      </c>
    </row>
    <row r="891" spans="2:3">
      <c r="B891" t="s">
        <v>1146</v>
      </c>
      <c r="C891" t="s">
        <v>1147</v>
      </c>
    </row>
    <row r="892" spans="2:3">
      <c r="B892" t="s">
        <v>1148</v>
      </c>
      <c r="C892" t="s">
        <v>1149</v>
      </c>
    </row>
    <row r="893" spans="2:3">
      <c r="B893" t="s">
        <v>1150</v>
      </c>
      <c r="C893" t="s">
        <v>1151</v>
      </c>
    </row>
    <row r="894" spans="2:3">
      <c r="B894" t="s">
        <v>1152</v>
      </c>
      <c r="C894" t="s">
        <v>1153</v>
      </c>
    </row>
    <row r="895" spans="2:3">
      <c r="B895" t="s">
        <v>1154</v>
      </c>
      <c r="C895" t="s">
        <v>1155</v>
      </c>
    </row>
    <row r="896" spans="2:3">
      <c r="B896" t="s">
        <v>1156</v>
      </c>
      <c r="C896" t="s">
        <v>1157</v>
      </c>
    </row>
    <row r="897" spans="2:3">
      <c r="B897" t="s">
        <v>1158</v>
      </c>
      <c r="C897" t="s">
        <v>1159</v>
      </c>
    </row>
    <row r="898" spans="2:3">
      <c r="B898" t="s">
        <v>1160</v>
      </c>
      <c r="C898" t="s">
        <v>1161</v>
      </c>
    </row>
    <row r="899" spans="2:3">
      <c r="B899" t="s">
        <v>1162</v>
      </c>
      <c r="C899" t="s">
        <v>1163</v>
      </c>
    </row>
    <row r="900" spans="2:3">
      <c r="B900" t="s">
        <v>1164</v>
      </c>
      <c r="C900" t="s">
        <v>1165</v>
      </c>
    </row>
    <row r="901" spans="2:3">
      <c r="B901" t="s">
        <v>1166</v>
      </c>
      <c r="C901" t="s">
        <v>1167</v>
      </c>
    </row>
    <row r="902" spans="2:3">
      <c r="B902" t="s">
        <v>1168</v>
      </c>
      <c r="C902" t="s">
        <v>1169</v>
      </c>
    </row>
    <row r="903" spans="2:3">
      <c r="B903" t="s">
        <v>1170</v>
      </c>
      <c r="C903" t="s">
        <v>1171</v>
      </c>
    </row>
    <row r="904" spans="2:3">
      <c r="B904" t="s">
        <v>1172</v>
      </c>
      <c r="C904" t="s">
        <v>1173</v>
      </c>
    </row>
    <row r="905" spans="2:3">
      <c r="B905" t="s">
        <v>1174</v>
      </c>
      <c r="C905" t="s">
        <v>1175</v>
      </c>
    </row>
    <row r="906" spans="2:3">
      <c r="B906" t="s">
        <v>1176</v>
      </c>
      <c r="C906" t="s">
        <v>1177</v>
      </c>
    </row>
    <row r="907" spans="2:3">
      <c r="B907" t="s">
        <v>1178</v>
      </c>
      <c r="C907" t="s">
        <v>1179</v>
      </c>
    </row>
    <row r="908" spans="2:3">
      <c r="B908" t="s">
        <v>1180</v>
      </c>
      <c r="C908" t="s">
        <v>1181</v>
      </c>
    </row>
    <row r="909" spans="2:3">
      <c r="B909" t="s">
        <v>1182</v>
      </c>
      <c r="C909" t="s">
        <v>1183</v>
      </c>
    </row>
    <row r="910" spans="2:3">
      <c r="B910" t="s">
        <v>1184</v>
      </c>
      <c r="C910" t="s">
        <v>1185</v>
      </c>
    </row>
    <row r="911" spans="2:3">
      <c r="B911" t="s">
        <v>1186</v>
      </c>
      <c r="C911" t="s">
        <v>1187</v>
      </c>
    </row>
    <row r="912" spans="2:3">
      <c r="B912" t="s">
        <v>1188</v>
      </c>
      <c r="C912" t="s">
        <v>1189</v>
      </c>
    </row>
    <row r="913" spans="2:3">
      <c r="B913" t="s">
        <v>1190</v>
      </c>
      <c r="C913" t="s">
        <v>1191</v>
      </c>
    </row>
    <row r="914" spans="2:3">
      <c r="B914" t="s">
        <v>1192</v>
      </c>
      <c r="C914" t="s">
        <v>1193</v>
      </c>
    </row>
    <row r="915" spans="2:3">
      <c r="B915" t="s">
        <v>1194</v>
      </c>
      <c r="C915" t="s">
        <v>1195</v>
      </c>
    </row>
    <row r="916" spans="2:3">
      <c r="B916" t="s">
        <v>1196</v>
      </c>
      <c r="C916" t="s">
        <v>1197</v>
      </c>
    </row>
    <row r="917" spans="2:3">
      <c r="B917" t="s">
        <v>1198</v>
      </c>
      <c r="C917" t="s">
        <v>1199</v>
      </c>
    </row>
    <row r="918" spans="2:3">
      <c r="B918" t="s">
        <v>1200</v>
      </c>
      <c r="C918" t="s">
        <v>1201</v>
      </c>
    </row>
    <row r="919" spans="2:3">
      <c r="B919" t="s">
        <v>1202</v>
      </c>
      <c r="C919" t="s">
        <v>1203</v>
      </c>
    </row>
    <row r="920" spans="2:3">
      <c r="B920" t="s">
        <v>1204</v>
      </c>
      <c r="C920" t="s">
        <v>1205</v>
      </c>
    </row>
    <row r="921" spans="2:3">
      <c r="B921" t="s">
        <v>1206</v>
      </c>
      <c r="C921" t="s">
        <v>1207</v>
      </c>
    </row>
    <row r="922" spans="2:3">
      <c r="B922" t="s">
        <v>1208</v>
      </c>
      <c r="C922" t="s">
        <v>1209</v>
      </c>
    </row>
    <row r="923" spans="2:3">
      <c r="B923" t="s">
        <v>1210</v>
      </c>
      <c r="C923" t="s">
        <v>1211</v>
      </c>
    </row>
    <row r="924" spans="2:3">
      <c r="B924" t="s">
        <v>1212</v>
      </c>
      <c r="C924" t="s">
        <v>1213</v>
      </c>
    </row>
    <row r="925" spans="2:3">
      <c r="B925" t="s">
        <v>1214</v>
      </c>
      <c r="C925" t="s">
        <v>1215</v>
      </c>
    </row>
    <row r="926" spans="2:3">
      <c r="B926" t="s">
        <v>1216</v>
      </c>
      <c r="C926" t="s">
        <v>1217</v>
      </c>
    </row>
    <row r="927" spans="2:3">
      <c r="B927" t="s">
        <v>1218</v>
      </c>
      <c r="C927" t="s">
        <v>1219</v>
      </c>
    </row>
    <row r="928" spans="2:3">
      <c r="B928" t="s">
        <v>1220</v>
      </c>
      <c r="C928" t="s">
        <v>1221</v>
      </c>
    </row>
    <row r="929" spans="2:3">
      <c r="B929" t="s">
        <v>1222</v>
      </c>
      <c r="C929" t="s">
        <v>1223</v>
      </c>
    </row>
    <row r="930" spans="2:3">
      <c r="B930" t="s">
        <v>1224</v>
      </c>
      <c r="C930" t="s">
        <v>1225</v>
      </c>
    </row>
    <row r="931" spans="2:3">
      <c r="B931" t="s">
        <v>1226</v>
      </c>
      <c r="C931" t="s">
        <v>1227</v>
      </c>
    </row>
    <row r="932" spans="2:3">
      <c r="B932" t="s">
        <v>1228</v>
      </c>
      <c r="C932" t="s">
        <v>1229</v>
      </c>
    </row>
    <row r="933" spans="2:3">
      <c r="B933" t="s">
        <v>1230</v>
      </c>
      <c r="C933" t="s">
        <v>1231</v>
      </c>
    </row>
    <row r="934" spans="2:3">
      <c r="B934" t="s">
        <v>1232</v>
      </c>
      <c r="C934" t="s">
        <v>1233</v>
      </c>
    </row>
    <row r="935" spans="2:3">
      <c r="B935" t="s">
        <v>1234</v>
      </c>
      <c r="C935" t="s">
        <v>1235</v>
      </c>
    </row>
    <row r="936" spans="2:3">
      <c r="B936" t="s">
        <v>1236</v>
      </c>
      <c r="C936" t="s">
        <v>1237</v>
      </c>
    </row>
    <row r="937" spans="2:3">
      <c r="B937" t="s">
        <v>1238</v>
      </c>
      <c r="C937" t="s">
        <v>1239</v>
      </c>
    </row>
    <row r="938" spans="2:3">
      <c r="B938" t="s">
        <v>1240</v>
      </c>
      <c r="C938" t="s">
        <v>1241</v>
      </c>
    </row>
    <row r="939" spans="2:3">
      <c r="B939" t="s">
        <v>1242</v>
      </c>
      <c r="C939" t="s">
        <v>1243</v>
      </c>
    </row>
    <row r="940" spans="2:3">
      <c r="B940" t="s">
        <v>1244</v>
      </c>
      <c r="C940" t="s">
        <v>1245</v>
      </c>
    </row>
    <row r="941" spans="2:3">
      <c r="B941" t="s">
        <v>1246</v>
      </c>
      <c r="C941" t="s">
        <v>1247</v>
      </c>
    </row>
    <row r="942" spans="2:3">
      <c r="B942" t="s">
        <v>1248</v>
      </c>
      <c r="C942" t="s">
        <v>1249</v>
      </c>
    </row>
    <row r="943" spans="2:3">
      <c r="B943" t="s">
        <v>1250</v>
      </c>
      <c r="C943" t="s">
        <v>1251</v>
      </c>
    </row>
    <row r="944" spans="2:3">
      <c r="B944" t="s">
        <v>1252</v>
      </c>
      <c r="C944" t="s">
        <v>1253</v>
      </c>
    </row>
    <row r="945" spans="2:3">
      <c r="B945" t="s">
        <v>1254</v>
      </c>
      <c r="C945" t="s">
        <v>1255</v>
      </c>
    </row>
    <row r="946" spans="2:3">
      <c r="B946" t="s">
        <v>1256</v>
      </c>
      <c r="C946" t="s">
        <v>1257</v>
      </c>
    </row>
    <row r="947" spans="2:3">
      <c r="B947" t="s">
        <v>1258</v>
      </c>
      <c r="C947" t="s">
        <v>1259</v>
      </c>
    </row>
    <row r="948" spans="2:3">
      <c r="B948" t="s">
        <v>1260</v>
      </c>
      <c r="C948" t="s">
        <v>1261</v>
      </c>
    </row>
    <row r="949" spans="2:3">
      <c r="B949" t="s">
        <v>1262</v>
      </c>
      <c r="C949" t="s">
        <v>1263</v>
      </c>
    </row>
    <row r="950" spans="2:3">
      <c r="B950" t="s">
        <v>1264</v>
      </c>
      <c r="C950" t="s">
        <v>1265</v>
      </c>
    </row>
    <row r="951" spans="2:3">
      <c r="B951" t="s">
        <v>1266</v>
      </c>
      <c r="C951" t="s">
        <v>1267</v>
      </c>
    </row>
    <row r="952" spans="2:3">
      <c r="B952" t="s">
        <v>1268</v>
      </c>
      <c r="C952" t="s">
        <v>1269</v>
      </c>
    </row>
    <row r="953" spans="2:3">
      <c r="B953" t="s">
        <v>1270</v>
      </c>
      <c r="C953" t="s">
        <v>1271</v>
      </c>
    </row>
    <row r="954" spans="2:3">
      <c r="B954" t="s">
        <v>1272</v>
      </c>
      <c r="C954" t="s">
        <v>1273</v>
      </c>
    </row>
    <row r="955" spans="2:3">
      <c r="B955" t="s">
        <v>1274</v>
      </c>
      <c r="C955" t="s">
        <v>1275</v>
      </c>
    </row>
    <row r="956" spans="2:3">
      <c r="B956" t="s">
        <v>1276</v>
      </c>
      <c r="C956" t="s">
        <v>1277</v>
      </c>
    </row>
    <row r="957" spans="2:3">
      <c r="B957" t="s">
        <v>1278</v>
      </c>
      <c r="C957" t="s">
        <v>1279</v>
      </c>
    </row>
    <row r="958" spans="2:3">
      <c r="B958" t="s">
        <v>1280</v>
      </c>
      <c r="C958" t="s">
        <v>1281</v>
      </c>
    </row>
    <row r="959" spans="2:3">
      <c r="B959" t="s">
        <v>1282</v>
      </c>
      <c r="C959" t="s">
        <v>1283</v>
      </c>
    </row>
    <row r="960" spans="2:3">
      <c r="B960" t="s">
        <v>1284</v>
      </c>
      <c r="C960" t="s">
        <v>1285</v>
      </c>
    </row>
    <row r="961" spans="2:3">
      <c r="B961" t="s">
        <v>1286</v>
      </c>
      <c r="C961" t="s">
        <v>1287</v>
      </c>
    </row>
    <row r="962" spans="2:3">
      <c r="B962" t="s">
        <v>1288</v>
      </c>
      <c r="C962" t="s">
        <v>1289</v>
      </c>
    </row>
    <row r="963" spans="2:3">
      <c r="B963" t="s">
        <v>1290</v>
      </c>
      <c r="C963" t="s">
        <v>1291</v>
      </c>
    </row>
    <row r="964" spans="2:3">
      <c r="B964" t="s">
        <v>1292</v>
      </c>
      <c r="C964" t="s">
        <v>1293</v>
      </c>
    </row>
    <row r="965" spans="2:3">
      <c r="B965" t="s">
        <v>1294</v>
      </c>
      <c r="C965" t="s">
        <v>1295</v>
      </c>
    </row>
    <row r="966" spans="2:3">
      <c r="B966" t="s">
        <v>1296</v>
      </c>
      <c r="C966" t="s">
        <v>1297</v>
      </c>
    </row>
    <row r="967" spans="2:3">
      <c r="B967" t="s">
        <v>1298</v>
      </c>
      <c r="C967" t="s">
        <v>1299</v>
      </c>
    </row>
    <row r="968" spans="2:3">
      <c r="B968" t="s">
        <v>1300</v>
      </c>
      <c r="C968" t="s">
        <v>1301</v>
      </c>
    </row>
    <row r="969" spans="2:3">
      <c r="B969" t="s">
        <v>1302</v>
      </c>
      <c r="C969" t="s">
        <v>1303</v>
      </c>
    </row>
    <row r="970" spans="2:3">
      <c r="B970" t="s">
        <v>1304</v>
      </c>
      <c r="C970" t="s">
        <v>1305</v>
      </c>
    </row>
    <row r="971" spans="2:3">
      <c r="B971" t="s">
        <v>1306</v>
      </c>
      <c r="C971" t="s">
        <v>1307</v>
      </c>
    </row>
    <row r="972" spans="2:3">
      <c r="B972" t="s">
        <v>1308</v>
      </c>
      <c r="C972" t="s">
        <v>1309</v>
      </c>
    </row>
    <row r="973" spans="2:3">
      <c r="B973" t="s">
        <v>1310</v>
      </c>
      <c r="C973" t="s">
        <v>1311</v>
      </c>
    </row>
    <row r="974" spans="2:3">
      <c r="B974" t="s">
        <v>1312</v>
      </c>
      <c r="C974" t="s">
        <v>1313</v>
      </c>
    </row>
    <row r="975" spans="2:3">
      <c r="B975" t="s">
        <v>1314</v>
      </c>
      <c r="C975" t="s">
        <v>1315</v>
      </c>
    </row>
    <row r="976" spans="2:3">
      <c r="B976" t="s">
        <v>1316</v>
      </c>
      <c r="C976" t="s">
        <v>1317</v>
      </c>
    </row>
    <row r="977" spans="2:3">
      <c r="B977" t="s">
        <v>1318</v>
      </c>
      <c r="C977" t="s">
        <v>1319</v>
      </c>
    </row>
    <row r="978" spans="2:3">
      <c r="B978" t="s">
        <v>1320</v>
      </c>
      <c r="C978" t="s">
        <v>1321</v>
      </c>
    </row>
    <row r="979" spans="2:3">
      <c r="B979" t="s">
        <v>1322</v>
      </c>
      <c r="C979" t="s">
        <v>1323</v>
      </c>
    </row>
    <row r="980" spans="2:3">
      <c r="B980" t="s">
        <v>1324</v>
      </c>
      <c r="C980" t="s">
        <v>1325</v>
      </c>
    </row>
    <row r="981" spans="2:3">
      <c r="B981" t="s">
        <v>1326</v>
      </c>
      <c r="C981" t="s">
        <v>1327</v>
      </c>
    </row>
    <row r="982" spans="2:3">
      <c r="B982" t="s">
        <v>1328</v>
      </c>
      <c r="C982" t="s">
        <v>1329</v>
      </c>
    </row>
    <row r="983" spans="2:3">
      <c r="B983" t="s">
        <v>1330</v>
      </c>
      <c r="C983" t="s">
        <v>1331</v>
      </c>
    </row>
    <row r="984" spans="2:3">
      <c r="B984" t="s">
        <v>1332</v>
      </c>
      <c r="C984" t="s">
        <v>1333</v>
      </c>
    </row>
    <row r="985" spans="2:3">
      <c r="B985" t="s">
        <v>1334</v>
      </c>
      <c r="C985" t="s">
        <v>1335</v>
      </c>
    </row>
    <row r="986" spans="2:3">
      <c r="B986" t="s">
        <v>1336</v>
      </c>
      <c r="C986" t="s">
        <v>1337</v>
      </c>
    </row>
    <row r="987" spans="2:3">
      <c r="B987" t="s">
        <v>1338</v>
      </c>
      <c r="C987" t="s">
        <v>1339</v>
      </c>
    </row>
    <row r="988" spans="2:3">
      <c r="B988" t="s">
        <v>1340</v>
      </c>
      <c r="C988" t="s">
        <v>1341</v>
      </c>
    </row>
    <row r="989" spans="2:3">
      <c r="B989" t="s">
        <v>1342</v>
      </c>
      <c r="C989" t="s">
        <v>1343</v>
      </c>
    </row>
    <row r="990" spans="2:3">
      <c r="B990" t="s">
        <v>1344</v>
      </c>
      <c r="C990" t="s">
        <v>1345</v>
      </c>
    </row>
    <row r="991" spans="2:3">
      <c r="B991" t="s">
        <v>1346</v>
      </c>
      <c r="C991" t="s">
        <v>1347</v>
      </c>
    </row>
    <row r="992" spans="2:3">
      <c r="B992" t="s">
        <v>1348</v>
      </c>
      <c r="C992" t="s">
        <v>1349</v>
      </c>
    </row>
    <row r="993" spans="2:3">
      <c r="B993" t="s">
        <v>1350</v>
      </c>
      <c r="C993" t="s">
        <v>1351</v>
      </c>
    </row>
    <row r="994" spans="2:3">
      <c r="B994" t="s">
        <v>1352</v>
      </c>
      <c r="C994" t="s">
        <v>1353</v>
      </c>
    </row>
    <row r="995" spans="2:3">
      <c r="B995" t="s">
        <v>1354</v>
      </c>
      <c r="C995" t="s">
        <v>1355</v>
      </c>
    </row>
    <row r="996" spans="2:3">
      <c r="B996" t="s">
        <v>1356</v>
      </c>
      <c r="C996" t="s">
        <v>1357</v>
      </c>
    </row>
    <row r="997" spans="2:3">
      <c r="B997" t="s">
        <v>1358</v>
      </c>
      <c r="C997" t="s">
        <v>1359</v>
      </c>
    </row>
    <row r="998" spans="2:3">
      <c r="B998" t="s">
        <v>1360</v>
      </c>
      <c r="C998" t="s">
        <v>1361</v>
      </c>
    </row>
    <row r="999" spans="2:3">
      <c r="B999" t="s">
        <v>1362</v>
      </c>
      <c r="C999" t="s">
        <v>1363</v>
      </c>
    </row>
    <row r="1000" spans="2:3">
      <c r="B1000" t="s">
        <v>1364</v>
      </c>
      <c r="C1000" t="s">
        <v>1365</v>
      </c>
    </row>
    <row r="1001" spans="2:3">
      <c r="B1001" t="s">
        <v>1366</v>
      </c>
      <c r="C1001" t="s">
        <v>1367</v>
      </c>
    </row>
    <row r="1002" spans="2:3">
      <c r="B1002" t="s">
        <v>1368</v>
      </c>
      <c r="C1002" t="s">
        <v>1369</v>
      </c>
    </row>
    <row r="1003" spans="2:3">
      <c r="B1003" t="s">
        <v>1370</v>
      </c>
      <c r="C1003" t="s">
        <v>1371</v>
      </c>
    </row>
    <row r="1004" spans="2:3">
      <c r="B1004" t="s">
        <v>1372</v>
      </c>
      <c r="C1004" t="s">
        <v>1373</v>
      </c>
    </row>
    <row r="1005" spans="2:3">
      <c r="B1005" t="s">
        <v>1374</v>
      </c>
      <c r="C1005" t="s">
        <v>1375</v>
      </c>
    </row>
    <row r="1006" spans="2:3">
      <c r="B1006" t="s">
        <v>1376</v>
      </c>
      <c r="C1006" t="s">
        <v>1377</v>
      </c>
    </row>
    <row r="1007" spans="2:3">
      <c r="B1007" t="s">
        <v>1378</v>
      </c>
      <c r="C1007" t="s">
        <v>1379</v>
      </c>
    </row>
    <row r="1008" spans="2:3">
      <c r="B1008" t="s">
        <v>1380</v>
      </c>
      <c r="C1008" t="s">
        <v>1381</v>
      </c>
    </row>
    <row r="1009" spans="2:3">
      <c r="B1009" t="s">
        <v>1382</v>
      </c>
      <c r="C1009" t="s">
        <v>1383</v>
      </c>
    </row>
    <row r="1010" spans="2:3">
      <c r="B1010" t="s">
        <v>1384</v>
      </c>
      <c r="C1010" t="s">
        <v>1385</v>
      </c>
    </row>
    <row r="1011" spans="2:3">
      <c r="B1011" t="s">
        <v>1386</v>
      </c>
      <c r="C1011" t="s">
        <v>1387</v>
      </c>
    </row>
    <row r="1012" spans="2:3">
      <c r="B1012" t="s">
        <v>1388</v>
      </c>
      <c r="C1012" t="s">
        <v>1389</v>
      </c>
    </row>
    <row r="1013" spans="2:3">
      <c r="B1013" t="s">
        <v>1390</v>
      </c>
      <c r="C1013" t="s">
        <v>1391</v>
      </c>
    </row>
    <row r="1014" spans="2:3">
      <c r="B1014" t="s">
        <v>1392</v>
      </c>
      <c r="C1014" t="s">
        <v>1393</v>
      </c>
    </row>
    <row r="1015" spans="2:3">
      <c r="B1015" t="s">
        <v>1394</v>
      </c>
      <c r="C1015" t="s">
        <v>1395</v>
      </c>
    </row>
    <row r="1016" spans="2:3">
      <c r="B1016" t="s">
        <v>1396</v>
      </c>
      <c r="C1016" t="s">
        <v>1397</v>
      </c>
    </row>
    <row r="1017" spans="2:3">
      <c r="B1017" t="s">
        <v>1398</v>
      </c>
      <c r="C1017" t="s">
        <v>1399</v>
      </c>
    </row>
    <row r="1018" spans="2:3">
      <c r="B1018" t="s">
        <v>1400</v>
      </c>
      <c r="C1018" t="s">
        <v>1401</v>
      </c>
    </row>
    <row r="1019" spans="2:3">
      <c r="B1019" t="s">
        <v>1402</v>
      </c>
      <c r="C1019" t="s">
        <v>1403</v>
      </c>
    </row>
    <row r="1020" spans="2:3">
      <c r="B1020" t="s">
        <v>1404</v>
      </c>
      <c r="C1020" t="s">
        <v>1405</v>
      </c>
    </row>
    <row r="1021" spans="2:3">
      <c r="B1021" t="s">
        <v>1406</v>
      </c>
      <c r="C1021" t="s">
        <v>1407</v>
      </c>
    </row>
    <row r="1022" spans="2:3">
      <c r="B1022" t="s">
        <v>1408</v>
      </c>
      <c r="C1022" t="s">
        <v>1409</v>
      </c>
    </row>
    <row r="1023" spans="2:3">
      <c r="B1023" t="s">
        <v>1410</v>
      </c>
      <c r="C1023" t="s">
        <v>1411</v>
      </c>
    </row>
    <row r="1024" spans="2:3">
      <c r="B1024" t="s">
        <v>1412</v>
      </c>
      <c r="C1024" t="s">
        <v>1413</v>
      </c>
    </row>
    <row r="1025" spans="2:3">
      <c r="B1025" t="s">
        <v>1414</v>
      </c>
      <c r="C1025" t="s">
        <v>1415</v>
      </c>
    </row>
    <row r="1026" spans="2:3">
      <c r="B1026" t="s">
        <v>1416</v>
      </c>
      <c r="C1026" t="s">
        <v>1417</v>
      </c>
    </row>
    <row r="1027" spans="2:3">
      <c r="B1027" t="s">
        <v>1418</v>
      </c>
      <c r="C1027" t="s">
        <v>1419</v>
      </c>
    </row>
    <row r="1028" spans="2:3">
      <c r="B1028" t="s">
        <v>1420</v>
      </c>
      <c r="C1028" t="s">
        <v>1421</v>
      </c>
    </row>
    <row r="1029" spans="2:3">
      <c r="B1029" t="s">
        <v>1422</v>
      </c>
      <c r="C1029" t="s">
        <v>1423</v>
      </c>
    </row>
    <row r="1030" spans="2:3">
      <c r="B1030" t="s">
        <v>1424</v>
      </c>
      <c r="C1030" t="s">
        <v>1425</v>
      </c>
    </row>
    <row r="1031" spans="2:3">
      <c r="B1031" t="s">
        <v>1426</v>
      </c>
      <c r="C1031" t="s">
        <v>1427</v>
      </c>
    </row>
    <row r="1032" spans="2:3">
      <c r="B1032" t="s">
        <v>1428</v>
      </c>
      <c r="C1032" t="s">
        <v>1429</v>
      </c>
    </row>
    <row r="1033" spans="2:3">
      <c r="B1033" t="s">
        <v>1430</v>
      </c>
      <c r="C1033" t="s">
        <v>1431</v>
      </c>
    </row>
    <row r="1034" spans="2:3">
      <c r="B1034" t="s">
        <v>1432</v>
      </c>
      <c r="C1034" t="s">
        <v>1433</v>
      </c>
    </row>
    <row r="1035" spans="2:3">
      <c r="B1035" t="s">
        <v>1434</v>
      </c>
      <c r="C1035" t="s">
        <v>1435</v>
      </c>
    </row>
    <row r="1036" spans="2:3">
      <c r="B1036" t="s">
        <v>1436</v>
      </c>
      <c r="C1036" t="s">
        <v>1437</v>
      </c>
    </row>
    <row r="1037" spans="2:3">
      <c r="B1037" t="s">
        <v>1438</v>
      </c>
      <c r="C1037" t="s">
        <v>1439</v>
      </c>
    </row>
    <row r="1038" spans="2:3">
      <c r="B1038" t="s">
        <v>1440</v>
      </c>
      <c r="C1038" t="s">
        <v>1441</v>
      </c>
    </row>
    <row r="1039" spans="2:3">
      <c r="B1039" t="s">
        <v>1442</v>
      </c>
      <c r="C1039" t="s">
        <v>1443</v>
      </c>
    </row>
    <row r="1040" spans="2:3">
      <c r="B1040" t="s">
        <v>1444</v>
      </c>
      <c r="C1040" t="s">
        <v>1445</v>
      </c>
    </row>
    <row r="1041" spans="2:3">
      <c r="B1041" t="s">
        <v>1446</v>
      </c>
      <c r="C1041" t="s">
        <v>1447</v>
      </c>
    </row>
    <row r="1042" spans="2:3">
      <c r="B1042" t="s">
        <v>1448</v>
      </c>
      <c r="C1042" t="s">
        <v>1449</v>
      </c>
    </row>
    <row r="1043" spans="2:3">
      <c r="B1043" t="s">
        <v>1450</v>
      </c>
      <c r="C1043" t="s">
        <v>1451</v>
      </c>
    </row>
    <row r="1044" spans="2:3">
      <c r="B1044" t="s">
        <v>1452</v>
      </c>
      <c r="C1044" t="s">
        <v>1453</v>
      </c>
    </row>
    <row r="1045" spans="2:3">
      <c r="B1045" t="s">
        <v>1454</v>
      </c>
      <c r="C1045" t="s">
        <v>1455</v>
      </c>
    </row>
    <row r="1046" spans="2:3">
      <c r="B1046" t="s">
        <v>1456</v>
      </c>
      <c r="C1046" t="s">
        <v>1457</v>
      </c>
    </row>
    <row r="1047" spans="2:3">
      <c r="B1047" t="s">
        <v>1458</v>
      </c>
      <c r="C1047" t="s">
        <v>1459</v>
      </c>
    </row>
    <row r="1048" spans="2:3">
      <c r="B1048" t="s">
        <v>1460</v>
      </c>
      <c r="C1048" t="s">
        <v>1461</v>
      </c>
    </row>
    <row r="1049" spans="2:3">
      <c r="B1049" t="s">
        <v>1462</v>
      </c>
      <c r="C1049" t="s">
        <v>1463</v>
      </c>
    </row>
    <row r="1050" spans="2:3">
      <c r="B1050" t="s">
        <v>1464</v>
      </c>
      <c r="C1050" t="s">
        <v>1465</v>
      </c>
    </row>
    <row r="1051" spans="2:3">
      <c r="B1051" t="s">
        <v>1466</v>
      </c>
      <c r="C1051" t="s">
        <v>1467</v>
      </c>
    </row>
    <row r="1052" spans="2:3">
      <c r="B1052" t="s">
        <v>1468</v>
      </c>
      <c r="C1052" t="s">
        <v>1469</v>
      </c>
    </row>
    <row r="1053" spans="2:3">
      <c r="B1053" t="s">
        <v>1470</v>
      </c>
      <c r="C1053" t="s">
        <v>1471</v>
      </c>
    </row>
    <row r="1054" spans="2:3">
      <c r="B1054" t="s">
        <v>1472</v>
      </c>
      <c r="C1054" t="s">
        <v>1473</v>
      </c>
    </row>
    <row r="1055" spans="2:3">
      <c r="B1055" t="s">
        <v>1474</v>
      </c>
      <c r="C1055" t="s">
        <v>1475</v>
      </c>
    </row>
    <row r="1056" spans="2:3">
      <c r="B1056" t="s">
        <v>1476</v>
      </c>
      <c r="C1056" t="s">
        <v>1477</v>
      </c>
    </row>
    <row r="1057" spans="2:3">
      <c r="B1057" t="s">
        <v>1478</v>
      </c>
      <c r="C1057" t="s">
        <v>1479</v>
      </c>
    </row>
    <row r="1058" spans="2:3">
      <c r="B1058" t="s">
        <v>1480</v>
      </c>
      <c r="C1058" t="s">
        <v>1481</v>
      </c>
    </row>
    <row r="1059" spans="2:3">
      <c r="B1059" t="s">
        <v>1482</v>
      </c>
      <c r="C1059" t="s">
        <v>1483</v>
      </c>
    </row>
    <row r="1060" spans="2:3">
      <c r="B1060" t="s">
        <v>1484</v>
      </c>
      <c r="C1060" t="s">
        <v>1485</v>
      </c>
    </row>
    <row r="1061" spans="2:3">
      <c r="B1061" t="s">
        <v>1486</v>
      </c>
      <c r="C1061" t="s">
        <v>1487</v>
      </c>
    </row>
    <row r="1062" spans="2:3">
      <c r="B1062" t="s">
        <v>1488</v>
      </c>
      <c r="C1062" t="s">
        <v>1489</v>
      </c>
    </row>
    <row r="1063" spans="2:3">
      <c r="B1063" t="s">
        <v>1490</v>
      </c>
      <c r="C1063" t="s">
        <v>1491</v>
      </c>
    </row>
    <row r="1064" spans="2:3">
      <c r="B1064" t="s">
        <v>1492</v>
      </c>
      <c r="C1064" t="s">
        <v>1493</v>
      </c>
    </row>
    <row r="1065" spans="2:3">
      <c r="B1065" t="s">
        <v>1494</v>
      </c>
      <c r="C1065" t="s">
        <v>1495</v>
      </c>
    </row>
    <row r="1066" spans="2:3">
      <c r="B1066" t="s">
        <v>1496</v>
      </c>
      <c r="C1066" t="s">
        <v>1497</v>
      </c>
    </row>
    <row r="1067" spans="2:3">
      <c r="B1067" t="s">
        <v>1498</v>
      </c>
      <c r="C1067" t="s">
        <v>1499</v>
      </c>
    </row>
    <row r="1068" spans="2:3">
      <c r="B1068" t="s">
        <v>1500</v>
      </c>
      <c r="C1068" t="s">
        <v>1501</v>
      </c>
    </row>
    <row r="1069" spans="2:3">
      <c r="B1069" t="s">
        <v>1502</v>
      </c>
      <c r="C1069" t="s">
        <v>1503</v>
      </c>
    </row>
    <row r="1070" spans="2:3">
      <c r="B1070" t="s">
        <v>1504</v>
      </c>
      <c r="C1070" t="s">
        <v>1505</v>
      </c>
    </row>
    <row r="1071" spans="2:3">
      <c r="B1071" t="s">
        <v>1506</v>
      </c>
      <c r="C1071" t="s">
        <v>1507</v>
      </c>
    </row>
    <row r="1072" spans="2:3">
      <c r="B1072" t="s">
        <v>1508</v>
      </c>
      <c r="C1072" t="s">
        <v>1509</v>
      </c>
    </row>
    <row r="1073" spans="2:3">
      <c r="B1073" t="s">
        <v>1510</v>
      </c>
      <c r="C1073" t="s">
        <v>1511</v>
      </c>
    </row>
    <row r="1074" spans="2:3">
      <c r="B1074" t="s">
        <v>1512</v>
      </c>
      <c r="C1074" t="s">
        <v>1513</v>
      </c>
    </row>
    <row r="1075" spans="2:3">
      <c r="B1075" t="s">
        <v>1514</v>
      </c>
      <c r="C1075" t="s">
        <v>1515</v>
      </c>
    </row>
    <row r="1076" spans="2:3">
      <c r="B1076" t="s">
        <v>1516</v>
      </c>
      <c r="C1076" t="s">
        <v>1517</v>
      </c>
    </row>
    <row r="1077" spans="2:3">
      <c r="B1077" t="s">
        <v>1518</v>
      </c>
      <c r="C1077" t="s">
        <v>1519</v>
      </c>
    </row>
    <row r="1078" spans="2:3">
      <c r="B1078" t="s">
        <v>1520</v>
      </c>
      <c r="C1078" t="s">
        <v>1521</v>
      </c>
    </row>
    <row r="1079" spans="2:3">
      <c r="B1079" t="s">
        <v>1522</v>
      </c>
      <c r="C1079" t="s">
        <v>1523</v>
      </c>
    </row>
    <row r="1080" spans="2:3">
      <c r="B1080" t="s">
        <v>1524</v>
      </c>
      <c r="C1080" t="s">
        <v>1525</v>
      </c>
    </row>
    <row r="1081" spans="2:3">
      <c r="B1081" t="s">
        <v>1526</v>
      </c>
      <c r="C1081" t="s">
        <v>1527</v>
      </c>
    </row>
    <row r="1082" spans="2:3">
      <c r="B1082" t="s">
        <v>1528</v>
      </c>
      <c r="C1082" t="s">
        <v>1529</v>
      </c>
    </row>
    <row r="1083" spans="2:3">
      <c r="B1083" t="s">
        <v>1530</v>
      </c>
      <c r="C1083" t="s">
        <v>1531</v>
      </c>
    </row>
    <row r="1084" spans="2:3">
      <c r="B1084" t="s">
        <v>1532</v>
      </c>
      <c r="C1084" t="s">
        <v>1533</v>
      </c>
    </row>
    <row r="1085" spans="2:3">
      <c r="B1085" t="s">
        <v>1534</v>
      </c>
      <c r="C1085" t="s">
        <v>1535</v>
      </c>
    </row>
    <row r="1086" spans="2:3">
      <c r="B1086" t="s">
        <v>1536</v>
      </c>
      <c r="C1086" t="s">
        <v>1537</v>
      </c>
    </row>
    <row r="1087" spans="2:3">
      <c r="B1087" t="s">
        <v>1538</v>
      </c>
      <c r="C1087" t="s">
        <v>1539</v>
      </c>
    </row>
    <row r="1088" spans="2:3">
      <c r="B1088" t="s">
        <v>1540</v>
      </c>
      <c r="C1088" t="s">
        <v>1541</v>
      </c>
    </row>
    <row r="1089" spans="2:3">
      <c r="B1089" t="s">
        <v>1542</v>
      </c>
      <c r="C1089" t="s">
        <v>1543</v>
      </c>
    </row>
    <row r="1090" spans="2:3">
      <c r="B1090" t="s">
        <v>1544</v>
      </c>
      <c r="C1090" t="s">
        <v>1545</v>
      </c>
    </row>
    <row r="1091" spans="2:3">
      <c r="B1091" t="s">
        <v>1546</v>
      </c>
      <c r="C1091" t="s">
        <v>1547</v>
      </c>
    </row>
    <row r="1092" spans="2:3">
      <c r="B1092" t="s">
        <v>1548</v>
      </c>
      <c r="C1092" t="s">
        <v>1549</v>
      </c>
    </row>
    <row r="1093" spans="2:3">
      <c r="B1093" t="s">
        <v>1550</v>
      </c>
      <c r="C1093" t="s">
        <v>1551</v>
      </c>
    </row>
    <row r="1094" spans="2:3">
      <c r="B1094" t="s">
        <v>1552</v>
      </c>
      <c r="C1094" t="s">
        <v>1553</v>
      </c>
    </row>
    <row r="1095" spans="2:3">
      <c r="B1095" t="s">
        <v>1554</v>
      </c>
      <c r="C1095" t="s">
        <v>1555</v>
      </c>
    </row>
    <row r="1096" spans="2:3">
      <c r="B1096" t="s">
        <v>1556</v>
      </c>
      <c r="C1096" t="s">
        <v>1557</v>
      </c>
    </row>
    <row r="1097" spans="2:3">
      <c r="B1097" t="s">
        <v>1558</v>
      </c>
      <c r="C1097" t="s">
        <v>1559</v>
      </c>
    </row>
    <row r="1098" spans="2:3">
      <c r="B1098" t="s">
        <v>1560</v>
      </c>
      <c r="C1098" t="s">
        <v>1561</v>
      </c>
    </row>
    <row r="1099" spans="2:3">
      <c r="B1099" t="s">
        <v>1562</v>
      </c>
      <c r="C1099" t="s">
        <v>1563</v>
      </c>
    </row>
    <row r="1100" spans="2:3">
      <c r="B1100" t="s">
        <v>1564</v>
      </c>
      <c r="C1100" t="s">
        <v>1565</v>
      </c>
    </row>
    <row r="1101" spans="2:3">
      <c r="B1101" t="s">
        <v>1566</v>
      </c>
      <c r="C1101" t="s">
        <v>1567</v>
      </c>
    </row>
    <row r="1102" spans="2:3">
      <c r="B1102" t="s">
        <v>1568</v>
      </c>
      <c r="C1102" t="s">
        <v>1569</v>
      </c>
    </row>
    <row r="1103" spans="2:3">
      <c r="B1103" t="s">
        <v>1570</v>
      </c>
      <c r="C1103" t="s">
        <v>1571</v>
      </c>
    </row>
    <row r="1104" spans="2:3">
      <c r="B1104" t="s">
        <v>1572</v>
      </c>
      <c r="C1104" t="s">
        <v>1573</v>
      </c>
    </row>
    <row r="1105" spans="2:3">
      <c r="B1105" t="s">
        <v>1574</v>
      </c>
      <c r="C1105" t="s">
        <v>1575</v>
      </c>
    </row>
    <row r="1106" spans="2:3">
      <c r="B1106" t="s">
        <v>1576</v>
      </c>
      <c r="C1106" t="s">
        <v>1577</v>
      </c>
    </row>
    <row r="1107" spans="2:3">
      <c r="B1107" t="s">
        <v>1578</v>
      </c>
      <c r="C1107" t="s">
        <v>1579</v>
      </c>
    </row>
    <row r="1108" spans="2:3">
      <c r="B1108" t="s">
        <v>1580</v>
      </c>
      <c r="C1108" t="s">
        <v>1581</v>
      </c>
    </row>
    <row r="1109" spans="2:3">
      <c r="B1109" t="s">
        <v>1582</v>
      </c>
      <c r="C1109" t="s">
        <v>1583</v>
      </c>
    </row>
    <row r="1110" spans="2:3">
      <c r="B1110" t="s">
        <v>1584</v>
      </c>
      <c r="C1110" t="s">
        <v>1585</v>
      </c>
    </row>
    <row r="1111" spans="2:3">
      <c r="B1111" t="s">
        <v>1586</v>
      </c>
      <c r="C1111" t="s">
        <v>1587</v>
      </c>
    </row>
    <row r="1112" spans="2:3">
      <c r="B1112" t="s">
        <v>1588</v>
      </c>
      <c r="C1112" t="s">
        <v>1589</v>
      </c>
    </row>
    <row r="1113" spans="2:3">
      <c r="B1113" t="s">
        <v>1590</v>
      </c>
      <c r="C1113" t="s">
        <v>1591</v>
      </c>
    </row>
    <row r="1114" spans="2:3">
      <c r="B1114" t="s">
        <v>1592</v>
      </c>
      <c r="C1114" t="s">
        <v>1593</v>
      </c>
    </row>
    <row r="1115" spans="2:3">
      <c r="B1115" t="s">
        <v>1594</v>
      </c>
      <c r="C1115" t="s">
        <v>1595</v>
      </c>
    </row>
    <row r="1116" spans="2:3">
      <c r="B1116" t="s">
        <v>1596</v>
      </c>
      <c r="C1116" t="s">
        <v>1597</v>
      </c>
    </row>
    <row r="1117" spans="2:3">
      <c r="B1117" t="s">
        <v>1598</v>
      </c>
      <c r="C1117" t="s">
        <v>1599</v>
      </c>
    </row>
    <row r="1118" spans="2:3">
      <c r="B1118" t="s">
        <v>1600</v>
      </c>
      <c r="C1118" t="s">
        <v>1601</v>
      </c>
    </row>
    <row r="1119" spans="2:3">
      <c r="B1119" t="s">
        <v>1602</v>
      </c>
      <c r="C1119" t="s">
        <v>1603</v>
      </c>
    </row>
    <row r="1120" spans="2:3">
      <c r="B1120" t="s">
        <v>1604</v>
      </c>
      <c r="C1120" t="s">
        <v>1605</v>
      </c>
    </row>
    <row r="1121" spans="2:3">
      <c r="B1121" t="s">
        <v>1606</v>
      </c>
      <c r="C1121" t="s">
        <v>1607</v>
      </c>
    </row>
    <row r="1122" spans="2:3">
      <c r="B1122" t="s">
        <v>1608</v>
      </c>
      <c r="C1122" t="s">
        <v>1609</v>
      </c>
    </row>
    <row r="1123" spans="2:3">
      <c r="B1123" t="s">
        <v>1610</v>
      </c>
      <c r="C1123" t="s">
        <v>1611</v>
      </c>
    </row>
    <row r="1124" spans="2:3">
      <c r="B1124" t="s">
        <v>1612</v>
      </c>
      <c r="C1124" t="s">
        <v>1613</v>
      </c>
    </row>
    <row r="1125" spans="2:3">
      <c r="B1125" t="s">
        <v>1614</v>
      </c>
      <c r="C1125" t="s">
        <v>1615</v>
      </c>
    </row>
    <row r="1126" spans="2:3">
      <c r="B1126" t="s">
        <v>1616</v>
      </c>
      <c r="C1126" t="s">
        <v>1617</v>
      </c>
    </row>
    <row r="1127" spans="2:3">
      <c r="B1127" t="s">
        <v>1618</v>
      </c>
      <c r="C1127" t="s">
        <v>1619</v>
      </c>
    </row>
    <row r="1128" spans="2:3">
      <c r="B1128" t="s">
        <v>1620</v>
      </c>
      <c r="C1128" t="s">
        <v>1621</v>
      </c>
    </row>
    <row r="1129" spans="2:3">
      <c r="B1129" t="s">
        <v>1622</v>
      </c>
      <c r="C1129" t="s">
        <v>1623</v>
      </c>
    </row>
    <row r="1130" spans="2:3">
      <c r="B1130" t="s">
        <v>1624</v>
      </c>
      <c r="C1130" t="s">
        <v>1625</v>
      </c>
    </row>
    <row r="1131" spans="2:3">
      <c r="B1131" t="s">
        <v>1626</v>
      </c>
      <c r="C1131" t="s">
        <v>1627</v>
      </c>
    </row>
    <row r="1132" spans="2:3">
      <c r="B1132" t="s">
        <v>1628</v>
      </c>
      <c r="C1132" t="s">
        <v>1629</v>
      </c>
    </row>
    <row r="1133" spans="2:3">
      <c r="B1133" t="s">
        <v>1630</v>
      </c>
      <c r="C1133" t="s">
        <v>1631</v>
      </c>
    </row>
    <row r="1134" spans="2:3">
      <c r="B1134" t="s">
        <v>1632</v>
      </c>
      <c r="C1134" t="s">
        <v>1633</v>
      </c>
    </row>
    <row r="1135" spans="2:3">
      <c r="B1135" t="s">
        <v>1634</v>
      </c>
      <c r="C1135" t="s">
        <v>1635</v>
      </c>
    </row>
    <row r="1136" spans="2:3">
      <c r="B1136" t="s">
        <v>1636</v>
      </c>
      <c r="C1136" t="s">
        <v>1637</v>
      </c>
    </row>
    <row r="1137" spans="2:3">
      <c r="B1137" t="s">
        <v>1638</v>
      </c>
      <c r="C1137" t="s">
        <v>1639</v>
      </c>
    </row>
    <row r="1138" spans="2:3">
      <c r="B1138" t="s">
        <v>1640</v>
      </c>
      <c r="C1138" t="s">
        <v>1641</v>
      </c>
    </row>
    <row r="1139" spans="2:3">
      <c r="B1139" t="s">
        <v>1642</v>
      </c>
      <c r="C1139" t="s">
        <v>1643</v>
      </c>
    </row>
    <row r="1140" spans="2:3">
      <c r="B1140" t="s">
        <v>1644</v>
      </c>
      <c r="C1140" t="s">
        <v>1645</v>
      </c>
    </row>
    <row r="1141" spans="2:3">
      <c r="B1141" t="s">
        <v>1646</v>
      </c>
      <c r="C1141" t="s">
        <v>1647</v>
      </c>
    </row>
    <row r="1142" spans="2:3">
      <c r="B1142" t="s">
        <v>1648</v>
      </c>
      <c r="C1142" t="s">
        <v>1649</v>
      </c>
    </row>
    <row r="1143" spans="2:3">
      <c r="B1143" t="s">
        <v>1650</v>
      </c>
      <c r="C1143" t="s">
        <v>1651</v>
      </c>
    </row>
    <row r="1144" spans="2:3">
      <c r="B1144" t="s">
        <v>1652</v>
      </c>
      <c r="C1144" t="s">
        <v>1653</v>
      </c>
    </row>
    <row r="1145" spans="2:3">
      <c r="B1145" t="s">
        <v>1654</v>
      </c>
      <c r="C1145" t="s">
        <v>1655</v>
      </c>
    </row>
    <row r="1146" spans="2:3">
      <c r="B1146" t="s">
        <v>1656</v>
      </c>
      <c r="C1146" t="s">
        <v>1657</v>
      </c>
    </row>
    <row r="1147" spans="2:3">
      <c r="B1147" t="s">
        <v>1658</v>
      </c>
      <c r="C1147" t="s">
        <v>1659</v>
      </c>
    </row>
    <row r="1148" spans="2:3">
      <c r="B1148" t="s">
        <v>1660</v>
      </c>
      <c r="C1148" t="s">
        <v>1661</v>
      </c>
    </row>
    <row r="1149" spans="2:3">
      <c r="B1149" t="s">
        <v>1662</v>
      </c>
      <c r="C1149" t="s">
        <v>1663</v>
      </c>
    </row>
    <row r="1150" spans="2:3">
      <c r="B1150" t="s">
        <v>1664</v>
      </c>
      <c r="C1150" t="s">
        <v>1748</v>
      </c>
    </row>
  </sheetData>
  <sortState ref="K7:M485">
    <sortCondition ref="K7"/>
  </sortState>
  <hyperlinks>
    <hyperlink ref="B6" r:id="rId1" xr:uid="{00000000-0004-0000-0F00-000000000000}"/>
    <hyperlink ref="B489" r:id="rId2" xr:uid="{00000000-0004-0000-0F00-000001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25968-4D64-4521-BCF2-70F601687B38}">
  <dimension ref="A1:P52"/>
  <sheetViews>
    <sheetView workbookViewId="0">
      <selection activeCell="R23" sqref="R23"/>
    </sheetView>
  </sheetViews>
  <sheetFormatPr baseColWidth="10" defaultRowHeight="15.75"/>
  <cols>
    <col min="1" max="16384" width="11.42578125" style="2123"/>
  </cols>
  <sheetData>
    <row r="1" spans="1:16">
      <c r="A1" s="2122"/>
      <c r="B1" s="2122"/>
      <c r="C1" s="2122"/>
      <c r="D1" s="2122"/>
      <c r="E1" s="2122"/>
      <c r="F1" s="2122"/>
      <c r="G1" s="2122"/>
      <c r="H1" s="2122"/>
      <c r="I1" s="2122"/>
      <c r="J1" s="2122"/>
      <c r="K1" s="2122"/>
      <c r="L1" s="2122"/>
      <c r="M1" s="2122"/>
      <c r="N1" s="2122"/>
      <c r="O1" s="2122"/>
      <c r="P1" s="2122"/>
    </row>
    <row r="2" spans="1:16">
      <c r="A2" s="2122"/>
      <c r="B2" s="2122"/>
      <c r="C2" s="2122"/>
      <c r="D2" s="2122"/>
      <c r="E2" s="2122"/>
      <c r="F2" s="2122"/>
      <c r="G2" s="2122"/>
      <c r="H2" s="2122"/>
      <c r="I2" s="2122"/>
      <c r="J2" s="2122"/>
      <c r="K2" s="2122"/>
      <c r="L2" s="2122"/>
      <c r="M2" s="2122"/>
      <c r="N2" s="2122"/>
      <c r="O2" s="2122"/>
      <c r="P2" s="2122"/>
    </row>
    <row r="3" spans="1:16" s="2126" customFormat="1" ht="65.25" customHeight="1">
      <c r="A3" s="2124"/>
      <c r="B3" s="2124"/>
      <c r="C3" s="2124"/>
      <c r="D3" s="2124"/>
      <c r="E3" s="2124"/>
      <c r="F3" s="2125" t="s">
        <v>2876</v>
      </c>
      <c r="G3" s="2124"/>
      <c r="H3" s="2124"/>
      <c r="I3" s="2124"/>
      <c r="J3" s="2124"/>
      <c r="K3" s="2124"/>
      <c r="L3" s="2124"/>
      <c r="M3" s="2124"/>
      <c r="N3" s="2124"/>
      <c r="O3" s="2124"/>
      <c r="P3" s="2124"/>
    </row>
    <row r="4" spans="1:16" ht="26.25" customHeight="1">
      <c r="A4" s="2122"/>
      <c r="B4" s="2122"/>
      <c r="C4" s="2122"/>
      <c r="D4" s="2122"/>
      <c r="E4" s="2122"/>
      <c r="F4" s="2122"/>
      <c r="G4" s="2122"/>
      <c r="H4" s="2122"/>
      <c r="I4" s="2122"/>
      <c r="J4" s="2122"/>
      <c r="K4" s="2122"/>
      <c r="L4" s="2122"/>
      <c r="M4" s="2122"/>
      <c r="N4" s="2122"/>
      <c r="O4" s="2122"/>
      <c r="P4" s="2122"/>
    </row>
    <row r="5" spans="1:16" s="2126" customFormat="1" ht="60.75" customHeight="1">
      <c r="A5" s="2124"/>
      <c r="B5" s="2127"/>
      <c r="C5" s="2124"/>
      <c r="D5" s="2124"/>
      <c r="E5" s="2124"/>
      <c r="F5" s="2125" t="s">
        <v>2877</v>
      </c>
      <c r="G5" s="2124"/>
      <c r="H5" s="2124"/>
      <c r="I5" s="2124"/>
      <c r="J5" s="2124"/>
      <c r="K5" s="2124"/>
      <c r="L5" s="2124"/>
      <c r="M5" s="2124"/>
      <c r="N5" s="2124"/>
      <c r="O5" s="2124"/>
      <c r="P5" s="2124"/>
    </row>
    <row r="6" spans="1:16" ht="22.5" customHeight="1">
      <c r="A6" s="2122"/>
      <c r="B6" s="2122"/>
      <c r="C6" s="2122"/>
      <c r="D6" s="2122"/>
      <c r="E6" s="2122"/>
      <c r="F6" s="2122"/>
      <c r="G6" s="2122"/>
      <c r="H6" s="2122"/>
      <c r="I6" s="2122"/>
      <c r="J6" s="2122"/>
      <c r="K6" s="2122"/>
      <c r="L6" s="2122"/>
      <c r="M6" s="2122"/>
      <c r="N6" s="2122"/>
      <c r="O6" s="2122"/>
      <c r="P6" s="2122"/>
    </row>
    <row r="7" spans="1:16" ht="18">
      <c r="A7" s="2122"/>
      <c r="B7" s="2128" t="s">
        <v>2878</v>
      </c>
      <c r="C7" s="2122"/>
      <c r="D7" s="2122"/>
      <c r="E7" s="2122"/>
      <c r="F7" s="2122"/>
      <c r="G7" s="2122"/>
      <c r="H7" s="2122"/>
      <c r="I7" s="2122"/>
      <c r="J7" s="2122"/>
      <c r="K7" s="2122"/>
      <c r="L7" s="2122"/>
      <c r="M7" s="2122"/>
      <c r="N7" s="2122"/>
      <c r="O7" s="2122"/>
      <c r="P7" s="2122"/>
    </row>
    <row r="8" spans="1:16">
      <c r="A8" s="2122"/>
      <c r="B8" s="2122" t="s">
        <v>2879</v>
      </c>
      <c r="C8" s="2122"/>
      <c r="D8" s="2122"/>
      <c r="E8" s="2122"/>
      <c r="F8" s="2122"/>
      <c r="G8" s="2122"/>
      <c r="H8" s="2122"/>
      <c r="I8" s="2122"/>
      <c r="J8" s="2122"/>
      <c r="K8" s="2122"/>
      <c r="L8" s="2122"/>
      <c r="M8" s="2122"/>
      <c r="N8" s="2122"/>
      <c r="O8" s="2122"/>
      <c r="P8" s="2122"/>
    </row>
    <row r="9" spans="1:16">
      <c r="A9" s="2122"/>
      <c r="B9" s="2129" t="s">
        <v>2880</v>
      </c>
      <c r="C9" s="2122"/>
      <c r="D9" s="2122"/>
      <c r="E9" s="2122"/>
      <c r="F9" s="2122"/>
      <c r="G9" s="2122"/>
      <c r="H9" s="2122"/>
      <c r="I9" s="2122"/>
      <c r="J9" s="2122"/>
      <c r="K9" s="2122"/>
      <c r="L9" s="2122"/>
      <c r="M9" s="2122"/>
      <c r="N9" s="2122"/>
      <c r="O9" s="2122"/>
      <c r="P9" s="2122"/>
    </row>
    <row r="10" spans="1:16">
      <c r="A10" s="2122"/>
      <c r="B10" s="2122"/>
      <c r="C10" s="2122"/>
      <c r="D10" s="2122"/>
      <c r="E10" s="2122"/>
      <c r="F10" s="2122"/>
      <c r="G10" s="2122"/>
      <c r="H10" s="2122"/>
      <c r="I10" s="2122"/>
      <c r="J10" s="2122"/>
      <c r="K10" s="2122"/>
      <c r="L10" s="2122"/>
      <c r="M10" s="2122"/>
      <c r="N10" s="2122"/>
      <c r="O10" s="2122"/>
      <c r="P10" s="2122"/>
    </row>
    <row r="11" spans="1:16" ht="18">
      <c r="A11" s="2122"/>
      <c r="B11" s="2128" t="s">
        <v>2881</v>
      </c>
      <c r="C11" s="2122"/>
      <c r="D11" s="2122"/>
      <c r="E11" s="2122"/>
      <c r="F11" s="2122"/>
      <c r="G11" s="2122"/>
      <c r="H11" s="2122"/>
      <c r="I11" s="2122"/>
      <c r="J11" s="2122"/>
      <c r="K11" s="2122"/>
      <c r="L11" s="2122"/>
      <c r="M11" s="2122"/>
      <c r="N11" s="2122"/>
      <c r="O11" s="2122"/>
      <c r="P11" s="2122"/>
    </row>
    <row r="12" spans="1:16">
      <c r="A12" s="2122"/>
      <c r="B12" s="2122" t="s">
        <v>2882</v>
      </c>
      <c r="C12" s="2122"/>
      <c r="D12" s="2122"/>
      <c r="E12" s="2122"/>
      <c r="F12" s="2122"/>
      <c r="G12" s="2122"/>
      <c r="H12" s="2122"/>
      <c r="I12" s="2122"/>
      <c r="J12" s="2122"/>
      <c r="K12" s="2122"/>
      <c r="L12" s="2122"/>
      <c r="M12" s="2122"/>
      <c r="N12" s="2122"/>
      <c r="O12" s="2122"/>
      <c r="P12" s="2122"/>
    </row>
    <row r="13" spans="1:16">
      <c r="A13" s="2122"/>
      <c r="B13" s="2122" t="s">
        <v>2883</v>
      </c>
      <c r="C13" s="2122"/>
      <c r="D13" s="2122"/>
      <c r="E13" s="2122"/>
      <c r="F13" s="2122"/>
      <c r="G13" s="2122"/>
      <c r="H13" s="2122"/>
      <c r="I13" s="2122"/>
      <c r="J13" s="2122"/>
      <c r="K13" s="2122"/>
      <c r="L13" s="2122"/>
      <c r="M13" s="2122"/>
      <c r="N13" s="2122"/>
      <c r="O13" s="2122"/>
      <c r="P13" s="2122"/>
    </row>
    <row r="14" spans="1:16">
      <c r="A14" s="2122"/>
      <c r="B14" s="2129" t="s">
        <v>2884</v>
      </c>
      <c r="C14" s="2122"/>
      <c r="D14" s="2122"/>
      <c r="E14" s="2122"/>
      <c r="F14" s="2122"/>
      <c r="G14" s="2122"/>
      <c r="H14" s="2122"/>
      <c r="I14" s="2122"/>
      <c r="J14" s="2122"/>
      <c r="K14" s="2122"/>
      <c r="L14" s="2122"/>
      <c r="M14" s="2122"/>
      <c r="N14" s="2122"/>
      <c r="O14" s="2122"/>
      <c r="P14" s="2122"/>
    </row>
    <row r="15" spans="1:16">
      <c r="A15" s="2122"/>
      <c r="B15" s="2122"/>
      <c r="C15" s="2122"/>
      <c r="D15" s="2122"/>
      <c r="E15" s="2122"/>
      <c r="F15" s="2122"/>
      <c r="G15" s="2122"/>
      <c r="H15" s="2122"/>
      <c r="I15" s="2122"/>
      <c r="J15" s="2122"/>
      <c r="K15" s="2122"/>
      <c r="L15" s="2122"/>
      <c r="M15" s="2122"/>
      <c r="N15" s="2122"/>
      <c r="O15" s="2122"/>
      <c r="P15" s="2122"/>
    </row>
    <row r="16" spans="1:16" ht="18">
      <c r="A16" s="2122"/>
      <c r="B16" s="2128" t="s">
        <v>2885</v>
      </c>
      <c r="C16" s="2122"/>
      <c r="D16" s="2122"/>
      <c r="E16" s="2122"/>
      <c r="F16" s="2122"/>
      <c r="G16" s="2122"/>
      <c r="H16" s="2122"/>
      <c r="I16" s="2122"/>
      <c r="J16" s="2122"/>
      <c r="K16" s="2122"/>
      <c r="L16" s="2122"/>
      <c r="M16" s="2122"/>
      <c r="N16" s="2122"/>
      <c r="O16" s="2122"/>
      <c r="P16" s="2122"/>
    </row>
    <row r="17" spans="1:16">
      <c r="A17" s="2122"/>
      <c r="B17" s="2122" t="s">
        <v>2886</v>
      </c>
      <c r="C17" s="2122"/>
      <c r="D17" s="2122"/>
      <c r="E17" s="2122"/>
      <c r="F17" s="2122"/>
      <c r="G17" s="2122"/>
      <c r="H17" s="2122"/>
      <c r="I17" s="2122"/>
      <c r="J17" s="2122"/>
      <c r="K17" s="2122"/>
      <c r="L17" s="2122"/>
      <c r="M17" s="2122"/>
      <c r="N17" s="2122"/>
      <c r="O17" s="2122"/>
      <c r="P17" s="2122"/>
    </row>
    <row r="18" spans="1:16">
      <c r="A18" s="2122"/>
      <c r="B18" s="2129" t="s">
        <v>2887</v>
      </c>
      <c r="C18" s="2122"/>
      <c r="D18" s="2122"/>
      <c r="E18" s="2122"/>
      <c r="F18" s="2122"/>
      <c r="G18" s="2122"/>
      <c r="H18" s="2122"/>
      <c r="I18" s="2122"/>
      <c r="J18" s="2122"/>
      <c r="K18" s="2122"/>
      <c r="L18" s="2122"/>
      <c r="M18" s="2122"/>
      <c r="N18" s="2122"/>
      <c r="O18" s="2122"/>
      <c r="P18" s="2122"/>
    </row>
    <row r="19" spans="1:16" ht="18" customHeight="1">
      <c r="A19" s="2122"/>
      <c r="B19" s="2122"/>
      <c r="C19" s="2122"/>
      <c r="D19" s="2122"/>
      <c r="E19" s="2122"/>
      <c r="F19" s="2122"/>
      <c r="G19" s="2122"/>
      <c r="H19" s="2122"/>
      <c r="I19" s="2122"/>
      <c r="J19" s="2122"/>
      <c r="K19" s="2122"/>
      <c r="L19" s="2122"/>
      <c r="M19" s="2122"/>
      <c r="N19" s="2122"/>
      <c r="O19" s="2122"/>
      <c r="P19" s="2122"/>
    </row>
    <row r="20" spans="1:16" ht="18" customHeight="1">
      <c r="A20" s="2122"/>
      <c r="B20" s="2128" t="s">
        <v>2906</v>
      </c>
      <c r="C20" s="2122"/>
      <c r="D20" s="2122"/>
      <c r="E20" s="2122"/>
      <c r="F20" s="2122"/>
      <c r="G20" s="2122"/>
      <c r="H20" s="2122"/>
      <c r="I20" s="2122"/>
      <c r="J20" s="2122"/>
      <c r="K20" s="2122"/>
      <c r="L20" s="2122"/>
      <c r="M20" s="2122"/>
      <c r="N20" s="2122"/>
      <c r="O20" s="2122"/>
      <c r="P20" s="2122"/>
    </row>
    <row r="21" spans="1:16" ht="18" customHeight="1">
      <c r="A21" s="2122"/>
      <c r="B21" s="2122" t="s">
        <v>2907</v>
      </c>
      <c r="C21" s="2122"/>
      <c r="D21" s="2122"/>
      <c r="E21" s="2122"/>
      <c r="F21" s="2122"/>
      <c r="G21" s="2122"/>
      <c r="H21" s="2122"/>
      <c r="I21" s="2122"/>
      <c r="J21" s="2122"/>
      <c r="K21" s="2122"/>
      <c r="L21" s="2122"/>
      <c r="M21" s="2122"/>
      <c r="N21" s="2122"/>
      <c r="O21" s="2122"/>
      <c r="P21" s="2122"/>
    </row>
    <row r="22" spans="1:16" ht="18" customHeight="1">
      <c r="A22" s="2122"/>
      <c r="B22" s="2130" t="s">
        <v>2908</v>
      </c>
      <c r="C22" s="2122"/>
      <c r="D22" s="2122"/>
      <c r="E22" s="2122"/>
      <c r="F22" s="2122"/>
      <c r="G22" s="2122"/>
      <c r="H22" s="2122"/>
      <c r="I22" s="2122"/>
      <c r="J22" s="2122"/>
      <c r="K22" s="2122"/>
      <c r="L22" s="2122"/>
      <c r="M22" s="2122"/>
      <c r="N22" s="2122"/>
      <c r="O22" s="2122"/>
      <c r="P22" s="2122"/>
    </row>
    <row r="23" spans="1:16" ht="18" customHeight="1">
      <c r="A23" s="2122"/>
      <c r="B23" s="2122"/>
      <c r="C23" s="2122"/>
      <c r="D23" s="2122"/>
      <c r="E23" s="2122"/>
      <c r="F23" s="2122"/>
      <c r="G23" s="2122"/>
      <c r="H23" s="2122"/>
      <c r="I23" s="2122"/>
      <c r="J23" s="2122"/>
      <c r="K23" s="2122"/>
      <c r="L23" s="2122"/>
      <c r="M23" s="2122"/>
      <c r="N23" s="2122"/>
      <c r="O23" s="2122"/>
      <c r="P23" s="2122"/>
    </row>
    <row r="24" spans="1:16" ht="18">
      <c r="A24" s="2122"/>
      <c r="B24" s="2128" t="s">
        <v>2888</v>
      </c>
      <c r="C24" s="2122"/>
      <c r="D24" s="2122"/>
      <c r="E24" s="2122"/>
      <c r="F24" s="2122"/>
      <c r="G24" s="2122"/>
      <c r="H24" s="2122"/>
      <c r="I24" s="2122"/>
      <c r="J24" s="2122"/>
      <c r="K24" s="2122"/>
      <c r="L24" s="2122"/>
      <c r="M24" s="2122"/>
      <c r="N24" s="2122"/>
      <c r="O24" s="2122"/>
      <c r="P24" s="2122"/>
    </row>
    <row r="25" spans="1:16">
      <c r="A25" s="2122"/>
      <c r="B25" s="2122" t="s">
        <v>2889</v>
      </c>
      <c r="C25" s="2122"/>
      <c r="D25" s="2122"/>
      <c r="E25" s="2122"/>
      <c r="F25" s="2122"/>
      <c r="G25" s="2122"/>
      <c r="H25" s="2122"/>
      <c r="I25" s="2122"/>
      <c r="J25" s="2122"/>
      <c r="K25" s="2122"/>
      <c r="L25" s="2122"/>
      <c r="M25" s="2122"/>
      <c r="N25" s="2122"/>
      <c r="O25" s="2122"/>
      <c r="P25" s="2122"/>
    </row>
    <row r="26" spans="1:16">
      <c r="A26" s="2122"/>
      <c r="B26" s="2122" t="s">
        <v>2890</v>
      </c>
      <c r="C26" s="2122"/>
      <c r="D26" s="2122"/>
      <c r="E26" s="2122"/>
      <c r="F26" s="2122"/>
      <c r="G26" s="2122"/>
      <c r="H26" s="2122"/>
      <c r="I26" s="2122"/>
      <c r="J26" s="2122"/>
      <c r="K26" s="2122"/>
      <c r="L26" s="2122"/>
      <c r="M26" s="2122"/>
      <c r="N26" s="2122"/>
      <c r="O26" s="2122"/>
      <c r="P26" s="2122"/>
    </row>
    <row r="27" spans="1:16">
      <c r="A27" s="2122"/>
      <c r="B27" s="2122" t="s">
        <v>2891</v>
      </c>
      <c r="C27" s="2122"/>
      <c r="D27" s="2122"/>
      <c r="E27" s="2122"/>
      <c r="F27" s="2122"/>
      <c r="G27" s="2122"/>
      <c r="H27" s="2122"/>
      <c r="I27" s="2122"/>
      <c r="J27" s="2122"/>
      <c r="K27" s="2122"/>
      <c r="L27" s="2122"/>
      <c r="M27" s="2122"/>
      <c r="N27" s="2122"/>
      <c r="O27" s="2122"/>
      <c r="P27" s="2122"/>
    </row>
    <row r="28" spans="1:16">
      <c r="A28" s="2122"/>
      <c r="B28" s="2122"/>
      <c r="C28" s="2122"/>
      <c r="D28" s="2122"/>
      <c r="E28" s="2122"/>
      <c r="F28" s="2122"/>
      <c r="G28" s="2122"/>
      <c r="H28" s="2122"/>
      <c r="I28" s="2122"/>
      <c r="J28" s="2122"/>
      <c r="K28" s="2122"/>
      <c r="L28" s="2122"/>
      <c r="M28" s="2122"/>
      <c r="N28" s="2122"/>
      <c r="O28" s="2122"/>
      <c r="P28" s="2122"/>
    </row>
    <row r="29" spans="1:16">
      <c r="A29" s="2122"/>
      <c r="B29" s="2122" t="s">
        <v>2892</v>
      </c>
      <c r="C29" s="2122"/>
      <c r="D29" s="2122"/>
      <c r="E29" s="2122"/>
      <c r="F29" s="2122"/>
      <c r="G29" s="2122"/>
      <c r="H29" s="2122"/>
      <c r="I29" s="2122"/>
      <c r="J29" s="2122"/>
      <c r="K29" s="2122"/>
      <c r="L29" s="2122"/>
      <c r="M29" s="2122"/>
      <c r="N29" s="2122"/>
      <c r="O29" s="2122"/>
      <c r="P29" s="2122"/>
    </row>
    <row r="30" spans="1:16">
      <c r="A30" s="2122"/>
      <c r="B30" s="2129" t="s">
        <v>2893</v>
      </c>
      <c r="C30" s="2122"/>
      <c r="D30" s="2122"/>
      <c r="E30" s="2122"/>
      <c r="F30" s="2122"/>
      <c r="G30" s="2122"/>
      <c r="H30" s="2122"/>
      <c r="I30" s="2122"/>
      <c r="J30" s="2122"/>
      <c r="K30" s="2122"/>
      <c r="L30" s="2122"/>
      <c r="M30" s="2122"/>
      <c r="N30" s="2122"/>
      <c r="O30" s="2122"/>
      <c r="P30" s="2122"/>
    </row>
    <row r="31" spans="1:16">
      <c r="A31" s="2122"/>
      <c r="B31" s="2122"/>
      <c r="C31" s="2122"/>
      <c r="D31" s="2122"/>
      <c r="E31" s="2122"/>
      <c r="F31" s="2122"/>
      <c r="G31" s="2122"/>
      <c r="H31" s="2122"/>
      <c r="I31" s="2122"/>
      <c r="J31" s="2122"/>
      <c r="K31" s="2122"/>
      <c r="L31" s="2122"/>
      <c r="M31" s="2122"/>
      <c r="N31" s="2122"/>
      <c r="O31" s="2122"/>
      <c r="P31" s="2122"/>
    </row>
    <row r="32" spans="1:16">
      <c r="A32" s="2122"/>
      <c r="B32" s="2122"/>
      <c r="C32" s="2122"/>
      <c r="D32" s="2122"/>
      <c r="E32" s="2122"/>
      <c r="F32" s="2122"/>
      <c r="G32" s="2122"/>
      <c r="H32" s="2122"/>
      <c r="I32" s="2122"/>
      <c r="J32" s="2122"/>
      <c r="K32" s="2122"/>
      <c r="L32" s="2122"/>
      <c r="M32" s="2122"/>
      <c r="N32" s="2122"/>
      <c r="O32" s="2122"/>
      <c r="P32" s="2122"/>
    </row>
    <row r="33" spans="1:16" ht="18">
      <c r="A33" s="2122"/>
      <c r="B33" s="2128" t="s">
        <v>2909</v>
      </c>
      <c r="C33" s="2122"/>
      <c r="D33" s="2122"/>
      <c r="E33" s="2122"/>
      <c r="F33" s="2122"/>
      <c r="G33" s="2122"/>
      <c r="H33" s="2122"/>
      <c r="I33" s="2122"/>
      <c r="J33" s="2122"/>
      <c r="K33" s="2122"/>
      <c r="L33" s="2122"/>
      <c r="M33" s="2122"/>
      <c r="N33" s="2122"/>
      <c r="O33" s="2122"/>
      <c r="P33" s="2122"/>
    </row>
    <row r="34" spans="1:16">
      <c r="A34" s="2122"/>
      <c r="B34" s="2122" t="s">
        <v>2894</v>
      </c>
      <c r="C34" s="2122"/>
      <c r="D34" s="2122"/>
      <c r="E34" s="2122"/>
      <c r="F34" s="2122"/>
      <c r="G34" s="2122"/>
      <c r="H34" s="2122"/>
      <c r="I34" s="2122"/>
      <c r="J34" s="2122"/>
      <c r="K34" s="2122"/>
      <c r="L34" s="2122"/>
      <c r="M34" s="2122"/>
      <c r="N34" s="2122"/>
      <c r="O34" s="2122"/>
      <c r="P34" s="2122"/>
    </row>
    <row r="35" spans="1:16">
      <c r="A35" s="2122"/>
      <c r="B35" s="2122" t="s">
        <v>2895</v>
      </c>
      <c r="C35" s="2122"/>
      <c r="D35" s="2122"/>
      <c r="E35" s="2122"/>
      <c r="F35" s="2122"/>
      <c r="G35" s="2122"/>
      <c r="H35" s="2122"/>
      <c r="I35" s="2122"/>
      <c r="J35" s="2122"/>
      <c r="K35" s="2122"/>
      <c r="L35" s="2122"/>
      <c r="M35" s="2122"/>
      <c r="N35" s="2122"/>
      <c r="O35" s="2122"/>
      <c r="P35" s="2122"/>
    </row>
    <row r="36" spans="1:16">
      <c r="A36" s="2122"/>
      <c r="B36" s="2122" t="s">
        <v>2896</v>
      </c>
      <c r="C36" s="2122"/>
      <c r="D36" s="2122"/>
      <c r="E36" s="2122"/>
      <c r="F36" s="2122"/>
      <c r="G36" s="2122"/>
      <c r="H36" s="2122"/>
      <c r="I36" s="2122"/>
      <c r="J36" s="2122"/>
      <c r="K36" s="2122"/>
      <c r="L36" s="2122"/>
      <c r="M36" s="2122"/>
      <c r="N36" s="2122"/>
      <c r="O36" s="2122"/>
      <c r="P36" s="2122"/>
    </row>
    <row r="37" spans="1:16">
      <c r="A37" s="2122"/>
      <c r="B37" s="2129" t="s">
        <v>2897</v>
      </c>
      <c r="C37" s="2122"/>
      <c r="D37" s="2122"/>
      <c r="E37" s="2122"/>
      <c r="F37" s="2122"/>
      <c r="G37" s="2122"/>
      <c r="H37" s="2122"/>
      <c r="I37" s="2122"/>
      <c r="J37" s="2122"/>
      <c r="K37" s="2122"/>
      <c r="L37" s="2122"/>
      <c r="M37" s="2122"/>
      <c r="N37" s="2122"/>
      <c r="O37" s="2122"/>
      <c r="P37" s="2122"/>
    </row>
    <row r="38" spans="1:16">
      <c r="A38" s="2122"/>
      <c r="B38" s="2122"/>
      <c r="C38" s="2122"/>
      <c r="D38" s="2122"/>
      <c r="E38" s="2122"/>
      <c r="F38" s="2122"/>
      <c r="G38" s="2122"/>
      <c r="H38" s="2122"/>
      <c r="I38" s="2122"/>
      <c r="J38" s="2122"/>
      <c r="K38" s="2122"/>
      <c r="L38" s="2122"/>
      <c r="M38" s="2122"/>
      <c r="N38" s="2122"/>
      <c r="O38" s="2122"/>
      <c r="P38" s="2122"/>
    </row>
    <row r="39" spans="1:16" ht="18">
      <c r="A39" s="2122"/>
      <c r="B39" s="2128" t="s">
        <v>2898</v>
      </c>
      <c r="C39" s="2122"/>
      <c r="D39" s="2122"/>
      <c r="E39" s="2122"/>
      <c r="F39" s="2122"/>
      <c r="G39" s="2122"/>
      <c r="H39" s="2122"/>
      <c r="I39" s="2122"/>
      <c r="J39" s="2122"/>
      <c r="K39" s="2122"/>
      <c r="L39" s="2122"/>
      <c r="M39" s="2122"/>
      <c r="N39" s="2122"/>
      <c r="O39" s="2122"/>
      <c r="P39" s="2122"/>
    </row>
    <row r="40" spans="1:16">
      <c r="A40" s="2122"/>
      <c r="B40" s="2129" t="s">
        <v>2899</v>
      </c>
      <c r="C40" s="2122"/>
      <c r="D40" s="2122"/>
      <c r="E40" s="2122"/>
      <c r="F40" s="2122"/>
      <c r="G40" s="2122"/>
      <c r="H40" s="2122"/>
      <c r="I40" s="2122"/>
      <c r="J40" s="2122"/>
      <c r="K40" s="2122"/>
      <c r="L40" s="2122"/>
      <c r="M40" s="2122"/>
      <c r="N40" s="2122"/>
      <c r="O40" s="2122"/>
      <c r="P40" s="2122"/>
    </row>
    <row r="41" spans="1:16">
      <c r="A41" s="2122"/>
      <c r="B41" s="2122"/>
      <c r="C41" s="2122"/>
      <c r="D41" s="2122"/>
      <c r="E41" s="2122"/>
      <c r="F41" s="2122"/>
      <c r="G41" s="2122"/>
      <c r="H41" s="2122"/>
      <c r="I41" s="2122"/>
      <c r="J41" s="2122"/>
      <c r="K41" s="2122"/>
      <c r="L41" s="2122"/>
      <c r="M41" s="2122"/>
      <c r="N41" s="2122"/>
      <c r="O41" s="2122"/>
      <c r="P41" s="2122"/>
    </row>
    <row r="42" spans="1:16">
      <c r="A42" s="2122"/>
      <c r="B42" s="2122"/>
      <c r="C42" s="2122"/>
      <c r="D42" s="2122"/>
      <c r="E42" s="2122"/>
      <c r="F42" s="2122"/>
      <c r="G42" s="2122"/>
      <c r="H42" s="2122"/>
      <c r="I42" s="2122"/>
      <c r="J42" s="2122"/>
      <c r="K42" s="2122"/>
      <c r="L42" s="2122"/>
      <c r="M42" s="2122"/>
      <c r="N42" s="2122"/>
      <c r="O42" s="2122"/>
      <c r="P42" s="2122"/>
    </row>
    <row r="43" spans="1:16" ht="18">
      <c r="A43" s="2122"/>
      <c r="B43" s="2128" t="s">
        <v>2900</v>
      </c>
      <c r="C43" s="2122"/>
      <c r="D43" s="2122"/>
      <c r="E43" s="2122"/>
      <c r="F43" s="2122"/>
      <c r="G43" s="2122"/>
      <c r="H43" s="2122"/>
      <c r="I43" s="2122"/>
      <c r="J43" s="2122"/>
      <c r="K43" s="2122"/>
      <c r="L43" s="2122"/>
      <c r="M43" s="2122"/>
      <c r="N43" s="2122"/>
      <c r="O43" s="2122"/>
      <c r="P43" s="2122"/>
    </row>
    <row r="44" spans="1:16" s="2126" customFormat="1" ht="42.75" customHeight="1">
      <c r="A44" s="2124"/>
      <c r="B44" s="2124"/>
      <c r="C44" s="2124"/>
      <c r="D44" s="2124"/>
      <c r="E44" s="2124"/>
      <c r="F44" s="2125" t="s">
        <v>2901</v>
      </c>
      <c r="G44" s="2124"/>
      <c r="H44" s="2124"/>
      <c r="I44" s="2124"/>
      <c r="J44" s="2124"/>
      <c r="K44" s="2124"/>
      <c r="L44" s="2124"/>
      <c r="M44" s="2124"/>
      <c r="N44" s="2124"/>
      <c r="O44" s="2124"/>
      <c r="P44" s="2124"/>
    </row>
    <row r="45" spans="1:16">
      <c r="A45" s="2122"/>
      <c r="B45" s="2122"/>
      <c r="C45" s="2122"/>
      <c r="D45" s="2122"/>
      <c r="E45" s="2122"/>
      <c r="F45" s="2122"/>
      <c r="G45" s="2122"/>
      <c r="H45" s="2122"/>
      <c r="I45" s="2122"/>
      <c r="J45" s="2122"/>
      <c r="K45" s="2122"/>
      <c r="L45" s="2122"/>
      <c r="M45" s="2122"/>
      <c r="N45" s="2122"/>
      <c r="O45" s="2122"/>
      <c r="P45" s="2122"/>
    </row>
    <row r="46" spans="1:16">
      <c r="A46" s="2122"/>
      <c r="B46" s="2122"/>
      <c r="C46" s="2122"/>
      <c r="D46" s="2122"/>
      <c r="E46" s="2122"/>
      <c r="F46" s="2122"/>
      <c r="G46" s="2122"/>
      <c r="H46" s="2122"/>
      <c r="I46" s="2122"/>
      <c r="J46" s="2122"/>
      <c r="K46" s="2122"/>
      <c r="L46" s="2122"/>
      <c r="M46" s="2122"/>
      <c r="N46" s="2122"/>
      <c r="O46" s="2122"/>
      <c r="P46" s="2122"/>
    </row>
    <row r="47" spans="1:16" ht="18">
      <c r="A47" s="2122"/>
      <c r="B47" s="2128" t="s">
        <v>2902</v>
      </c>
      <c r="C47" s="2122"/>
      <c r="D47" s="2122"/>
      <c r="E47" s="2122"/>
      <c r="F47" s="2122"/>
      <c r="G47" s="2122"/>
      <c r="H47" s="2122"/>
      <c r="I47" s="2122"/>
      <c r="J47" s="2122"/>
      <c r="K47" s="2122"/>
      <c r="L47" s="2122"/>
      <c r="M47" s="2122"/>
      <c r="N47" s="2122"/>
      <c r="O47" s="2122"/>
      <c r="P47" s="2122"/>
    </row>
    <row r="48" spans="1:16">
      <c r="A48" s="2122"/>
      <c r="B48" s="2122" t="s">
        <v>2903</v>
      </c>
      <c r="C48" s="2122"/>
      <c r="D48" s="2122"/>
      <c r="E48" s="2122"/>
      <c r="F48" s="2122"/>
      <c r="G48" s="2122"/>
      <c r="H48" s="2122"/>
      <c r="I48" s="2122"/>
      <c r="J48" s="2122"/>
      <c r="K48" s="2122"/>
      <c r="L48" s="2122"/>
      <c r="M48" s="2122"/>
      <c r="N48" s="2122"/>
      <c r="O48" s="2122"/>
      <c r="P48" s="2122"/>
    </row>
    <row r="49" spans="1:16">
      <c r="A49" s="2122"/>
      <c r="B49" s="2122" t="s">
        <v>2904</v>
      </c>
      <c r="C49" s="2122"/>
      <c r="D49" s="2122"/>
      <c r="E49" s="2122"/>
      <c r="F49" s="2122"/>
      <c r="G49" s="2122"/>
      <c r="H49" s="2122"/>
      <c r="I49" s="2122"/>
      <c r="J49" s="2122"/>
      <c r="K49" s="2122"/>
      <c r="L49" s="2122"/>
      <c r="M49" s="2122"/>
      <c r="N49" s="2122"/>
      <c r="O49" s="2122"/>
      <c r="P49" s="2122"/>
    </row>
    <row r="50" spans="1:16">
      <c r="A50" s="2122"/>
      <c r="B50" s="2125" t="s">
        <v>2905</v>
      </c>
      <c r="C50" s="2122"/>
      <c r="D50" s="2122"/>
      <c r="E50" s="2122"/>
      <c r="F50" s="2122"/>
      <c r="G50" s="2122"/>
      <c r="H50" s="2122"/>
      <c r="I50" s="2122"/>
      <c r="J50" s="2122"/>
      <c r="K50" s="2122"/>
      <c r="L50" s="2122"/>
      <c r="M50" s="2122"/>
      <c r="N50" s="2122"/>
      <c r="O50" s="2122"/>
      <c r="P50" s="2122"/>
    </row>
    <row r="51" spans="1:16">
      <c r="A51" s="2122"/>
      <c r="B51" s="2122"/>
      <c r="C51" s="2122"/>
      <c r="D51" s="2122"/>
      <c r="E51" s="2122"/>
      <c r="F51" s="2122"/>
      <c r="G51" s="2122"/>
      <c r="H51" s="2122"/>
      <c r="I51" s="2122"/>
      <c r="J51" s="2122"/>
      <c r="K51" s="2122"/>
      <c r="L51" s="2122"/>
      <c r="M51" s="2122"/>
      <c r="N51" s="2122"/>
      <c r="O51" s="2122"/>
      <c r="P51" s="2122"/>
    </row>
    <row r="52" spans="1:16">
      <c r="A52" s="2122"/>
      <c r="B52" s="2122"/>
      <c r="C52" s="2122"/>
      <c r="D52" s="2122"/>
      <c r="E52" s="2122"/>
      <c r="F52" s="2122"/>
      <c r="G52" s="2122"/>
      <c r="H52" s="2122"/>
      <c r="I52" s="2122"/>
      <c r="J52" s="2122"/>
      <c r="K52" s="2122"/>
      <c r="L52" s="2122"/>
      <c r="M52" s="2122"/>
      <c r="N52" s="2122"/>
      <c r="O52" s="2122"/>
      <c r="P52" s="2122"/>
    </row>
  </sheetData>
  <hyperlinks>
    <hyperlink ref="B9" r:id="rId1" xr:uid="{B0E104A9-3CD2-42DB-B945-80BB0FDB8E45}"/>
    <hyperlink ref="B14" r:id="rId2" xr:uid="{7D3DE793-F982-416F-A623-46DCA61075AE}"/>
    <hyperlink ref="F3" r:id="rId3" xr:uid="{8BAF47A6-8A92-4A4F-BBF0-625A37C71AE2}"/>
    <hyperlink ref="F5" r:id="rId4" xr:uid="{20E6ADA2-B4D5-4FFD-B438-54D2DBEF4AB2}"/>
    <hyperlink ref="B18" r:id="rId5" xr:uid="{550C411B-55B6-4EEA-9B4D-16766ADC6E45}"/>
    <hyperlink ref="B30" r:id="rId6" xr:uid="{5E409BAE-9282-4699-9E24-DEBF81711F57}"/>
    <hyperlink ref="F44" r:id="rId7" xr:uid="{022FC782-1316-412C-A2CE-2AC056B880B5}"/>
    <hyperlink ref="B50" r:id="rId8" xr:uid="{6FA8A898-DE80-444F-ABAF-307920F36343}"/>
    <hyperlink ref="B37" r:id="rId9" xr:uid="{33CBEED4-6C05-4661-9A53-F99DEC062354}"/>
    <hyperlink ref="B40" r:id="rId10" xr:uid="{A67BFDAF-B04E-48FB-9794-EF4B44D638A8}"/>
    <hyperlink ref="B22" r:id="rId11" xr:uid="{80FD31B6-D20B-4443-ADE3-2D781269FE1D}"/>
  </hyperlinks>
  <pageMargins left="0.7" right="0.7" top="0.75" bottom="0.75" header="0.3" footer="0.3"/>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sheetPr>
  <dimension ref="A1:V124"/>
  <sheetViews>
    <sheetView zoomScaleNormal="100" workbookViewId="0">
      <selection activeCell="M70" sqref="M70"/>
    </sheetView>
  </sheetViews>
  <sheetFormatPr baseColWidth="10" defaultRowHeight="15"/>
  <cols>
    <col min="1" max="1" width="2.7109375" style="131" customWidth="1"/>
    <col min="2" max="15" width="14.7109375" style="131" customWidth="1"/>
    <col min="16" max="16" width="23.7109375" style="131" customWidth="1"/>
    <col min="17" max="17" width="25.140625" style="131" customWidth="1"/>
    <col min="18" max="16384" width="11.42578125" style="131"/>
  </cols>
  <sheetData>
    <row r="1" spans="1:21">
      <c r="A1" s="1335">
        <v>2</v>
      </c>
      <c r="B1" s="505">
        <v>14</v>
      </c>
      <c r="C1" s="505">
        <v>14</v>
      </c>
      <c r="D1" s="505">
        <v>14</v>
      </c>
      <c r="E1" s="505">
        <v>14</v>
      </c>
      <c r="F1" s="505">
        <v>14</v>
      </c>
      <c r="G1" s="505">
        <v>14</v>
      </c>
      <c r="H1" s="505">
        <v>14</v>
      </c>
      <c r="I1" s="505">
        <v>14</v>
      </c>
      <c r="J1" s="505">
        <v>14</v>
      </c>
      <c r="K1" s="505">
        <v>14</v>
      </c>
      <c r="L1" s="505">
        <v>14</v>
      </c>
      <c r="M1" s="505">
        <v>14</v>
      </c>
      <c r="N1" s="505">
        <v>14</v>
      </c>
    </row>
    <row r="2" spans="1:21" ht="18" customHeight="1">
      <c r="A2" s="507"/>
      <c r="B2" s="2139" t="s">
        <v>595</v>
      </c>
      <c r="C2" s="2140"/>
      <c r="D2" s="2140"/>
      <c r="E2" s="2140"/>
      <c r="F2" s="2140"/>
      <c r="G2" s="2140"/>
      <c r="H2" s="2140"/>
      <c r="I2" s="2140"/>
      <c r="J2" s="2140"/>
      <c r="K2" s="2140"/>
      <c r="L2" s="2140"/>
      <c r="M2" s="2140"/>
      <c r="N2" s="1334"/>
    </row>
    <row r="3" spans="1:21" ht="18" customHeight="1">
      <c r="A3" s="507"/>
      <c r="B3" s="2139"/>
      <c r="C3" s="2140"/>
      <c r="D3" s="2140"/>
      <c r="E3" s="2140"/>
      <c r="F3" s="2140"/>
      <c r="G3" s="2140"/>
      <c r="H3" s="2140"/>
      <c r="I3" s="2140"/>
      <c r="J3" s="2140"/>
      <c r="K3" s="2140"/>
      <c r="L3" s="2140"/>
      <c r="M3" s="2140"/>
      <c r="N3" s="1334"/>
    </row>
    <row r="4" spans="1:21" ht="18" customHeight="1">
      <c r="A4" s="507"/>
      <c r="B4" s="507"/>
      <c r="C4" s="507"/>
      <c r="D4" s="507"/>
      <c r="E4" s="507"/>
      <c r="F4" s="507"/>
      <c r="G4" s="507"/>
      <c r="H4" s="507"/>
      <c r="I4" s="507"/>
      <c r="J4" s="507"/>
      <c r="K4" s="507"/>
      <c r="L4" s="507"/>
      <c r="M4" s="507"/>
      <c r="N4" s="507"/>
    </row>
    <row r="5" spans="1:21" ht="18" customHeight="1">
      <c r="A5" s="507"/>
      <c r="B5" s="507"/>
      <c r="C5" s="507"/>
      <c r="D5" s="507"/>
      <c r="E5" s="507"/>
      <c r="F5" s="507"/>
      <c r="G5" s="507"/>
      <c r="H5" s="507"/>
      <c r="I5" s="507"/>
      <c r="J5" s="507"/>
      <c r="K5" s="507"/>
      <c r="L5" s="507"/>
      <c r="M5" s="507"/>
      <c r="N5" s="507"/>
    </row>
    <row r="6" spans="1:21" ht="18" customHeight="1" thickBot="1">
      <c r="A6" s="503" t="s">
        <v>498</v>
      </c>
      <c r="B6" s="2141"/>
      <c r="C6" s="2141"/>
      <c r="D6" s="2141"/>
      <c r="E6" s="2141"/>
      <c r="F6" s="2141"/>
      <c r="G6" s="2141"/>
      <c r="H6" s="2141"/>
      <c r="I6" s="2141"/>
      <c r="J6" s="2141"/>
      <c r="K6" s="2141"/>
      <c r="L6" s="507"/>
      <c r="M6" s="507"/>
      <c r="N6" s="507"/>
      <c r="O6" s="858" t="s">
        <v>498</v>
      </c>
      <c r="P6" s="2142" t="s">
        <v>613</v>
      </c>
      <c r="Q6" s="2142"/>
      <c r="R6" s="2142"/>
      <c r="S6" s="2142"/>
      <c r="T6" s="2142"/>
      <c r="U6" s="2143"/>
    </row>
    <row r="7" spans="1:21" ht="18" customHeight="1">
      <c r="A7" s="2146"/>
      <c r="B7" s="2147" t="s">
        <v>581</v>
      </c>
      <c r="C7" s="2148"/>
      <c r="D7" s="2148"/>
      <c r="E7" s="2148"/>
      <c r="F7" s="2148"/>
      <c r="G7" s="2148"/>
      <c r="H7" s="2148"/>
      <c r="I7" s="2148"/>
      <c r="J7" s="2148"/>
      <c r="K7" s="2149"/>
      <c r="L7" s="507"/>
      <c r="M7" s="507"/>
      <c r="N7" s="507"/>
      <c r="O7" s="504"/>
      <c r="P7" s="2144"/>
      <c r="Q7" s="2144"/>
      <c r="R7" s="2144"/>
      <c r="S7" s="2144"/>
      <c r="T7" s="2144"/>
      <c r="U7" s="2145"/>
    </row>
    <row r="8" spans="1:21" ht="18" customHeight="1">
      <c r="A8" s="2146"/>
      <c r="B8" s="2150"/>
      <c r="C8" s="2151"/>
      <c r="D8" s="2151"/>
      <c r="E8" s="2151"/>
      <c r="F8" s="2151"/>
      <c r="G8" s="2151"/>
      <c r="H8" s="2151"/>
      <c r="I8" s="2151"/>
      <c r="J8" s="2151"/>
      <c r="K8" s="2152"/>
      <c r="L8" s="507"/>
      <c r="M8" s="507"/>
      <c r="N8" s="507"/>
    </row>
    <row r="9" spans="1:21" ht="18" customHeight="1">
      <c r="A9" s="2146"/>
      <c r="B9" s="508" t="s">
        <v>594</v>
      </c>
      <c r="C9" s="509" t="s">
        <v>593</v>
      </c>
      <c r="D9" s="169"/>
      <c r="E9" s="169"/>
      <c r="F9" s="169"/>
      <c r="G9" s="169"/>
      <c r="H9" s="169"/>
      <c r="I9" s="169"/>
      <c r="J9" s="169"/>
      <c r="K9" s="170"/>
      <c r="L9" s="507"/>
      <c r="M9" s="507"/>
      <c r="N9" s="507"/>
    </row>
    <row r="10" spans="1:21" ht="18" customHeight="1">
      <c r="A10" s="2146"/>
      <c r="B10" s="508"/>
      <c r="C10" s="509" t="s">
        <v>566</v>
      </c>
      <c r="D10" s="169"/>
      <c r="E10" s="169"/>
      <c r="F10" s="169"/>
      <c r="G10" s="169"/>
      <c r="H10" s="169"/>
      <c r="I10" s="169"/>
      <c r="J10" s="169"/>
      <c r="K10" s="170"/>
      <c r="L10" s="507"/>
      <c r="M10" s="507"/>
      <c r="N10" s="507"/>
      <c r="O10" s="2153" t="s">
        <v>32</v>
      </c>
      <c r="P10" s="2154"/>
      <c r="Q10" s="2154"/>
      <c r="R10" s="2155"/>
    </row>
    <row r="11" spans="1:21" ht="18" customHeight="1">
      <c r="A11" s="2146"/>
      <c r="B11" s="510"/>
      <c r="C11" s="509" t="s">
        <v>567</v>
      </c>
      <c r="D11" s="169"/>
      <c r="E11" s="169"/>
      <c r="F11" s="169"/>
      <c r="G11" s="169"/>
      <c r="H11" s="169"/>
      <c r="I11" s="169"/>
      <c r="J11" s="169"/>
      <c r="K11" s="170"/>
      <c r="L11" s="507"/>
      <c r="M11" s="507"/>
      <c r="N11" s="507"/>
      <c r="O11" s="2156"/>
      <c r="P11" s="2157"/>
      <c r="Q11" s="2157"/>
      <c r="R11" s="2158"/>
    </row>
    <row r="12" spans="1:21" ht="18" customHeight="1">
      <c r="A12" s="2146"/>
      <c r="B12" s="510"/>
      <c r="C12" s="509" t="s">
        <v>568</v>
      </c>
      <c r="D12" s="169"/>
      <c r="E12" s="169"/>
      <c r="F12" s="169"/>
      <c r="G12" s="169"/>
      <c r="H12" s="169"/>
      <c r="I12" s="169"/>
      <c r="J12" s="169"/>
      <c r="K12" s="170"/>
      <c r="L12" s="507"/>
      <c r="M12" s="507"/>
      <c r="N12" s="507"/>
      <c r="O12" s="2156"/>
      <c r="P12" s="2157"/>
      <c r="Q12" s="2157"/>
      <c r="R12" s="2158"/>
    </row>
    <row r="13" spans="1:21" ht="18" customHeight="1">
      <c r="A13" s="2146"/>
      <c r="B13" s="510"/>
      <c r="C13" s="509" t="s">
        <v>574</v>
      </c>
      <c r="D13" s="169"/>
      <c r="E13" s="169"/>
      <c r="F13" s="169"/>
      <c r="G13" s="169"/>
      <c r="H13" s="169"/>
      <c r="I13" s="169"/>
      <c r="J13" s="169"/>
      <c r="K13" s="170"/>
      <c r="L13" s="507"/>
      <c r="M13" s="507"/>
      <c r="N13" s="507"/>
      <c r="O13" s="2156"/>
      <c r="P13" s="2157"/>
      <c r="Q13" s="2157"/>
      <c r="R13" s="2158"/>
    </row>
    <row r="14" spans="1:21" ht="18" customHeight="1">
      <c r="A14" s="2146"/>
      <c r="B14" s="510"/>
      <c r="C14" s="509" t="s">
        <v>575</v>
      </c>
      <c r="D14" s="169"/>
      <c r="E14" s="169"/>
      <c r="F14" s="169"/>
      <c r="G14" s="169"/>
      <c r="H14" s="169"/>
      <c r="I14" s="169"/>
      <c r="J14" s="169"/>
      <c r="K14" s="170"/>
      <c r="L14" s="507"/>
      <c r="M14" s="507"/>
      <c r="N14" s="507"/>
      <c r="O14" s="2156"/>
      <c r="P14" s="2157"/>
      <c r="Q14" s="2157"/>
      <c r="R14" s="2158"/>
    </row>
    <row r="15" spans="1:21" ht="18" customHeight="1">
      <c r="A15" s="2146"/>
      <c r="B15" s="1133"/>
      <c r="C15" s="1134" t="s">
        <v>2173</v>
      </c>
      <c r="D15" s="169"/>
      <c r="E15" s="169"/>
      <c r="F15" s="169"/>
      <c r="G15" s="169"/>
      <c r="H15" s="169"/>
      <c r="I15" s="169"/>
      <c r="J15" s="169"/>
      <c r="K15" s="541"/>
      <c r="L15" s="507"/>
      <c r="M15" s="507"/>
      <c r="N15" s="507"/>
      <c r="O15" s="2156"/>
      <c r="P15" s="2157"/>
      <c r="Q15" s="2157"/>
      <c r="R15" s="2158"/>
    </row>
    <row r="16" spans="1:21" ht="18" customHeight="1">
      <c r="A16" s="2146"/>
      <c r="B16" s="148"/>
      <c r="C16" s="139"/>
      <c r="D16" s="139"/>
      <c r="E16" s="139"/>
      <c r="F16" s="139"/>
      <c r="G16" s="139"/>
      <c r="H16" s="139"/>
      <c r="I16" s="139"/>
      <c r="J16" s="139"/>
      <c r="K16" s="140"/>
      <c r="L16" s="507"/>
      <c r="M16" s="507"/>
      <c r="N16" s="507"/>
      <c r="O16" s="2159"/>
      <c r="P16" s="2160"/>
      <c r="Q16" s="2160"/>
      <c r="R16" s="2161"/>
    </row>
    <row r="17" spans="1:14" ht="18" customHeight="1">
      <c r="A17" s="2146"/>
      <c r="B17" s="148"/>
      <c r="C17" s="139"/>
      <c r="D17" s="139"/>
      <c r="E17" s="139"/>
      <c r="F17" s="139"/>
      <c r="G17" s="139"/>
      <c r="H17" s="139"/>
      <c r="I17" s="139"/>
      <c r="J17" s="139"/>
      <c r="K17" s="140"/>
      <c r="L17" s="507"/>
      <c r="M17" s="507"/>
      <c r="N17" s="507"/>
    </row>
    <row r="18" spans="1:14" ht="18" customHeight="1">
      <c r="A18" s="2146"/>
      <c r="B18" s="148"/>
      <c r="C18" s="139"/>
      <c r="D18" s="139"/>
      <c r="E18" s="139"/>
      <c r="F18" s="139"/>
      <c r="G18" s="139"/>
      <c r="H18" s="139"/>
      <c r="I18" s="139"/>
      <c r="J18" s="139"/>
      <c r="K18" s="140"/>
      <c r="L18" s="507"/>
      <c r="M18" s="507"/>
      <c r="N18" s="507"/>
    </row>
    <row r="19" spans="1:14" ht="18" customHeight="1">
      <c r="A19" s="2146"/>
      <c r="B19" s="148"/>
      <c r="C19" s="139"/>
      <c r="D19" s="139"/>
      <c r="E19" s="139"/>
      <c r="F19" s="139"/>
      <c r="G19" s="139"/>
      <c r="H19" s="139"/>
      <c r="I19" s="139"/>
      <c r="J19" s="139"/>
      <c r="K19" s="140"/>
      <c r="L19" s="507"/>
      <c r="M19" s="507"/>
      <c r="N19" s="507"/>
    </row>
    <row r="20" spans="1:14" ht="18" customHeight="1">
      <c r="A20" s="2146"/>
      <c r="B20" s="148"/>
      <c r="C20" s="139"/>
      <c r="D20" s="139"/>
      <c r="E20" s="139"/>
      <c r="F20" s="139"/>
      <c r="G20" s="139"/>
      <c r="H20" s="139"/>
      <c r="I20" s="139"/>
      <c r="J20" s="139"/>
      <c r="K20" s="140"/>
      <c r="L20" s="507"/>
      <c r="M20" s="507"/>
      <c r="N20" s="507"/>
    </row>
    <row r="21" spans="1:14" ht="18" customHeight="1">
      <c r="A21" s="2146"/>
      <c r="B21" s="148"/>
      <c r="C21" s="139"/>
      <c r="D21" s="139"/>
      <c r="E21" s="139"/>
      <c r="F21" s="139"/>
      <c r="G21" s="139"/>
      <c r="H21" s="139"/>
      <c r="I21" s="139"/>
      <c r="J21" s="139"/>
      <c r="K21" s="140"/>
      <c r="L21" s="507"/>
      <c r="M21" s="507"/>
      <c r="N21" s="507"/>
    </row>
    <row r="22" spans="1:14" ht="18" customHeight="1">
      <c r="A22" s="2146"/>
      <c r="B22" s="148"/>
      <c r="C22" s="139"/>
      <c r="D22" s="139"/>
      <c r="E22" s="139"/>
      <c r="F22" s="139"/>
      <c r="G22" s="139"/>
      <c r="H22" s="139"/>
      <c r="I22" s="139"/>
      <c r="J22" s="139"/>
      <c r="K22" s="140"/>
      <c r="L22" s="507"/>
      <c r="M22" s="507"/>
      <c r="N22" s="507"/>
    </row>
    <row r="23" spans="1:14" ht="18" customHeight="1">
      <c r="A23" s="2146"/>
      <c r="B23" s="511"/>
      <c r="C23" s="1342" t="s">
        <v>576</v>
      </c>
      <c r="D23" s="139"/>
      <c r="E23" s="139"/>
      <c r="F23" s="139"/>
      <c r="G23" s="139"/>
      <c r="H23" s="139"/>
      <c r="I23" s="139"/>
      <c r="J23" s="139"/>
      <c r="K23" s="140"/>
      <c r="L23" s="507"/>
      <c r="M23" s="507"/>
      <c r="N23" s="507"/>
    </row>
    <row r="24" spans="1:14" ht="18" customHeight="1">
      <c r="A24" s="2146"/>
      <c r="B24" s="511"/>
      <c r="C24" s="1343" t="s">
        <v>573</v>
      </c>
      <c r="D24" s="139"/>
      <c r="E24" s="139"/>
      <c r="F24" s="139"/>
      <c r="G24" s="139"/>
      <c r="H24" s="139"/>
      <c r="I24" s="139"/>
      <c r="J24" s="139"/>
      <c r="K24" s="140"/>
      <c r="L24" s="507"/>
      <c r="M24" s="507"/>
      <c r="N24" s="507"/>
    </row>
    <row r="25" spans="1:14" ht="18" customHeight="1">
      <c r="A25" s="2146"/>
      <c r="B25" s="513"/>
      <c r="C25" s="1339" t="s">
        <v>572</v>
      </c>
      <c r="D25" s="1340"/>
      <c r="E25" s="1340"/>
      <c r="F25" s="1341"/>
      <c r="G25" s="1341"/>
      <c r="H25" s="139"/>
      <c r="I25" s="139"/>
      <c r="J25" s="139"/>
      <c r="K25" s="140"/>
      <c r="L25" s="507"/>
      <c r="M25" s="507"/>
      <c r="N25" s="507"/>
    </row>
    <row r="26" spans="1:14" ht="18" customHeight="1">
      <c r="A26" s="2146"/>
      <c r="B26" s="511"/>
      <c r="C26" s="512" t="s">
        <v>571</v>
      </c>
      <c r="D26" s="139"/>
      <c r="E26" s="139"/>
      <c r="F26" s="139"/>
      <c r="G26" s="139"/>
      <c r="H26" s="139"/>
      <c r="I26" s="139"/>
      <c r="J26" s="139"/>
      <c r="K26" s="140"/>
      <c r="L26" s="507"/>
      <c r="M26" s="507"/>
      <c r="N26" s="507"/>
    </row>
    <row r="27" spans="1:14" ht="18" customHeight="1">
      <c r="A27" s="2146"/>
      <c r="B27" s="511"/>
      <c r="C27" s="512" t="s">
        <v>569</v>
      </c>
      <c r="D27" s="139"/>
      <c r="E27" s="139"/>
      <c r="F27" s="139"/>
      <c r="G27" s="139"/>
      <c r="H27" s="139"/>
      <c r="I27" s="139"/>
      <c r="J27" s="139"/>
      <c r="K27" s="140"/>
      <c r="L27" s="507"/>
      <c r="M27" s="507"/>
      <c r="N27" s="507"/>
    </row>
    <row r="28" spans="1:14" ht="18" customHeight="1">
      <c r="A28" s="2146"/>
      <c r="B28" s="511"/>
      <c r="C28" s="512" t="s">
        <v>570</v>
      </c>
      <c r="D28" s="139"/>
      <c r="E28" s="139"/>
      <c r="F28" s="139"/>
      <c r="G28" s="139"/>
      <c r="H28" s="139"/>
      <c r="I28" s="139"/>
      <c r="J28" s="139"/>
      <c r="K28" s="140"/>
      <c r="L28" s="507"/>
      <c r="M28" s="507"/>
      <c r="N28" s="507"/>
    </row>
    <row r="29" spans="1:14" ht="18" customHeight="1">
      <c r="A29" s="2146"/>
      <c r="B29" s="148"/>
      <c r="C29" s="139"/>
      <c r="D29" s="139"/>
      <c r="E29" s="139"/>
      <c r="F29" s="139"/>
      <c r="G29" s="139"/>
      <c r="H29" s="139"/>
      <c r="I29" s="139"/>
      <c r="J29" s="139"/>
      <c r="K29" s="140"/>
      <c r="L29" s="507"/>
      <c r="M29" s="507"/>
      <c r="N29" s="507"/>
    </row>
    <row r="30" spans="1:14" ht="18" customHeight="1">
      <c r="A30" s="2146"/>
      <c r="B30" s="148"/>
      <c r="C30" s="139"/>
      <c r="D30" s="139"/>
      <c r="E30" s="139"/>
      <c r="F30" s="139"/>
      <c r="G30" s="139"/>
      <c r="H30" s="139"/>
      <c r="I30" s="139"/>
      <c r="J30" s="139"/>
      <c r="K30" s="140"/>
      <c r="L30" s="507"/>
      <c r="M30" s="507"/>
      <c r="N30" s="507"/>
    </row>
    <row r="31" spans="1:14" ht="18" customHeight="1">
      <c r="A31" s="2146"/>
      <c r="B31" s="148"/>
      <c r="C31" s="139"/>
      <c r="D31" s="139"/>
      <c r="E31" s="139"/>
      <c r="F31" s="139"/>
      <c r="G31" s="139"/>
      <c r="H31" s="139"/>
      <c r="I31" s="139"/>
      <c r="J31" s="139"/>
      <c r="K31" s="140"/>
      <c r="L31" s="507"/>
      <c r="M31" s="507"/>
      <c r="N31" s="507"/>
    </row>
    <row r="32" spans="1:14" ht="18" customHeight="1">
      <c r="A32" s="2146"/>
      <c r="B32" s="148"/>
      <c r="C32" s="139"/>
      <c r="D32" s="139"/>
      <c r="E32" s="139"/>
      <c r="F32" s="139"/>
      <c r="G32" s="139"/>
      <c r="H32" s="139"/>
      <c r="I32" s="139"/>
      <c r="J32" s="139"/>
      <c r="K32" s="140"/>
      <c r="L32" s="507"/>
      <c r="M32" s="507"/>
      <c r="N32" s="507"/>
    </row>
    <row r="33" spans="1:14" ht="18" customHeight="1">
      <c r="A33" s="2146"/>
      <c r="B33" s="148"/>
      <c r="C33" s="139"/>
      <c r="D33" s="139"/>
      <c r="E33" s="139"/>
      <c r="F33" s="139"/>
      <c r="G33" s="139"/>
      <c r="H33" s="139"/>
      <c r="I33" s="139"/>
      <c r="J33" s="139"/>
      <c r="K33" s="140"/>
      <c r="L33" s="507"/>
      <c r="M33" s="507"/>
      <c r="N33" s="507"/>
    </row>
    <row r="34" spans="1:14" ht="18" customHeight="1">
      <c r="A34" s="2146"/>
      <c r="B34" s="148"/>
      <c r="C34" s="139"/>
      <c r="D34" s="139"/>
      <c r="E34" s="139"/>
      <c r="F34" s="139"/>
      <c r="G34" s="139"/>
      <c r="H34" s="139"/>
      <c r="I34" s="139"/>
      <c r="J34" s="139"/>
      <c r="K34" s="140"/>
      <c r="L34" s="507"/>
      <c r="M34" s="507"/>
      <c r="N34" s="507"/>
    </row>
    <row r="35" spans="1:14" ht="18" customHeight="1">
      <c r="A35" s="2146"/>
      <c r="B35" s="148"/>
      <c r="C35" s="139"/>
      <c r="D35" s="139"/>
      <c r="E35" s="139"/>
      <c r="F35" s="139"/>
      <c r="G35" s="139"/>
      <c r="H35" s="139"/>
      <c r="I35" s="139"/>
      <c r="J35" s="139"/>
      <c r="K35" s="140"/>
      <c r="L35" s="507"/>
      <c r="M35" s="507"/>
      <c r="N35" s="507"/>
    </row>
    <row r="36" spans="1:14" ht="18" customHeight="1">
      <c r="A36" s="2146"/>
      <c r="B36" s="148"/>
      <c r="C36" s="139"/>
      <c r="D36" s="139"/>
      <c r="E36" s="139"/>
      <c r="F36" s="139"/>
      <c r="G36" s="139"/>
      <c r="H36" s="139"/>
      <c r="I36" s="139"/>
      <c r="J36" s="139"/>
      <c r="K36" s="140"/>
      <c r="L36" s="507"/>
      <c r="M36" s="507"/>
      <c r="N36" s="507"/>
    </row>
    <row r="37" spans="1:14" ht="18" customHeight="1">
      <c r="A37" s="2146"/>
      <c r="B37" s="148"/>
      <c r="C37" s="139"/>
      <c r="D37" s="139"/>
      <c r="E37" s="139"/>
      <c r="F37" s="139"/>
      <c r="G37" s="139"/>
      <c r="H37" s="139"/>
      <c r="I37" s="139"/>
      <c r="J37" s="139"/>
      <c r="K37" s="140"/>
      <c r="L37" s="507"/>
      <c r="M37" s="507"/>
      <c r="N37" s="507"/>
    </row>
    <row r="38" spans="1:14" ht="18" customHeight="1">
      <c r="A38" s="2146"/>
      <c r="B38" s="148"/>
      <c r="C38" s="139"/>
      <c r="D38" s="139"/>
      <c r="E38" s="139"/>
      <c r="F38" s="139"/>
      <c r="G38" s="139"/>
      <c r="H38" s="139"/>
      <c r="I38" s="139"/>
      <c r="J38" s="139"/>
      <c r="K38" s="140"/>
      <c r="L38" s="507"/>
      <c r="M38" s="507"/>
      <c r="N38" s="507"/>
    </row>
    <row r="39" spans="1:14" ht="18" customHeight="1">
      <c r="A39" s="2146"/>
      <c r="B39" s="859"/>
      <c r="C39" s="139"/>
      <c r="D39" s="139"/>
      <c r="E39" s="139"/>
      <c r="F39" s="139"/>
      <c r="G39" s="139"/>
      <c r="H39" s="139"/>
      <c r="I39" s="139"/>
      <c r="J39" s="139"/>
      <c r="K39" s="856"/>
      <c r="L39" s="507"/>
      <c r="M39" s="507"/>
      <c r="N39" s="507"/>
    </row>
    <row r="40" spans="1:14" ht="18" customHeight="1">
      <c r="A40" s="2146"/>
      <c r="B40" s="859"/>
      <c r="C40" s="139"/>
      <c r="D40" s="139"/>
      <c r="E40" s="139"/>
      <c r="F40" s="139"/>
      <c r="G40" s="139"/>
      <c r="H40" s="139"/>
      <c r="I40" s="139"/>
      <c r="J40" s="139"/>
      <c r="K40" s="856"/>
      <c r="L40" s="507"/>
      <c r="M40" s="507"/>
      <c r="N40" s="507"/>
    </row>
    <row r="41" spans="1:14" ht="18" customHeight="1">
      <c r="A41" s="2146"/>
      <c r="B41" s="859"/>
      <c r="C41" s="139"/>
      <c r="D41" s="139"/>
      <c r="E41" s="139"/>
      <c r="F41" s="139"/>
      <c r="G41" s="139"/>
      <c r="H41" s="139"/>
      <c r="I41" s="139"/>
      <c r="J41" s="139"/>
      <c r="K41" s="856"/>
      <c r="L41" s="507"/>
      <c r="M41" s="507"/>
      <c r="N41" s="507"/>
    </row>
    <row r="42" spans="1:14" ht="18" customHeight="1">
      <c r="A42" s="2146"/>
      <c r="B42" s="859"/>
      <c r="C42" s="139"/>
      <c r="D42" s="139"/>
      <c r="E42" s="139"/>
      <c r="F42" s="139"/>
      <c r="G42" s="139"/>
      <c r="H42" s="139"/>
      <c r="I42" s="139"/>
      <c r="J42" s="139"/>
      <c r="K42" s="856"/>
      <c r="L42" s="507"/>
      <c r="M42" s="507"/>
      <c r="N42" s="507"/>
    </row>
    <row r="43" spans="1:14" ht="18" customHeight="1">
      <c r="A43" s="2146"/>
      <c r="B43" s="859"/>
      <c r="C43" s="139"/>
      <c r="D43" s="139"/>
      <c r="E43" s="139"/>
      <c r="F43" s="139"/>
      <c r="G43" s="139"/>
      <c r="H43" s="139"/>
      <c r="I43" s="139"/>
      <c r="J43" s="139"/>
      <c r="K43" s="856"/>
      <c r="L43" s="507"/>
      <c r="M43" s="507"/>
      <c r="N43" s="507"/>
    </row>
    <row r="44" spans="1:14" ht="18" customHeight="1">
      <c r="A44" s="2146"/>
      <c r="B44" s="148"/>
      <c r="C44" s="139"/>
      <c r="D44" s="139"/>
      <c r="E44" s="139"/>
      <c r="F44" s="139"/>
      <c r="G44" s="139"/>
      <c r="H44" s="139"/>
      <c r="I44" s="139"/>
      <c r="J44" s="139"/>
      <c r="K44" s="140"/>
      <c r="L44" s="507"/>
      <c r="M44" s="507"/>
      <c r="N44" s="507"/>
    </row>
    <row r="45" spans="1:14" ht="18" customHeight="1">
      <c r="A45" s="2146"/>
      <c r="B45" s="148"/>
      <c r="C45" s="512" t="s">
        <v>579</v>
      </c>
      <c r="D45" s="139"/>
      <c r="E45" s="139"/>
      <c r="F45" s="139"/>
      <c r="G45" s="139"/>
      <c r="H45" s="139"/>
      <c r="I45" s="139"/>
      <c r="J45" s="139"/>
      <c r="K45" s="140"/>
      <c r="L45" s="507"/>
      <c r="M45" s="507"/>
      <c r="N45" s="507"/>
    </row>
    <row r="46" spans="1:14" ht="18" customHeight="1">
      <c r="A46" s="2146"/>
      <c r="B46" s="148"/>
      <c r="C46" s="512" t="s">
        <v>580</v>
      </c>
      <c r="D46" s="139"/>
      <c r="E46" s="139"/>
      <c r="F46" s="139"/>
      <c r="G46" s="139"/>
      <c r="H46" s="139"/>
      <c r="I46" s="139"/>
      <c r="J46" s="139"/>
      <c r="K46" s="140"/>
      <c r="L46" s="507"/>
      <c r="M46" s="507"/>
      <c r="N46" s="507"/>
    </row>
    <row r="47" spans="1:14" ht="18" customHeight="1">
      <c r="A47" s="2146"/>
      <c r="B47" s="148"/>
      <c r="C47" s="512" t="s">
        <v>577</v>
      </c>
      <c r="D47" s="139"/>
      <c r="E47" s="139"/>
      <c r="F47" s="139"/>
      <c r="G47" s="139"/>
      <c r="H47" s="139"/>
      <c r="I47" s="139"/>
      <c r="J47" s="139"/>
      <c r="K47" s="140"/>
      <c r="L47" s="507"/>
      <c r="M47" s="507"/>
      <c r="N47" s="507"/>
    </row>
    <row r="48" spans="1:14" ht="18" customHeight="1">
      <c r="A48" s="2146"/>
      <c r="B48" s="148"/>
      <c r="C48" s="512" t="s">
        <v>578</v>
      </c>
      <c r="D48" s="139"/>
      <c r="E48" s="139"/>
      <c r="F48" s="139"/>
      <c r="G48" s="139"/>
      <c r="H48" s="139"/>
      <c r="I48" s="139"/>
      <c r="J48" s="139"/>
      <c r="K48" s="140"/>
      <c r="L48" s="507"/>
      <c r="M48" s="507"/>
      <c r="N48" s="507"/>
    </row>
    <row r="49" spans="1:22" ht="18" customHeight="1">
      <c r="A49" s="2146"/>
      <c r="B49" s="859"/>
      <c r="C49" s="512"/>
      <c r="D49" s="139"/>
      <c r="E49" s="139"/>
      <c r="F49" s="139"/>
      <c r="G49" s="139"/>
      <c r="H49" s="139"/>
      <c r="I49" s="139"/>
      <c r="J49" s="139"/>
      <c r="K49" s="856"/>
      <c r="L49" s="507"/>
      <c r="M49" s="507"/>
      <c r="N49" s="507"/>
    </row>
    <row r="50" spans="1:22" ht="18" customHeight="1">
      <c r="A50" s="2146"/>
      <c r="B50" s="508" t="s">
        <v>594</v>
      </c>
      <c r="C50" s="514" t="s">
        <v>2073</v>
      </c>
      <c r="D50" s="139"/>
      <c r="E50" s="139"/>
      <c r="F50" s="139"/>
      <c r="G50" s="139"/>
      <c r="H50" s="139"/>
      <c r="I50" s="139"/>
      <c r="J50" s="139"/>
      <c r="K50" s="856"/>
      <c r="L50" s="507"/>
      <c r="M50" s="507"/>
      <c r="N50" s="507"/>
    </row>
    <row r="51" spans="1:22" ht="18" customHeight="1" thickBot="1">
      <c r="A51" s="2146"/>
      <c r="B51" s="861"/>
      <c r="C51" s="860" t="s">
        <v>2072</v>
      </c>
      <c r="D51" s="149"/>
      <c r="E51" s="149"/>
      <c r="F51" s="149"/>
      <c r="G51" s="149"/>
      <c r="H51" s="149"/>
      <c r="I51" s="149"/>
      <c r="J51" s="149"/>
      <c r="K51" s="150"/>
      <c r="L51" s="507"/>
      <c r="M51" s="507"/>
      <c r="N51" s="507"/>
    </row>
    <row r="52" spans="1:22" ht="18" customHeight="1">
      <c r="A52" s="507"/>
      <c r="B52" s="507"/>
      <c r="C52" s="507"/>
      <c r="D52" s="507"/>
      <c r="E52" s="507"/>
      <c r="F52" s="507"/>
      <c r="G52" s="507"/>
      <c r="H52" s="507"/>
      <c r="I52" s="507"/>
      <c r="J52" s="507"/>
      <c r="K52" s="507"/>
      <c r="L52" s="507"/>
      <c r="M52" s="507"/>
      <c r="N52" s="507"/>
    </row>
    <row r="53" spans="1:22" ht="18" customHeight="1" thickBot="1">
      <c r="A53" s="507"/>
      <c r="B53" s="507"/>
      <c r="C53" s="507"/>
      <c r="D53" s="507"/>
      <c r="E53" s="507"/>
      <c r="F53" s="507"/>
      <c r="G53" s="507"/>
      <c r="H53" s="507"/>
      <c r="I53" s="507"/>
      <c r="J53" s="507"/>
      <c r="K53" s="507"/>
      <c r="L53" s="507"/>
      <c r="M53" s="507"/>
      <c r="N53" s="507"/>
      <c r="U53" s="951"/>
      <c r="V53" s="951"/>
    </row>
    <row r="54" spans="1:22" ht="18" customHeight="1">
      <c r="A54" s="1337"/>
      <c r="B54" s="2162" t="s">
        <v>2110</v>
      </c>
      <c r="C54" s="2163"/>
      <c r="D54" s="2163"/>
      <c r="E54" s="2163"/>
      <c r="F54" s="2163"/>
      <c r="G54" s="2163"/>
      <c r="H54" s="2163"/>
      <c r="I54" s="2163"/>
      <c r="J54" s="2164"/>
      <c r="K54" s="507"/>
      <c r="L54" s="507"/>
      <c r="M54" s="507"/>
      <c r="N54" s="507"/>
      <c r="O54" s="507"/>
    </row>
    <row r="55" spans="1:22" ht="18" customHeight="1">
      <c r="A55" s="1337"/>
      <c r="B55" s="2165"/>
      <c r="C55" s="2166"/>
      <c r="D55" s="2166"/>
      <c r="E55" s="2166"/>
      <c r="F55" s="2166"/>
      <c r="G55" s="2166"/>
      <c r="H55" s="2166"/>
      <c r="I55" s="2166"/>
      <c r="J55" s="2167"/>
      <c r="K55" s="507"/>
      <c r="L55" s="507"/>
      <c r="M55" s="507"/>
      <c r="N55" s="507"/>
      <c r="O55" s="507"/>
    </row>
    <row r="56" spans="1:22" ht="18" customHeight="1">
      <c r="A56" s="1337"/>
      <c r="B56" s="917"/>
      <c r="C56" s="918"/>
      <c r="D56" s="867"/>
      <c r="E56" s="867"/>
      <c r="F56" s="919"/>
      <c r="G56" s="867"/>
      <c r="H56" s="897"/>
      <c r="I56" s="867"/>
      <c r="J56" s="693"/>
      <c r="K56" s="507"/>
      <c r="L56" s="507"/>
      <c r="M56" s="507"/>
      <c r="N56" s="507"/>
      <c r="O56" s="507"/>
    </row>
    <row r="57" spans="1:22" ht="18" customHeight="1">
      <c r="A57" s="1337"/>
      <c r="B57" s="2180"/>
      <c r="C57" s="2181"/>
      <c r="D57" s="2182" t="s">
        <v>2109</v>
      </c>
      <c r="E57" s="2182"/>
      <c r="F57" s="2182"/>
      <c r="G57" s="2182"/>
      <c r="H57" s="2182"/>
      <c r="I57" s="2182"/>
      <c r="J57" s="2183"/>
      <c r="K57" s="507"/>
      <c r="L57" s="507"/>
      <c r="M57" s="507"/>
      <c r="N57" s="507"/>
      <c r="O57" s="507"/>
    </row>
    <row r="58" spans="1:22" ht="18" customHeight="1">
      <c r="A58" s="1337"/>
      <c r="B58" s="2180"/>
      <c r="C58" s="2181"/>
      <c r="D58" s="2182"/>
      <c r="E58" s="2182"/>
      <c r="F58" s="2182"/>
      <c r="G58" s="2182"/>
      <c r="H58" s="2182"/>
      <c r="I58" s="2182"/>
      <c r="J58" s="2183"/>
      <c r="K58" s="507"/>
      <c r="L58" s="507"/>
      <c r="M58" s="507"/>
      <c r="N58" s="507"/>
      <c r="O58" s="507"/>
    </row>
    <row r="59" spans="1:22" ht="18" customHeight="1">
      <c r="A59" s="1337"/>
      <c r="B59" s="917"/>
      <c r="C59" s="918"/>
      <c r="D59" s="867"/>
      <c r="E59" s="867"/>
      <c r="F59" s="919"/>
      <c r="G59" s="867"/>
      <c r="H59" s="897"/>
      <c r="I59" s="867"/>
      <c r="J59" s="693"/>
      <c r="K59" s="507"/>
      <c r="L59" s="507"/>
      <c r="M59" s="507"/>
      <c r="N59" s="507"/>
      <c r="O59" s="507"/>
    </row>
    <row r="60" spans="1:22" ht="18" customHeight="1">
      <c r="A60" s="1337"/>
      <c r="B60" s="2168" t="s">
        <v>2103</v>
      </c>
      <c r="C60" s="2169"/>
      <c r="D60" s="2169"/>
      <c r="E60" s="2169"/>
      <c r="F60" s="2169"/>
      <c r="G60" s="2169"/>
      <c r="H60" s="2169"/>
      <c r="I60" s="2169"/>
      <c r="J60" s="2170"/>
      <c r="K60" s="507"/>
      <c r="L60" s="507"/>
      <c r="M60" s="507"/>
      <c r="N60" s="507"/>
      <c r="O60" s="507"/>
    </row>
    <row r="61" spans="1:22" ht="18" customHeight="1">
      <c r="A61" s="1337"/>
      <c r="B61" s="2168"/>
      <c r="C61" s="2169"/>
      <c r="D61" s="2169"/>
      <c r="E61" s="2169"/>
      <c r="F61" s="2169"/>
      <c r="G61" s="2169"/>
      <c r="H61" s="2169"/>
      <c r="I61" s="2169"/>
      <c r="J61" s="2170"/>
      <c r="K61" s="507"/>
      <c r="L61" s="507"/>
      <c r="M61" s="507"/>
      <c r="N61" s="507"/>
      <c r="O61" s="507"/>
    </row>
    <row r="62" spans="1:22" ht="18" customHeight="1">
      <c r="A62" s="1337"/>
      <c r="B62" s="917"/>
      <c r="C62" s="918"/>
      <c r="D62" s="867"/>
      <c r="E62" s="867"/>
      <c r="F62" s="919"/>
      <c r="G62" s="867"/>
      <c r="H62" s="897"/>
      <c r="I62" s="867"/>
      <c r="J62" s="693"/>
      <c r="K62" s="507"/>
      <c r="L62" s="507"/>
      <c r="M62" s="507"/>
      <c r="N62" s="507"/>
      <c r="O62" s="507"/>
    </row>
    <row r="63" spans="1:22" ht="18" customHeight="1">
      <c r="A63" s="1337"/>
      <c r="B63" s="917"/>
      <c r="C63" s="918"/>
      <c r="D63" s="2171" t="s">
        <v>2108</v>
      </c>
      <c r="E63" s="2171"/>
      <c r="F63" s="2171"/>
      <c r="G63" s="2171"/>
      <c r="H63" s="2172">
        <v>10</v>
      </c>
      <c r="I63" s="867"/>
      <c r="J63" s="693"/>
      <c r="K63" s="507"/>
      <c r="L63" s="507"/>
      <c r="M63" s="507"/>
      <c r="N63" s="507"/>
      <c r="O63" s="507"/>
    </row>
    <row r="64" spans="1:22" ht="18" customHeight="1">
      <c r="A64" s="1337"/>
      <c r="B64" s="917"/>
      <c r="C64" s="918"/>
      <c r="D64" s="2171"/>
      <c r="E64" s="2171"/>
      <c r="F64" s="2171"/>
      <c r="G64" s="2171"/>
      <c r="H64" s="2172"/>
      <c r="I64" s="867"/>
      <c r="J64" s="693"/>
      <c r="K64" s="507"/>
      <c r="L64" s="507"/>
      <c r="M64" s="507"/>
      <c r="N64" s="507"/>
      <c r="O64" s="507"/>
    </row>
    <row r="65" spans="1:15" ht="18" customHeight="1" thickBot="1">
      <c r="A65" s="1337"/>
      <c r="B65" s="930"/>
      <c r="C65" s="931"/>
      <c r="D65" s="925"/>
      <c r="E65" s="925"/>
      <c r="F65" s="926"/>
      <c r="G65" s="925"/>
      <c r="H65" s="927"/>
      <c r="I65" s="925"/>
      <c r="J65" s="928"/>
      <c r="K65" s="507"/>
      <c r="L65" s="507"/>
      <c r="M65" s="507"/>
      <c r="N65" s="507"/>
      <c r="O65" s="507"/>
    </row>
    <row r="66" spans="1:15" ht="18" customHeight="1">
      <c r="A66" s="1337"/>
      <c r="B66" s="742"/>
      <c r="C66" s="918"/>
      <c r="D66" s="867"/>
      <c r="E66" s="867"/>
      <c r="F66" s="919"/>
      <c r="G66" s="867"/>
      <c r="H66" s="897"/>
      <c r="I66" s="867"/>
      <c r="J66" s="693"/>
      <c r="K66" s="507"/>
      <c r="L66" s="507"/>
      <c r="M66" s="507"/>
      <c r="N66" s="507"/>
      <c r="O66" s="507"/>
    </row>
    <row r="67" spans="1:15" ht="18" customHeight="1">
      <c r="A67" s="1337"/>
      <c r="B67" s="873"/>
      <c r="C67" s="143"/>
      <c r="D67" s="143"/>
      <c r="E67" s="143"/>
      <c r="F67" s="139"/>
      <c r="G67" s="139"/>
      <c r="H67" s="139"/>
      <c r="I67" s="139"/>
      <c r="J67" s="856"/>
      <c r="K67" s="507"/>
      <c r="L67" s="507"/>
      <c r="M67" s="507"/>
      <c r="N67" s="507"/>
      <c r="O67" s="507"/>
    </row>
    <row r="68" spans="1:15" ht="18" customHeight="1">
      <c r="A68" s="1337"/>
      <c r="B68" s="742" t="s">
        <v>2126</v>
      </c>
      <c r="C68" s="8"/>
      <c r="D68" s="143"/>
      <c r="E68" s="143"/>
      <c r="F68" s="139"/>
      <c r="G68" s="139"/>
      <c r="H68" s="139"/>
      <c r="I68" s="139"/>
      <c r="J68" s="856"/>
      <c r="K68" s="507"/>
      <c r="L68" s="507"/>
      <c r="M68" s="507"/>
      <c r="N68" s="507"/>
      <c r="O68" s="507"/>
    </row>
    <row r="69" spans="1:15" ht="18" customHeight="1">
      <c r="A69" s="1337"/>
      <c r="B69" s="742"/>
      <c r="C69" s="8" t="s">
        <v>2107</v>
      </c>
      <c r="D69" s="143"/>
      <c r="E69" s="139"/>
      <c r="F69" s="139"/>
      <c r="G69" s="914" t="s">
        <v>2111</v>
      </c>
      <c r="H69" s="746">
        <v>10</v>
      </c>
      <c r="I69" s="940">
        <f>H69/100</f>
        <v>0.1</v>
      </c>
      <c r="J69" s="856"/>
      <c r="K69" s="507"/>
      <c r="L69" s="507"/>
      <c r="M69" s="507"/>
      <c r="N69" s="507"/>
      <c r="O69" s="507"/>
    </row>
    <row r="70" spans="1:15" ht="18" customHeight="1">
      <c r="A70" s="1337"/>
      <c r="B70" s="742"/>
      <c r="C70" s="8" t="s">
        <v>2091</v>
      </c>
      <c r="D70" s="143"/>
      <c r="E70" s="139"/>
      <c r="F70" s="139"/>
      <c r="G70" s="923"/>
      <c r="H70" s="924"/>
      <c r="I70" s="915"/>
      <c r="J70" s="856"/>
      <c r="K70" s="507"/>
      <c r="L70" s="507"/>
      <c r="M70" s="507"/>
      <c r="N70" s="507"/>
      <c r="O70" s="507"/>
    </row>
    <row r="71" spans="1:15" ht="18" customHeight="1">
      <c r="A71" s="1337"/>
      <c r="B71" s="742"/>
      <c r="C71" s="143"/>
      <c r="D71" s="143"/>
      <c r="E71" s="139"/>
      <c r="F71" s="139"/>
      <c r="G71" s="139"/>
      <c r="H71" s="2173" t="s">
        <v>2117</v>
      </c>
      <c r="I71" s="139"/>
      <c r="J71" s="856"/>
      <c r="K71" s="507"/>
      <c r="L71" s="507"/>
      <c r="M71" s="507"/>
      <c r="N71" s="507"/>
      <c r="O71" s="507"/>
    </row>
    <row r="72" spans="1:15" ht="18" customHeight="1">
      <c r="A72" s="1337"/>
      <c r="B72" s="742"/>
      <c r="C72" s="8"/>
      <c r="D72" s="143"/>
      <c r="E72" s="139"/>
      <c r="F72" s="139"/>
      <c r="G72" s="942" t="s">
        <v>2113</v>
      </c>
      <c r="H72" s="2173"/>
      <c r="I72" s="929" t="s">
        <v>597</v>
      </c>
      <c r="J72" s="856"/>
      <c r="K72" s="507"/>
      <c r="L72" s="507"/>
      <c r="M72" s="507"/>
      <c r="N72" s="507"/>
      <c r="O72" s="507"/>
    </row>
    <row r="73" spans="1:15" ht="18" customHeight="1">
      <c r="A73" s="1337"/>
      <c r="B73" s="935" t="s">
        <v>2077</v>
      </c>
      <c r="C73" s="823" t="s">
        <v>2022</v>
      </c>
      <c r="D73" s="143"/>
      <c r="E73" s="921"/>
      <c r="F73" s="921"/>
      <c r="G73" s="939">
        <v>0.01</v>
      </c>
      <c r="H73" s="938">
        <v>2.5000000000000001E-2</v>
      </c>
      <c r="I73" s="941">
        <f>IF(ISBLANK(H73),0,(G73/H73)*I69*10)</f>
        <v>0.4</v>
      </c>
      <c r="J73" s="856"/>
      <c r="K73" s="507"/>
      <c r="L73" s="507"/>
      <c r="M73" s="507"/>
      <c r="N73" s="507"/>
      <c r="O73" s="507"/>
    </row>
    <row r="74" spans="1:15" ht="18" customHeight="1">
      <c r="A74" s="1337"/>
      <c r="B74" s="935" t="s">
        <v>2077</v>
      </c>
      <c r="C74" s="823" t="s">
        <v>2023</v>
      </c>
      <c r="D74" s="143"/>
      <c r="E74" s="921"/>
      <c r="F74" s="921"/>
      <c r="G74" s="939">
        <v>0.01</v>
      </c>
      <c r="H74" s="938">
        <v>1.2500000000000001E-2</v>
      </c>
      <c r="I74" s="941">
        <f>IF(ISBLANK(H74),0,(G74/H74)*I69*10)</f>
        <v>0.8</v>
      </c>
      <c r="J74" s="856"/>
      <c r="K74" s="507"/>
      <c r="L74" s="507"/>
      <c r="M74" s="507"/>
      <c r="N74" s="507"/>
      <c r="O74" s="507"/>
    </row>
    <row r="75" spans="1:15" ht="18" customHeight="1">
      <c r="A75" s="1337"/>
      <c r="B75" s="935" t="s">
        <v>2077</v>
      </c>
      <c r="C75" s="823" t="s">
        <v>2024</v>
      </c>
      <c r="D75" s="143"/>
      <c r="E75" s="921"/>
      <c r="F75" s="921"/>
      <c r="G75" s="939">
        <v>0.01</v>
      </c>
      <c r="H75" s="938">
        <v>0.02</v>
      </c>
      <c r="I75" s="941">
        <f>IF(ISBLANK(H75),0,(G75/H75)*I69*10)</f>
        <v>0.5</v>
      </c>
      <c r="J75" s="856"/>
      <c r="K75" s="507"/>
      <c r="L75" s="507"/>
      <c r="M75" s="507"/>
      <c r="N75" s="507"/>
      <c r="O75" s="507"/>
    </row>
    <row r="76" spans="1:15" ht="18" customHeight="1">
      <c r="A76" s="1337"/>
      <c r="B76" s="935" t="s">
        <v>2077</v>
      </c>
      <c r="C76" s="823" t="s">
        <v>2025</v>
      </c>
      <c r="D76" s="143"/>
      <c r="E76" s="921"/>
      <c r="F76" s="921"/>
      <c r="G76" s="939">
        <v>0.01</v>
      </c>
      <c r="H76" s="938">
        <v>2.5000000000000001E-2</v>
      </c>
      <c r="I76" s="941">
        <f>IF(ISBLANK(H76),0,(G76/H76)*I69*10)</f>
        <v>0.4</v>
      </c>
      <c r="J76" s="856"/>
      <c r="K76" s="507"/>
      <c r="L76" s="507"/>
      <c r="M76" s="507"/>
      <c r="N76" s="507"/>
      <c r="O76" s="507"/>
    </row>
    <row r="77" spans="1:15" ht="18" customHeight="1">
      <c r="A77" s="1337"/>
      <c r="B77" s="935" t="s">
        <v>2077</v>
      </c>
      <c r="C77" s="823" t="s">
        <v>2092</v>
      </c>
      <c r="D77" s="143"/>
      <c r="E77" s="921"/>
      <c r="F77" s="921"/>
      <c r="G77" s="939">
        <v>0.01</v>
      </c>
      <c r="H77" s="938">
        <v>0.03</v>
      </c>
      <c r="I77" s="941">
        <f>IF(ISBLANK(H77),0,(G77/H77)*I69*10)</f>
        <v>0.33333333333333337</v>
      </c>
      <c r="J77" s="856"/>
      <c r="K77" s="507"/>
      <c r="L77" s="507"/>
      <c r="M77" s="507"/>
      <c r="N77" s="507"/>
      <c r="O77" s="507"/>
    </row>
    <row r="78" spans="1:15" ht="18" customHeight="1">
      <c r="A78" s="1337"/>
      <c r="B78" s="935" t="s">
        <v>2077</v>
      </c>
      <c r="C78" s="823" t="s">
        <v>2093</v>
      </c>
      <c r="D78" s="143"/>
      <c r="E78" s="921"/>
      <c r="F78" s="921"/>
      <c r="G78" s="939">
        <v>0.01</v>
      </c>
      <c r="H78" s="938">
        <v>1.7999999999999999E-2</v>
      </c>
      <c r="I78" s="941">
        <f>IF(ISBLANK(H78),0,(G78/H78)*I69*10)</f>
        <v>0.55555555555555558</v>
      </c>
      <c r="J78" s="856"/>
      <c r="K78" s="507"/>
      <c r="L78" s="507"/>
      <c r="M78" s="507"/>
      <c r="N78" s="507"/>
      <c r="O78" s="507"/>
    </row>
    <row r="79" spans="1:15" ht="18" customHeight="1">
      <c r="A79" s="1337"/>
      <c r="B79" s="935" t="s">
        <v>2077</v>
      </c>
      <c r="C79" s="823" t="s">
        <v>2094</v>
      </c>
      <c r="D79" s="143"/>
      <c r="E79" s="921"/>
      <c r="F79" s="921"/>
      <c r="G79" s="939">
        <v>0.01</v>
      </c>
      <c r="H79" s="938">
        <v>4.4999999999999998E-2</v>
      </c>
      <c r="I79" s="941">
        <f>IF(ISBLANK(H79),0,(G79/H79)*I69*10)</f>
        <v>0.22222222222222227</v>
      </c>
      <c r="J79" s="856"/>
      <c r="K79" s="507"/>
      <c r="L79" s="507"/>
      <c r="M79" s="507"/>
      <c r="N79" s="507"/>
      <c r="O79" s="507"/>
    </row>
    <row r="80" spans="1:15" ht="18" customHeight="1">
      <c r="A80" s="1337"/>
      <c r="B80" s="935" t="s">
        <v>2077</v>
      </c>
      <c r="C80" s="823" t="s">
        <v>2095</v>
      </c>
      <c r="D80" s="143"/>
      <c r="E80" s="921"/>
      <c r="F80" s="921"/>
      <c r="G80" s="939">
        <v>0.01</v>
      </c>
      <c r="H80" s="938">
        <v>0.03</v>
      </c>
      <c r="I80" s="941">
        <f>IF(ISBLANK(H80),0,(G80/H80)*I69*10)</f>
        <v>0.33333333333333337</v>
      </c>
      <c r="J80" s="856"/>
      <c r="K80" s="507"/>
      <c r="L80" s="507"/>
      <c r="M80" s="507"/>
      <c r="N80" s="507"/>
      <c r="O80" s="507"/>
    </row>
    <row r="81" spans="1:15" ht="18" customHeight="1">
      <c r="A81" s="1337"/>
      <c r="B81" s="935" t="s">
        <v>2077</v>
      </c>
      <c r="C81" s="823" t="s">
        <v>2153</v>
      </c>
      <c r="D81" s="143"/>
      <c r="E81" s="921"/>
      <c r="F81" s="921"/>
      <c r="G81" s="983">
        <v>1</v>
      </c>
      <c r="H81" s="984">
        <v>3</v>
      </c>
      <c r="I81" s="941">
        <f>IF(ISBLANK(H81),0,(G81/H81)*I69*10)</f>
        <v>0.33333333333333331</v>
      </c>
      <c r="J81" s="856"/>
      <c r="K81" s="507"/>
      <c r="L81" s="507"/>
      <c r="M81" s="507"/>
      <c r="N81" s="507"/>
      <c r="O81" s="507"/>
    </row>
    <row r="82" spans="1:15" ht="18" customHeight="1">
      <c r="A82" s="1337"/>
      <c r="B82" s="935" t="s">
        <v>2077</v>
      </c>
      <c r="C82" s="823" t="s">
        <v>2154</v>
      </c>
      <c r="D82" s="143"/>
      <c r="E82" s="921"/>
      <c r="F82" s="921"/>
      <c r="G82" s="983">
        <v>1</v>
      </c>
      <c r="H82" s="984">
        <v>4</v>
      </c>
      <c r="I82" s="941">
        <f>IF(ISBLANK(H82),0,(G82/H82)*I69*10)</f>
        <v>0.25</v>
      </c>
      <c r="J82" s="856"/>
      <c r="K82" s="507"/>
      <c r="L82" s="507"/>
      <c r="M82" s="507"/>
      <c r="N82" s="507"/>
      <c r="O82" s="507"/>
    </row>
    <row r="83" spans="1:15" ht="18" customHeight="1">
      <c r="A83" s="1337"/>
      <c r="B83" s="935" t="s">
        <v>2077</v>
      </c>
      <c r="C83" s="823"/>
      <c r="D83" s="143"/>
      <c r="E83" s="921"/>
      <c r="F83" s="921"/>
      <c r="G83" s="939"/>
      <c r="H83" s="938"/>
      <c r="I83" s="941">
        <f>IF(ISBLANK(H83),0,(G83/H83)*I69*10)</f>
        <v>0</v>
      </c>
      <c r="J83" s="856"/>
      <c r="K83" s="507"/>
      <c r="L83" s="507"/>
      <c r="M83" s="507"/>
      <c r="N83" s="507"/>
      <c r="O83" s="507"/>
    </row>
    <row r="84" spans="1:15" ht="18" customHeight="1">
      <c r="A84" s="1337"/>
      <c r="B84" s="935" t="s">
        <v>2077</v>
      </c>
      <c r="C84" s="823"/>
      <c r="D84" s="143"/>
      <c r="E84" s="921"/>
      <c r="F84" s="921"/>
      <c r="G84" s="939"/>
      <c r="H84" s="938"/>
      <c r="I84" s="941">
        <f>IF(ISBLANK(H84),0,(G84/H84)*I69*10)</f>
        <v>0</v>
      </c>
      <c r="J84" s="856"/>
      <c r="K84" s="507"/>
      <c r="L84" s="507"/>
      <c r="M84" s="507"/>
      <c r="N84" s="507"/>
      <c r="O84" s="507"/>
    </row>
    <row r="85" spans="1:15" ht="18" customHeight="1">
      <c r="A85" s="1337"/>
      <c r="B85" s="742"/>
      <c r="C85" s="823"/>
      <c r="D85" s="143"/>
      <c r="E85" s="921"/>
      <c r="F85" s="921"/>
      <c r="G85" s="921"/>
      <c r="H85" s="916"/>
      <c r="I85" s="916"/>
      <c r="J85" s="944"/>
      <c r="K85" s="507"/>
      <c r="L85" s="507"/>
      <c r="M85" s="507"/>
      <c r="N85" s="507"/>
      <c r="O85" s="507"/>
    </row>
    <row r="86" spans="1:15" ht="18" customHeight="1">
      <c r="A86" s="1337"/>
      <c r="B86" s="742"/>
      <c r="C86" s="823"/>
      <c r="D86" s="143"/>
      <c r="E86" s="921"/>
      <c r="F86" s="921"/>
      <c r="G86" s="921"/>
      <c r="H86" s="916"/>
      <c r="I86" s="921"/>
      <c r="J86" s="944"/>
      <c r="K86" s="507"/>
      <c r="L86" s="507"/>
      <c r="M86" s="507"/>
      <c r="N86" s="507"/>
      <c r="O86" s="507"/>
    </row>
    <row r="87" spans="1:15" ht="18" customHeight="1" thickBot="1">
      <c r="A87" s="1337"/>
      <c r="B87" s="935" t="s">
        <v>2077</v>
      </c>
      <c r="C87" s="981" t="s">
        <v>2129</v>
      </c>
      <c r="D87" s="143"/>
      <c r="E87" s="139"/>
      <c r="F87" s="139"/>
      <c r="G87" s="921"/>
      <c r="H87" s="932" t="s">
        <v>1821</v>
      </c>
      <c r="I87" s="933">
        <f>SUM(I73:I84)</f>
        <v>4.1277777777777782</v>
      </c>
      <c r="J87" s="856"/>
      <c r="K87" s="507"/>
      <c r="L87" s="507"/>
      <c r="M87" s="507"/>
      <c r="N87" s="507"/>
      <c r="O87" s="507"/>
    </row>
    <row r="88" spans="1:15" ht="18" customHeight="1">
      <c r="A88" s="1337"/>
      <c r="B88" s="742"/>
      <c r="C88" s="139"/>
      <c r="D88" s="143"/>
      <c r="E88" s="139"/>
      <c r="F88" s="139"/>
      <c r="G88" s="139"/>
      <c r="H88" s="932" t="s">
        <v>2104</v>
      </c>
      <c r="I88" s="934">
        <f>H69</f>
        <v>10</v>
      </c>
      <c r="J88" s="856"/>
      <c r="K88" s="507"/>
      <c r="L88" s="507"/>
      <c r="M88" s="507"/>
      <c r="N88" s="507"/>
      <c r="O88" s="507"/>
    </row>
    <row r="89" spans="1:15" ht="18" customHeight="1">
      <c r="A89" s="1337"/>
      <c r="B89" s="977" t="s">
        <v>2127</v>
      </c>
      <c r="C89" s="139"/>
      <c r="D89" s="143"/>
      <c r="E89" s="139"/>
      <c r="F89" s="139"/>
      <c r="G89" s="139"/>
      <c r="H89" s="139"/>
      <c r="I89" s="943"/>
      <c r="J89" s="945"/>
      <c r="K89" s="507"/>
      <c r="L89" s="507"/>
      <c r="M89" s="507"/>
      <c r="N89" s="507"/>
      <c r="O89" s="507"/>
    </row>
    <row r="90" spans="1:15" ht="18" customHeight="1">
      <c r="A90" s="1337"/>
      <c r="B90" s="742"/>
      <c r="C90" s="139"/>
      <c r="D90" s="143"/>
      <c r="E90" s="139"/>
      <c r="F90" s="139"/>
      <c r="G90" s="139"/>
      <c r="H90" s="139"/>
      <c r="I90" s="943"/>
      <c r="J90" s="945"/>
      <c r="K90" s="507"/>
      <c r="L90" s="507"/>
      <c r="M90" s="507"/>
      <c r="N90" s="507"/>
      <c r="O90" s="507"/>
    </row>
    <row r="91" spans="1:15" ht="18" customHeight="1">
      <c r="A91" s="1337"/>
      <c r="B91" s="747" t="s">
        <v>2115</v>
      </c>
      <c r="C91" s="139"/>
      <c r="D91" s="143"/>
      <c r="E91" s="139"/>
      <c r="F91" s="139"/>
      <c r="G91" s="139"/>
      <c r="H91" s="139"/>
      <c r="I91" s="943"/>
      <c r="J91" s="945"/>
      <c r="K91" s="507"/>
      <c r="L91" s="507"/>
      <c r="M91" s="507"/>
      <c r="N91" s="507"/>
      <c r="O91" s="507"/>
    </row>
    <row r="92" spans="1:15" ht="18" customHeight="1">
      <c r="A92" s="1337"/>
      <c r="B92" s="747" t="s">
        <v>2114</v>
      </c>
      <c r="C92" s="139"/>
      <c r="D92" s="143"/>
      <c r="E92" s="139"/>
      <c r="F92" s="139"/>
      <c r="G92" s="139"/>
      <c r="H92" s="139"/>
      <c r="I92" s="943"/>
      <c r="J92" s="945"/>
      <c r="K92" s="507"/>
      <c r="L92" s="507"/>
      <c r="M92" s="507"/>
      <c r="N92" s="507"/>
      <c r="O92" s="507"/>
    </row>
    <row r="93" spans="1:15" ht="18" customHeight="1">
      <c r="A93" s="1337"/>
      <c r="B93" s="747" t="s">
        <v>2116</v>
      </c>
      <c r="C93" s="139"/>
      <c r="D93" s="143"/>
      <c r="E93" s="139"/>
      <c r="F93" s="139"/>
      <c r="G93" s="139"/>
      <c r="H93" s="139"/>
      <c r="I93" s="943"/>
      <c r="J93" s="945"/>
      <c r="K93" s="507"/>
      <c r="L93" s="507"/>
      <c r="M93" s="507"/>
      <c r="N93" s="507"/>
      <c r="O93" s="507"/>
    </row>
    <row r="94" spans="1:15" ht="18" customHeight="1">
      <c r="A94" s="1337"/>
      <c r="B94" s="747"/>
      <c r="C94" s="139"/>
      <c r="D94" s="143"/>
      <c r="E94" s="139"/>
      <c r="F94" s="139"/>
      <c r="G94" s="139"/>
      <c r="H94" s="139"/>
      <c r="I94" s="943"/>
      <c r="J94" s="945"/>
      <c r="K94" s="507"/>
      <c r="L94" s="507"/>
      <c r="M94" s="507"/>
      <c r="N94" s="507"/>
      <c r="O94" s="507"/>
    </row>
    <row r="95" spans="1:15" ht="18" customHeight="1">
      <c r="A95" s="1337"/>
      <c r="B95" s="747" t="s">
        <v>2123</v>
      </c>
      <c r="C95" s="946"/>
      <c r="D95" s="946"/>
      <c r="E95" s="946"/>
      <c r="F95" s="946"/>
      <c r="G95" s="139"/>
      <c r="H95" s="139"/>
      <c r="I95" s="943"/>
      <c r="J95" s="945"/>
      <c r="K95" s="507"/>
      <c r="L95" s="507"/>
      <c r="M95" s="507"/>
      <c r="N95" s="507"/>
      <c r="O95" s="507"/>
    </row>
    <row r="96" spans="1:15" ht="18" customHeight="1">
      <c r="A96" s="1337"/>
      <c r="B96" s="747" t="s">
        <v>2106</v>
      </c>
      <c r="C96" s="8"/>
      <c r="D96" s="143"/>
      <c r="E96" s="139"/>
      <c r="F96" s="139"/>
      <c r="G96" s="139"/>
      <c r="H96" s="139"/>
      <c r="I96" s="943"/>
      <c r="J96" s="945"/>
      <c r="K96" s="507"/>
      <c r="L96" s="507"/>
      <c r="M96" s="507"/>
      <c r="N96" s="507"/>
      <c r="O96" s="507"/>
    </row>
    <row r="97" spans="1:15" ht="18" customHeight="1" thickBot="1">
      <c r="A97" s="1337"/>
      <c r="B97" s="742"/>
      <c r="C97" s="139"/>
      <c r="D97" s="143"/>
      <c r="E97" s="139"/>
      <c r="F97" s="139"/>
      <c r="G97" s="139"/>
      <c r="H97" s="139"/>
      <c r="I97" s="943"/>
      <c r="J97" s="945"/>
      <c r="K97" s="507"/>
      <c r="L97" s="507"/>
      <c r="M97" s="507"/>
      <c r="N97" s="507"/>
      <c r="O97" s="507"/>
    </row>
    <row r="98" spans="1:15" ht="18" customHeight="1">
      <c r="A98" s="1337"/>
      <c r="B98" s="1294"/>
      <c r="C98" s="971"/>
      <c r="D98" s="972"/>
      <c r="E98" s="972"/>
      <c r="F98" s="973"/>
      <c r="G98" s="972"/>
      <c r="H98" s="974"/>
      <c r="I98" s="972"/>
      <c r="J98" s="975" t="s">
        <v>2128</v>
      </c>
      <c r="K98" s="507"/>
      <c r="L98" s="507"/>
      <c r="M98" s="507"/>
      <c r="N98" s="507"/>
      <c r="O98" s="507"/>
    </row>
    <row r="99" spans="1:15" ht="18" customHeight="1">
      <c r="A99" s="1337"/>
      <c r="B99" s="937" t="s">
        <v>2220</v>
      </c>
      <c r="C99" s="153"/>
      <c r="D99" s="154"/>
      <c r="E99" s="154"/>
      <c r="F99" s="155"/>
      <c r="G99" s="154"/>
      <c r="H99" s="156"/>
      <c r="I99" s="154"/>
      <c r="J99" s="948"/>
      <c r="K99" s="507"/>
      <c r="L99" s="507"/>
      <c r="M99" s="507"/>
      <c r="N99" s="507"/>
      <c r="O99" s="507"/>
    </row>
    <row r="100" spans="1:15" ht="18" customHeight="1">
      <c r="A100" s="1337"/>
      <c r="B100" s="2174" t="s">
        <v>3</v>
      </c>
      <c r="C100" s="2175"/>
      <c r="D100" s="2175"/>
      <c r="E100" s="2175"/>
      <c r="F100" s="2175"/>
      <c r="G100" s="2175"/>
      <c r="H100" s="2175"/>
      <c r="I100" s="2175"/>
      <c r="J100" s="2176"/>
      <c r="K100" s="507"/>
      <c r="L100" s="507"/>
      <c r="M100" s="507"/>
      <c r="N100" s="507"/>
      <c r="O100" s="507"/>
    </row>
    <row r="101" spans="1:15" ht="18" customHeight="1">
      <c r="A101" s="1337"/>
      <c r="B101" s="551"/>
      <c r="C101" s="147"/>
      <c r="D101" s="139"/>
      <c r="E101" s="139"/>
      <c r="F101" s="139"/>
      <c r="G101" s="139"/>
      <c r="H101" s="139"/>
      <c r="I101" s="139"/>
      <c r="J101" s="856"/>
      <c r="K101" s="507"/>
      <c r="L101" s="507"/>
      <c r="M101" s="507"/>
      <c r="N101" s="507"/>
      <c r="O101" s="507"/>
    </row>
    <row r="102" spans="1:15" ht="18" customHeight="1" thickBot="1">
      <c r="A102" s="1337"/>
      <c r="B102" s="2177" t="s">
        <v>584</v>
      </c>
      <c r="C102" s="2178"/>
      <c r="D102" s="515"/>
      <c r="E102" s="516" t="s">
        <v>2125</v>
      </c>
      <c r="F102" s="1295" t="s">
        <v>24</v>
      </c>
      <c r="G102" s="517" t="s">
        <v>582</v>
      </c>
      <c r="H102" s="518"/>
      <c r="I102" s="518"/>
      <c r="J102" s="890"/>
      <c r="K102" s="507"/>
      <c r="L102" s="507"/>
      <c r="M102" s="507"/>
      <c r="N102" s="507"/>
      <c r="O102" s="507"/>
    </row>
    <row r="103" spans="1:15" ht="18" customHeight="1">
      <c r="A103" s="1337"/>
      <c r="B103" s="2177"/>
      <c r="C103" s="2178"/>
      <c r="D103" s="2179" t="s">
        <v>2124</v>
      </c>
      <c r="E103" s="2179"/>
      <c r="F103" s="2179"/>
      <c r="G103" s="2179"/>
      <c r="H103" s="2179"/>
      <c r="I103" s="2179"/>
      <c r="J103" s="891"/>
      <c r="K103" s="507"/>
      <c r="L103" s="507"/>
      <c r="M103" s="507"/>
      <c r="N103" s="507"/>
      <c r="O103" s="507"/>
    </row>
    <row r="104" spans="1:15" ht="18" customHeight="1">
      <c r="A104" s="1337"/>
      <c r="B104" s="1292"/>
      <c r="C104" s="1293"/>
      <c r="D104" s="144"/>
      <c r="E104" s="144"/>
      <c r="F104" s="144"/>
      <c r="G104" s="144"/>
      <c r="H104" s="144"/>
      <c r="I104" s="144"/>
      <c r="J104" s="891"/>
      <c r="K104" s="507"/>
      <c r="L104" s="507"/>
      <c r="M104" s="507"/>
      <c r="N104" s="507"/>
      <c r="O104" s="507"/>
    </row>
    <row r="105" spans="1:15" ht="18" customHeight="1">
      <c r="A105" s="1337"/>
      <c r="B105" s="892"/>
      <c r="C105" s="144"/>
      <c r="D105" s="144"/>
      <c r="E105" s="2138" t="s">
        <v>2113</v>
      </c>
      <c r="F105" s="144"/>
      <c r="G105" s="2136" t="s">
        <v>2117</v>
      </c>
      <c r="H105" s="144"/>
      <c r="I105" s="2137" t="s">
        <v>2236</v>
      </c>
      <c r="J105" s="893"/>
      <c r="K105" s="507"/>
      <c r="L105" s="507"/>
      <c r="M105" s="507"/>
      <c r="N105" s="507"/>
      <c r="O105" s="507"/>
    </row>
    <row r="106" spans="1:15" ht="18" customHeight="1">
      <c r="A106" s="1337"/>
      <c r="B106" s="873"/>
      <c r="C106" s="146" t="s">
        <v>11</v>
      </c>
      <c r="D106" s="133"/>
      <c r="E106" s="2138"/>
      <c r="F106" s="138"/>
      <c r="G106" s="2136"/>
      <c r="H106" s="138"/>
      <c r="I106" s="2137"/>
      <c r="J106" s="894"/>
      <c r="K106" s="507"/>
      <c r="L106" s="507"/>
      <c r="M106" s="507"/>
      <c r="N106" s="507"/>
      <c r="O106" s="507"/>
    </row>
    <row r="107" spans="1:15" ht="18" customHeight="1">
      <c r="A107" s="1337"/>
      <c r="B107" s="873"/>
      <c r="C107" s="132">
        <f>(E107/G107)*I107</f>
        <v>3.9999999999999996</v>
      </c>
      <c r="D107" s="133" t="s">
        <v>563</v>
      </c>
      <c r="E107" s="966">
        <v>0.01</v>
      </c>
      <c r="F107" s="135" t="s">
        <v>564</v>
      </c>
      <c r="G107" s="967">
        <v>2.5000000000000001E-2</v>
      </c>
      <c r="H107" s="134" t="s">
        <v>24</v>
      </c>
      <c r="I107" s="521">
        <v>10</v>
      </c>
      <c r="J107" s="856"/>
      <c r="K107" s="507"/>
      <c r="L107" s="507"/>
      <c r="M107" s="507"/>
      <c r="N107" s="507"/>
      <c r="O107" s="507"/>
    </row>
    <row r="108" spans="1:15" ht="18" customHeight="1">
      <c r="A108" s="1337"/>
      <c r="B108" s="873"/>
      <c r="C108" s="137" t="str">
        <f>LEFT(ADDRESS(1,COLUMN(),4),LEN(ADDRESS(1,COLUMN(),4))-1)</f>
        <v>C</v>
      </c>
      <c r="D108" s="133"/>
      <c r="E108" s="12" t="str">
        <f>LEFT(ADDRESS(1,COLUMN(),4),LEN(ADDRESS(1,COLUMN(),4))-1)</f>
        <v>E</v>
      </c>
      <c r="F108" s="138"/>
      <c r="G108" s="12" t="str">
        <f>LEFT(ADDRESS(1,COLUMN(),4),LEN(ADDRESS(1,COLUMN(),4))-1)</f>
        <v>G</v>
      </c>
      <c r="H108" s="138"/>
      <c r="I108" s="12" t="str">
        <f>LEFT(ADDRESS(1,COLUMN(),4),LEN(ADDRESS(1,COLUMN(),4))-1)</f>
        <v>I</v>
      </c>
      <c r="J108" s="856"/>
      <c r="K108" s="507"/>
      <c r="L108" s="507"/>
      <c r="M108" s="507"/>
      <c r="N108" s="507"/>
      <c r="O108" s="507"/>
    </row>
    <row r="109" spans="1:15" ht="18" customHeight="1">
      <c r="A109" s="1337"/>
      <c r="B109" s="873"/>
      <c r="C109" s="130" t="s">
        <v>31</v>
      </c>
      <c r="D109" s="133"/>
      <c r="E109" s="136" t="s">
        <v>28</v>
      </c>
      <c r="F109" s="135"/>
      <c r="G109" s="141" t="s">
        <v>29</v>
      </c>
      <c r="H109" s="134"/>
      <c r="I109" s="142" t="s">
        <v>30</v>
      </c>
      <c r="J109" s="856"/>
      <c r="K109" s="507"/>
      <c r="L109" s="507"/>
      <c r="M109" s="507"/>
      <c r="N109" s="507"/>
      <c r="O109" s="507"/>
    </row>
    <row r="110" spans="1:15" ht="18" customHeight="1">
      <c r="A110" s="1337"/>
      <c r="B110" s="873"/>
      <c r="C110" s="130"/>
      <c r="D110" s="133"/>
      <c r="E110" s="136"/>
      <c r="F110" s="135"/>
      <c r="G110" s="141"/>
      <c r="H110" s="134"/>
      <c r="I110" s="142"/>
      <c r="J110" s="894"/>
      <c r="K110" s="507"/>
      <c r="L110" s="507"/>
      <c r="M110" s="507"/>
      <c r="N110" s="507"/>
      <c r="O110" s="507"/>
    </row>
    <row r="111" spans="1:15" ht="18" customHeight="1">
      <c r="A111" s="1337"/>
      <c r="B111" s="2133" t="s">
        <v>2237</v>
      </c>
      <c r="C111" s="2134"/>
      <c r="D111" s="2134"/>
      <c r="E111" s="2134"/>
      <c r="F111" s="2134"/>
      <c r="G111" s="2134"/>
      <c r="H111" s="2134"/>
      <c r="I111" s="2134"/>
      <c r="J111" s="2135"/>
      <c r="K111" s="507"/>
      <c r="L111" s="507"/>
      <c r="M111" s="507"/>
      <c r="N111" s="507"/>
      <c r="O111" s="507"/>
    </row>
    <row r="112" spans="1:15" ht="18" customHeight="1">
      <c r="A112" s="1337"/>
      <c r="B112" s="873"/>
      <c r="C112" s="130"/>
      <c r="D112" s="133"/>
      <c r="E112" s="136"/>
      <c r="F112" s="135"/>
      <c r="G112" s="141"/>
      <c r="H112" s="134"/>
      <c r="I112" s="142"/>
      <c r="J112" s="856"/>
      <c r="K112" s="507"/>
      <c r="L112" s="507"/>
      <c r="M112" s="507"/>
      <c r="N112" s="507"/>
      <c r="O112" s="507"/>
    </row>
    <row r="113" spans="1:15" ht="18" customHeight="1">
      <c r="A113" s="1337"/>
      <c r="B113" s="873"/>
      <c r="C113" s="144"/>
      <c r="D113" s="133"/>
      <c r="E113" s="2138" t="s">
        <v>2235</v>
      </c>
      <c r="F113" s="135"/>
      <c r="G113" s="2137" t="s">
        <v>2236</v>
      </c>
      <c r="H113" s="134"/>
      <c r="I113" s="2136" t="s">
        <v>23</v>
      </c>
      <c r="J113" s="856"/>
      <c r="K113" s="507"/>
      <c r="L113" s="507"/>
      <c r="M113" s="507"/>
      <c r="N113" s="507"/>
      <c r="O113" s="507"/>
    </row>
    <row r="114" spans="1:15" ht="18" customHeight="1">
      <c r="A114" s="1337"/>
      <c r="B114" s="873"/>
      <c r="C114" s="146" t="s">
        <v>11</v>
      </c>
      <c r="D114" s="133"/>
      <c r="E114" s="2138"/>
      <c r="F114" s="135"/>
      <c r="G114" s="2137"/>
      <c r="H114" s="134"/>
      <c r="I114" s="2136"/>
      <c r="J114" s="856"/>
      <c r="K114" s="507"/>
      <c r="L114" s="507"/>
      <c r="M114" s="507"/>
      <c r="N114" s="507"/>
      <c r="O114" s="507"/>
    </row>
    <row r="115" spans="1:15" ht="18" customHeight="1">
      <c r="A115" s="1337"/>
      <c r="B115" s="873"/>
      <c r="C115" s="132">
        <f>(E115*G115)/I115</f>
        <v>4</v>
      </c>
      <c r="D115" s="133"/>
      <c r="E115" s="966">
        <v>0.01</v>
      </c>
      <c r="F115" s="134" t="s">
        <v>24</v>
      </c>
      <c r="G115" s="521">
        <v>10</v>
      </c>
      <c r="H115" s="135" t="s">
        <v>564</v>
      </c>
      <c r="I115" s="967">
        <v>2.5000000000000001E-2</v>
      </c>
      <c r="J115" s="856"/>
      <c r="K115" s="507"/>
      <c r="L115" s="507"/>
      <c r="M115" s="507"/>
      <c r="N115" s="507"/>
      <c r="O115" s="507"/>
    </row>
    <row r="116" spans="1:15" ht="18" customHeight="1">
      <c r="A116" s="1337"/>
      <c r="B116" s="873"/>
      <c r="C116" s="137" t="str">
        <f>LEFT(ADDRESS(1,COLUMN(),4),LEN(ADDRESS(1,COLUMN(),4))-1)</f>
        <v>C</v>
      </c>
      <c r="D116" s="133" t="s">
        <v>563</v>
      </c>
      <c r="E116" s="12" t="str">
        <f>LEFT(ADDRESS(1,COLUMN(),4),LEN(ADDRESS(1,COLUMN(),4))-1)</f>
        <v>E</v>
      </c>
      <c r="F116" s="135"/>
      <c r="G116" s="12" t="str">
        <f>LEFT(ADDRESS(1,COLUMN(),4),LEN(ADDRESS(1,COLUMN(),4))-1)</f>
        <v>G</v>
      </c>
      <c r="H116" s="134"/>
      <c r="I116" s="12" t="str">
        <f>LEFT(ADDRESS(1,COLUMN(),4),LEN(ADDRESS(1,COLUMN(),4))-1)</f>
        <v>I</v>
      </c>
      <c r="J116" s="856"/>
      <c r="K116" s="507"/>
      <c r="L116" s="507"/>
      <c r="M116" s="507"/>
      <c r="N116" s="507"/>
      <c r="O116" s="507"/>
    </row>
    <row r="117" spans="1:15" ht="18" customHeight="1">
      <c r="A117" s="1337"/>
      <c r="B117" s="873"/>
      <c r="C117" s="130" t="s">
        <v>31</v>
      </c>
      <c r="D117" s="133"/>
      <c r="E117" s="136" t="s">
        <v>28</v>
      </c>
      <c r="F117" s="135"/>
      <c r="G117" s="142" t="s">
        <v>30</v>
      </c>
      <c r="H117" s="134"/>
      <c r="I117" s="141" t="s">
        <v>29</v>
      </c>
      <c r="J117" s="894"/>
      <c r="K117" s="507"/>
      <c r="L117" s="507"/>
      <c r="M117" s="507"/>
      <c r="N117" s="507"/>
      <c r="O117" s="507"/>
    </row>
    <row r="118" spans="1:15" ht="18" customHeight="1">
      <c r="A118" s="1337"/>
      <c r="B118" s="873"/>
      <c r="C118" s="130"/>
      <c r="D118" s="133"/>
      <c r="E118" s="136"/>
      <c r="F118" s="135"/>
      <c r="G118" s="141"/>
      <c r="H118" s="134"/>
      <c r="I118" s="142"/>
      <c r="J118" s="1380" t="s">
        <v>2243</v>
      </c>
      <c r="K118" s="507"/>
      <c r="L118" s="507"/>
      <c r="M118" s="507"/>
      <c r="N118" s="507"/>
      <c r="O118" s="507"/>
    </row>
    <row r="119" spans="1:15" ht="18" customHeight="1">
      <c r="A119" s="1337"/>
      <c r="B119" s="968" t="s">
        <v>583</v>
      </c>
      <c r="C119" s="969"/>
      <c r="D119" s="969"/>
      <c r="E119" s="969"/>
      <c r="F119" s="969"/>
      <c r="G119" s="969"/>
      <c r="H119" s="969"/>
      <c r="I119" s="969"/>
      <c r="J119" s="970"/>
      <c r="K119" s="507"/>
      <c r="L119" s="507"/>
      <c r="M119" s="507"/>
      <c r="N119" s="507"/>
      <c r="O119" s="507"/>
    </row>
    <row r="120" spans="1:15" ht="18" customHeight="1">
      <c r="A120" s="1337"/>
      <c r="B120" s="976"/>
      <c r="C120" s="509"/>
      <c r="D120" s="143"/>
      <c r="E120" s="139"/>
      <c r="F120" s="139"/>
      <c r="G120" s="139"/>
      <c r="H120" s="139"/>
      <c r="I120" s="932"/>
      <c r="J120" s="945"/>
      <c r="K120" s="507"/>
      <c r="L120" s="507"/>
      <c r="M120" s="507"/>
      <c r="N120" s="507"/>
      <c r="O120" s="507"/>
    </row>
    <row r="121" spans="1:15" ht="18" customHeight="1">
      <c r="A121" s="1337"/>
      <c r="B121" s="1336" t="s">
        <v>562</v>
      </c>
      <c r="C121" s="2" t="s">
        <v>2112</v>
      </c>
      <c r="D121" s="143"/>
      <c r="E121" s="139"/>
      <c r="F121" s="139"/>
      <c r="G121" s="138"/>
      <c r="H121" s="138"/>
      <c r="I121" s="932"/>
      <c r="J121" s="945"/>
      <c r="K121" s="507"/>
      <c r="L121" s="507"/>
      <c r="M121" s="507"/>
      <c r="N121" s="507"/>
      <c r="O121" s="507"/>
    </row>
    <row r="122" spans="1:15" ht="18" customHeight="1" thickBot="1">
      <c r="A122" s="1337"/>
      <c r="B122" s="936"/>
      <c r="C122" s="886"/>
      <c r="D122" s="886"/>
      <c r="E122" s="886"/>
      <c r="F122" s="149"/>
      <c r="G122" s="149"/>
      <c r="H122" s="149"/>
      <c r="I122" s="149"/>
      <c r="J122" s="888"/>
      <c r="K122" s="507"/>
      <c r="L122" s="507"/>
      <c r="M122" s="507"/>
      <c r="N122" s="507"/>
      <c r="O122" s="507"/>
    </row>
    <row r="123" spans="1:15" ht="18" customHeight="1">
      <c r="A123" s="507"/>
      <c r="B123" s="507"/>
      <c r="C123" s="507"/>
      <c r="D123" s="507"/>
      <c r="E123" s="507"/>
      <c r="F123" s="507"/>
      <c r="G123" s="507"/>
      <c r="H123" s="507"/>
      <c r="I123" s="507"/>
      <c r="J123" s="507"/>
      <c r="K123" s="507"/>
      <c r="L123" s="507"/>
      <c r="M123" s="507"/>
      <c r="N123" s="507"/>
      <c r="O123" s="507"/>
    </row>
    <row r="124" spans="1:15" ht="18" customHeight="1"/>
  </sheetData>
  <mergeCells count="23">
    <mergeCell ref="B54:J55"/>
    <mergeCell ref="G105:G106"/>
    <mergeCell ref="I105:I106"/>
    <mergeCell ref="B60:J61"/>
    <mergeCell ref="D63:G64"/>
    <mergeCell ref="H63:H64"/>
    <mergeCell ref="H71:H72"/>
    <mergeCell ref="B100:J100"/>
    <mergeCell ref="B102:C103"/>
    <mergeCell ref="D103:I103"/>
    <mergeCell ref="B57:C58"/>
    <mergeCell ref="D57:J58"/>
    <mergeCell ref="B2:M3"/>
    <mergeCell ref="B6:K6"/>
    <mergeCell ref="P6:U7"/>
    <mergeCell ref="A7:A51"/>
    <mergeCell ref="B7:K8"/>
    <mergeCell ref="O10:R16"/>
    <mergeCell ref="B111:J111"/>
    <mergeCell ref="I113:I114"/>
    <mergeCell ref="G113:G114"/>
    <mergeCell ref="E113:E114"/>
    <mergeCell ref="E105:E106"/>
  </mergeCells>
  <conditionalFormatting sqref="E107">
    <cfRule type="cellIs" dxfId="131" priority="58" stopIfTrue="1" operator="equal">
      <formula>1</formula>
    </cfRule>
    <cfRule type="cellIs" dxfId="130" priority="59" stopIfTrue="1" operator="equal">
      <formula>2</formula>
    </cfRule>
    <cfRule type="cellIs" dxfId="129" priority="60" stopIfTrue="1" operator="equal">
      <formula>3</formula>
    </cfRule>
  </conditionalFormatting>
  <conditionalFormatting sqref="G107">
    <cfRule type="cellIs" dxfId="128" priority="55" stopIfTrue="1" operator="equal">
      <formula>1</formula>
    </cfRule>
    <cfRule type="cellIs" dxfId="127" priority="56" stopIfTrue="1" operator="equal">
      <formula>2</formula>
    </cfRule>
    <cfRule type="cellIs" dxfId="126" priority="57" stopIfTrue="1" operator="equal">
      <formula>3</formula>
    </cfRule>
  </conditionalFormatting>
  <conditionalFormatting sqref="E115">
    <cfRule type="cellIs" dxfId="125" priority="7" stopIfTrue="1" operator="equal">
      <formula>1</formula>
    </cfRule>
    <cfRule type="cellIs" dxfId="124" priority="8" stopIfTrue="1" operator="equal">
      <formula>2</formula>
    </cfRule>
    <cfRule type="cellIs" dxfId="123" priority="9" stopIfTrue="1" operator="equal">
      <formula>3</formula>
    </cfRule>
  </conditionalFormatting>
  <conditionalFormatting sqref="I115">
    <cfRule type="cellIs" dxfId="122" priority="4" stopIfTrue="1" operator="equal">
      <formula>1</formula>
    </cfRule>
    <cfRule type="cellIs" dxfId="121" priority="5" stopIfTrue="1" operator="equal">
      <formula>2</formula>
    </cfRule>
    <cfRule type="cellIs" dxfId="120" priority="6" stopIfTrue="1" operator="equal">
      <formula>3</formula>
    </cfRule>
  </conditionalFormatting>
  <hyperlinks>
    <hyperlink ref="C25" r:id="rId1" xr:uid="{00000000-0004-0000-0100-000000000000}"/>
    <hyperlink ref="C13" r:id="rId2" xr:uid="{00000000-0004-0000-0100-000001000000}"/>
    <hyperlink ref="C14" r:id="rId3" xr:uid="{00000000-0004-0000-0100-000002000000}"/>
    <hyperlink ref="C10" r:id="rId4" xr:uid="{00000000-0004-0000-0100-000003000000}"/>
    <hyperlink ref="C11" r:id="rId5" xr:uid="{00000000-0004-0000-0100-000004000000}"/>
    <hyperlink ref="C12" r:id="rId6" xr:uid="{00000000-0004-0000-0100-000005000000}"/>
    <hyperlink ref="C9" r:id="rId7" xr:uid="{00000000-0004-0000-0100-000006000000}"/>
    <hyperlink ref="C51" r:id="rId8" xr:uid="{00000000-0004-0000-0100-000007000000}"/>
    <hyperlink ref="C50" r:id="rId9" xr:uid="{00000000-0004-0000-0100-000008000000}"/>
    <hyperlink ref="C121" r:id="rId10" xr:uid="{00000000-0004-0000-0100-000009000000}"/>
    <hyperlink ref="C15" r:id="rId11" xr:uid="{00000000-0004-0000-0100-00000A000000}"/>
  </hyperlinks>
  <pageMargins left="0.7" right="0.7" top="0.75" bottom="0.75" header="0.3" footer="0.3"/>
  <pageSetup paperSize="9" orientation="portrait" r:id="rId12"/>
  <drawing r:id="rId1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99FF"/>
  </sheetPr>
  <dimension ref="A1:Z902"/>
  <sheetViews>
    <sheetView zoomScaleNormal="100" workbookViewId="0">
      <selection activeCell="K32" sqref="K32"/>
    </sheetView>
  </sheetViews>
  <sheetFormatPr baseColWidth="10" defaultRowHeight="15"/>
  <cols>
    <col min="1" max="1" width="2.7109375" style="168" customWidth="1"/>
    <col min="2" max="15" width="14.7109375" style="168" customWidth="1"/>
    <col min="16" max="16384" width="11.42578125" style="168"/>
  </cols>
  <sheetData>
    <row r="1" spans="1:26">
      <c r="A1" s="700">
        <v>2</v>
      </c>
      <c r="B1" s="701">
        <v>14</v>
      </c>
      <c r="C1" s="701">
        <v>14</v>
      </c>
      <c r="D1" s="701">
        <v>14</v>
      </c>
      <c r="E1" s="701">
        <v>14</v>
      </c>
      <c r="F1" s="701">
        <v>14</v>
      </c>
      <c r="G1" s="701">
        <v>14</v>
      </c>
      <c r="H1" s="701">
        <v>14</v>
      </c>
      <c r="I1" s="701">
        <v>14</v>
      </c>
      <c r="J1" s="701">
        <v>14</v>
      </c>
      <c r="K1" s="701">
        <v>14</v>
      </c>
      <c r="L1" s="701">
        <v>14</v>
      </c>
      <c r="M1" s="701">
        <v>14</v>
      </c>
      <c r="N1" s="701">
        <v>14</v>
      </c>
      <c r="O1" s="701">
        <v>14</v>
      </c>
      <c r="P1" s="702" t="s">
        <v>1900</v>
      </c>
    </row>
    <row r="2" spans="1:26" ht="15" customHeight="1">
      <c r="A2" s="2236" t="s">
        <v>1901</v>
      </c>
      <c r="B2" s="2236"/>
      <c r="C2" s="2236"/>
      <c r="D2" s="2236"/>
      <c r="E2" s="2236"/>
      <c r="F2" s="2236"/>
      <c r="G2" s="2236"/>
      <c r="H2" s="2236"/>
      <c r="I2" s="2236"/>
      <c r="J2" s="2236"/>
      <c r="K2" s="2236"/>
      <c r="L2" s="2236"/>
      <c r="M2" s="2236"/>
      <c r="N2" s="2236"/>
      <c r="O2" s="2236"/>
    </row>
    <row r="3" spans="1:26" ht="15" customHeight="1">
      <c r="A3" s="2236"/>
      <c r="B3" s="2236"/>
      <c r="C3" s="2236"/>
      <c r="D3" s="2236"/>
      <c r="E3" s="2236"/>
      <c r="F3" s="2236"/>
      <c r="G3" s="2236"/>
      <c r="H3" s="2236"/>
      <c r="I3" s="2236"/>
      <c r="J3" s="2236"/>
      <c r="K3" s="2236"/>
      <c r="L3" s="2236"/>
      <c r="M3" s="2236"/>
      <c r="N3" s="2236"/>
      <c r="O3" s="2236"/>
    </row>
    <row r="4" spans="1:26">
      <c r="A4" s="2236"/>
      <c r="B4" s="2236"/>
      <c r="C4" s="2236"/>
      <c r="D4" s="2236"/>
      <c r="E4" s="2236"/>
      <c r="F4" s="2236"/>
      <c r="G4" s="2236"/>
      <c r="H4" s="2236"/>
      <c r="I4" s="2236"/>
      <c r="J4" s="2236"/>
      <c r="K4" s="2236"/>
      <c r="L4" s="2236"/>
      <c r="M4" s="2236"/>
      <c r="N4" s="2236"/>
      <c r="O4" s="2236"/>
    </row>
    <row r="7" spans="1:26" ht="15.75" thickBot="1">
      <c r="A7" s="523" t="s">
        <v>498</v>
      </c>
      <c r="B7" s="2260"/>
      <c r="C7" s="2260"/>
      <c r="D7" s="2260"/>
      <c r="E7" s="2260"/>
      <c r="F7" s="2260"/>
      <c r="G7" s="2260"/>
      <c r="H7" s="2260"/>
      <c r="I7" s="2260"/>
      <c r="K7" s="2204" t="s">
        <v>556</v>
      </c>
      <c r="L7" s="2205"/>
      <c r="M7" s="2205"/>
      <c r="N7" s="2205"/>
      <c r="O7" s="2205"/>
      <c r="P7" s="2205"/>
      <c r="Q7" s="2205"/>
      <c r="R7" s="2205"/>
      <c r="S7" s="2205"/>
      <c r="T7" s="2205"/>
      <c r="U7" s="2205"/>
      <c r="V7" s="2205"/>
      <c r="W7" s="2205"/>
      <c r="X7" s="2205"/>
      <c r="Y7" s="2205"/>
      <c r="Z7" s="2206"/>
    </row>
    <row r="8" spans="1:26" ht="18" customHeight="1">
      <c r="A8" s="2288"/>
      <c r="B8" s="1139" t="s">
        <v>27</v>
      </c>
      <c r="C8" s="785" t="s">
        <v>1800</v>
      </c>
      <c r="D8" s="785"/>
      <c r="E8" s="786"/>
      <c r="F8" s="786"/>
      <c r="G8" s="786"/>
      <c r="H8" s="786"/>
      <c r="I8" s="1140"/>
      <c r="K8" s="2207"/>
      <c r="L8" s="2208"/>
      <c r="M8" s="2208"/>
      <c r="N8" s="2208"/>
      <c r="O8" s="2208"/>
      <c r="P8" s="2208"/>
      <c r="Q8" s="2208"/>
      <c r="R8" s="2208"/>
      <c r="S8" s="2208"/>
      <c r="T8" s="2208"/>
      <c r="U8" s="2208"/>
      <c r="V8" s="2208"/>
      <c r="W8" s="2208"/>
      <c r="X8" s="2208"/>
      <c r="Y8" s="2208"/>
      <c r="Z8" s="2209"/>
    </row>
    <row r="9" spans="1:26" ht="18" customHeight="1">
      <c r="A9" s="2289"/>
      <c r="B9" s="800"/>
      <c r="C9" s="561" t="s">
        <v>1883</v>
      </c>
      <c r="D9" s="655"/>
      <c r="E9" s="561"/>
      <c r="F9" s="561"/>
      <c r="G9" s="561"/>
      <c r="H9" s="561"/>
      <c r="I9" s="562"/>
      <c r="K9" s="853"/>
      <c r="L9" s="853"/>
      <c r="M9" s="853"/>
      <c r="N9" s="853"/>
      <c r="O9" s="853"/>
      <c r="P9" s="853"/>
      <c r="Q9" s="853"/>
      <c r="R9" s="853"/>
      <c r="S9" s="853"/>
      <c r="T9" s="853"/>
      <c r="U9" s="853"/>
      <c r="V9" s="853"/>
      <c r="W9" s="853"/>
      <c r="X9" s="853"/>
      <c r="Y9" s="853"/>
      <c r="Z9" s="853"/>
    </row>
    <row r="10" spans="1:26" ht="18" customHeight="1">
      <c r="A10" s="2289"/>
      <c r="B10" s="800"/>
      <c r="C10" s="561" t="s">
        <v>1992</v>
      </c>
      <c r="D10" s="655"/>
      <c r="E10" s="561"/>
      <c r="F10" s="561"/>
      <c r="G10" s="561"/>
      <c r="H10" s="561"/>
      <c r="I10" s="562"/>
      <c r="K10" s="853"/>
      <c r="L10" s="853"/>
      <c r="M10" s="853"/>
      <c r="N10" s="853"/>
      <c r="O10" s="853"/>
      <c r="P10" s="853"/>
      <c r="Q10" s="853"/>
      <c r="R10" s="853"/>
      <c r="S10" s="853"/>
      <c r="T10" s="853"/>
      <c r="U10" s="853"/>
      <c r="V10" s="853"/>
      <c r="W10" s="853"/>
      <c r="X10" s="853"/>
      <c r="Y10" s="853"/>
      <c r="Z10" s="853"/>
    </row>
    <row r="11" spans="1:26" ht="18" customHeight="1">
      <c r="A11" s="2289"/>
      <c r="B11" s="800"/>
      <c r="C11" s="561" t="s">
        <v>1803</v>
      </c>
      <c r="D11" s="655"/>
      <c r="E11" s="561"/>
      <c r="F11" s="561"/>
      <c r="G11" s="561"/>
      <c r="H11" s="561"/>
      <c r="I11" s="562"/>
      <c r="K11" s="853"/>
      <c r="L11" s="853"/>
      <c r="M11" s="853"/>
      <c r="N11" s="853"/>
      <c r="O11" s="853"/>
      <c r="P11" s="853"/>
      <c r="Q11" s="853"/>
      <c r="R11" s="853"/>
      <c r="S11" s="853"/>
      <c r="T11" s="853"/>
      <c r="U11" s="853"/>
      <c r="V11" s="853"/>
      <c r="W11" s="853"/>
      <c r="X11" s="853"/>
      <c r="Y11" s="853"/>
      <c r="Z11" s="853"/>
    </row>
    <row r="12" spans="1:26" ht="18" customHeight="1">
      <c r="A12" s="2289"/>
      <c r="B12" s="800"/>
      <c r="C12" s="561" t="s">
        <v>1804</v>
      </c>
      <c r="D12" s="655"/>
      <c r="E12" s="561"/>
      <c r="F12" s="561"/>
      <c r="G12" s="561"/>
      <c r="H12" s="561"/>
      <c r="I12" s="562"/>
      <c r="K12" s="853"/>
      <c r="L12" s="853"/>
      <c r="M12" s="853"/>
      <c r="N12" s="853"/>
      <c r="O12" s="853"/>
      <c r="P12" s="853"/>
      <c r="Q12" s="853"/>
      <c r="R12" s="853"/>
      <c r="S12" s="853"/>
      <c r="T12" s="853"/>
      <c r="U12" s="853"/>
      <c r="V12" s="853"/>
      <c r="W12" s="853"/>
      <c r="X12" s="853"/>
      <c r="Y12" s="853"/>
      <c r="Z12" s="853"/>
    </row>
    <row r="13" spans="1:26" ht="18" customHeight="1">
      <c r="A13" s="2289"/>
      <c r="B13" s="800"/>
      <c r="C13" s="509" t="s">
        <v>1797</v>
      </c>
      <c r="D13" s="655"/>
      <c r="E13" s="561"/>
      <c r="F13" s="561"/>
      <c r="G13" s="561"/>
      <c r="H13" s="561"/>
      <c r="I13" s="562"/>
      <c r="K13" s="118"/>
      <c r="L13" s="118"/>
      <c r="M13" s="118"/>
      <c r="N13" s="119"/>
      <c r="O13" s="119"/>
      <c r="P13" s="118"/>
      <c r="Q13" s="118"/>
      <c r="R13" s="118"/>
      <c r="S13" s="118"/>
      <c r="T13" s="118"/>
      <c r="U13" s="120"/>
      <c r="V13" s="120"/>
      <c r="W13" s="120"/>
      <c r="X13" s="120"/>
      <c r="Y13" s="120"/>
      <c r="Z13" s="120"/>
    </row>
    <row r="14" spans="1:26" ht="18" customHeight="1">
      <c r="A14" s="2289"/>
      <c r="B14" s="800"/>
      <c r="C14" s="509" t="s">
        <v>1798</v>
      </c>
      <c r="D14" s="655"/>
      <c r="E14" s="561"/>
      <c r="F14" s="561"/>
      <c r="G14" s="561"/>
      <c r="H14" s="561"/>
      <c r="I14" s="562"/>
      <c r="K14" s="118"/>
      <c r="L14" s="121" t="s">
        <v>32</v>
      </c>
      <c r="M14" s="121"/>
      <c r="N14" s="121"/>
      <c r="O14" s="121"/>
      <c r="P14" s="121"/>
      <c r="Q14" s="122"/>
      <c r="R14" s="122"/>
      <c r="S14" s="122"/>
      <c r="T14" s="118"/>
      <c r="U14" s="120"/>
      <c r="V14" s="120"/>
      <c r="W14" s="120"/>
      <c r="X14" s="120"/>
      <c r="Y14" s="120"/>
      <c r="Z14" s="120"/>
    </row>
    <row r="15" spans="1:26" ht="18" customHeight="1">
      <c r="A15" s="2289"/>
      <c r="B15" s="800"/>
      <c r="C15" s="509" t="s">
        <v>1799</v>
      </c>
      <c r="D15" s="655"/>
      <c r="E15" s="561"/>
      <c r="F15" s="561"/>
      <c r="G15" s="561"/>
      <c r="H15" s="561"/>
      <c r="I15" s="562"/>
      <c r="J15" s="168" t="s">
        <v>107</v>
      </c>
      <c r="K15" s="118"/>
      <c r="L15" s="121"/>
      <c r="M15" s="121"/>
      <c r="N15" s="121"/>
      <c r="O15" s="121"/>
      <c r="P15" s="121"/>
      <c r="Q15" s="122"/>
      <c r="R15" s="122"/>
      <c r="S15" s="122"/>
      <c r="T15" s="118"/>
      <c r="U15" s="120"/>
      <c r="V15" s="120"/>
      <c r="W15" s="120"/>
      <c r="X15" s="120"/>
      <c r="Y15" s="120"/>
      <c r="Z15" s="120"/>
    </row>
    <row r="16" spans="1:26" ht="18" customHeight="1">
      <c r="A16" s="2289"/>
      <c r="B16" s="800"/>
      <c r="C16" s="509" t="s">
        <v>1801</v>
      </c>
      <c r="D16" s="655"/>
      <c r="E16" s="561"/>
      <c r="F16" s="561"/>
      <c r="G16" s="561"/>
      <c r="H16" s="561"/>
      <c r="I16" s="562"/>
      <c r="K16" s="118"/>
      <c r="L16" s="2210" t="s">
        <v>556</v>
      </c>
      <c r="M16" s="2210"/>
      <c r="N16" s="2210"/>
      <c r="O16" s="2210"/>
      <c r="P16" s="2210"/>
      <c r="Q16" s="122"/>
      <c r="R16" s="122"/>
      <c r="S16" s="122"/>
      <c r="T16" s="118"/>
      <c r="U16" s="120"/>
      <c r="V16" s="120"/>
      <c r="W16" s="120"/>
      <c r="X16" s="120"/>
      <c r="Y16" s="120"/>
      <c r="Z16" s="120"/>
    </row>
    <row r="17" spans="1:26" ht="18" customHeight="1">
      <c r="A17" s="2289"/>
      <c r="B17" s="800"/>
      <c r="C17" s="509" t="s">
        <v>688</v>
      </c>
      <c r="D17" s="655"/>
      <c r="E17" s="561"/>
      <c r="F17" s="561"/>
      <c r="G17" s="561"/>
      <c r="H17" s="561"/>
      <c r="I17" s="562"/>
      <c r="K17" s="118"/>
      <c r="L17" s="728"/>
      <c r="M17" s="728"/>
      <c r="N17" s="728"/>
      <c r="O17" s="728"/>
      <c r="P17" s="729"/>
      <c r="Q17" s="122"/>
      <c r="R17" s="122"/>
      <c r="S17" s="122"/>
      <c r="T17" s="118"/>
      <c r="U17" s="120"/>
      <c r="V17" s="120"/>
      <c r="W17" s="120"/>
      <c r="X17" s="120"/>
      <c r="Y17" s="120"/>
      <c r="Z17" s="120"/>
    </row>
    <row r="18" spans="1:26" ht="18" customHeight="1">
      <c r="A18" s="2289"/>
      <c r="B18" s="800"/>
      <c r="C18" s="784" t="s">
        <v>686</v>
      </c>
      <c r="D18" s="655"/>
      <c r="E18" s="561"/>
      <c r="F18" s="561"/>
      <c r="G18" s="561"/>
      <c r="H18" s="561"/>
      <c r="I18" s="562"/>
      <c r="K18" s="118"/>
      <c r="L18" s="730" t="s">
        <v>557</v>
      </c>
      <c r="M18" s="730"/>
      <c r="N18" s="730"/>
      <c r="O18" s="730"/>
      <c r="P18" s="123"/>
      <c r="Q18" s="122"/>
      <c r="R18" s="122"/>
      <c r="S18" s="122"/>
      <c r="T18" s="118"/>
      <c r="U18" s="120"/>
      <c r="V18" s="120"/>
      <c r="W18" s="120"/>
      <c r="X18" s="120"/>
      <c r="Y18" s="120"/>
      <c r="Z18" s="120"/>
    </row>
    <row r="19" spans="1:26" ht="18" customHeight="1">
      <c r="A19" s="2289"/>
      <c r="B19" s="800"/>
      <c r="C19" s="509" t="s">
        <v>687</v>
      </c>
      <c r="D19" s="655"/>
      <c r="E19" s="561"/>
      <c r="F19" s="561"/>
      <c r="G19" s="561"/>
      <c r="H19" s="561"/>
      <c r="I19" s="562"/>
      <c r="K19" s="118"/>
      <c r="L19" s="730"/>
      <c r="M19" s="730"/>
      <c r="N19" s="730"/>
      <c r="O19" s="730"/>
      <c r="P19" s="123"/>
      <c r="Q19" s="122"/>
      <c r="R19" s="122"/>
      <c r="S19" s="122"/>
      <c r="T19" s="118"/>
      <c r="U19" s="120"/>
      <c r="V19" s="120"/>
      <c r="W19" s="120"/>
      <c r="X19" s="120"/>
      <c r="Y19" s="120"/>
      <c r="Z19" s="120"/>
    </row>
    <row r="20" spans="1:26" ht="18" customHeight="1">
      <c r="A20" s="2289"/>
      <c r="B20" s="800"/>
      <c r="C20" s="509" t="s">
        <v>1805</v>
      </c>
      <c r="D20" s="655"/>
      <c r="E20" s="561"/>
      <c r="F20" s="561"/>
      <c r="G20" s="561"/>
      <c r="H20" s="561"/>
      <c r="I20" s="562"/>
      <c r="K20" s="118"/>
      <c r="L20" s="730" t="s">
        <v>558</v>
      </c>
      <c r="M20" s="730"/>
      <c r="N20" s="730"/>
      <c r="O20" s="730"/>
      <c r="P20" s="123"/>
      <c r="Q20" s="122"/>
      <c r="R20" s="122"/>
      <c r="S20" s="122"/>
      <c r="T20" s="118"/>
      <c r="U20" s="120"/>
      <c r="V20" s="120"/>
      <c r="W20" s="120"/>
      <c r="X20" s="120"/>
      <c r="Y20" s="120"/>
      <c r="Z20" s="120"/>
    </row>
    <row r="21" spans="1:26" ht="18" customHeight="1">
      <c r="A21" s="2289"/>
      <c r="B21" s="800"/>
      <c r="C21" s="655" t="s">
        <v>1806</v>
      </c>
      <c r="D21" s="655"/>
      <c r="E21" s="561"/>
      <c r="F21" s="561"/>
      <c r="G21" s="561"/>
      <c r="H21" s="561"/>
      <c r="I21" s="562"/>
      <c r="K21" s="118"/>
      <c r="L21" s="730"/>
      <c r="M21" s="730"/>
      <c r="N21" s="730"/>
      <c r="O21" s="730"/>
      <c r="P21" s="123"/>
      <c r="Q21" s="122"/>
      <c r="R21" s="122"/>
      <c r="S21" s="122"/>
      <c r="T21" s="118"/>
      <c r="U21" s="120"/>
      <c r="V21" s="120"/>
      <c r="W21" s="120"/>
      <c r="X21" s="120"/>
      <c r="Y21" s="120"/>
      <c r="Z21" s="120"/>
    </row>
    <row r="22" spans="1:26" ht="18" customHeight="1">
      <c r="A22" s="2289"/>
      <c r="B22" s="800"/>
      <c r="C22" s="509" t="s">
        <v>1802</v>
      </c>
      <c r="D22" s="655"/>
      <c r="E22" s="561"/>
      <c r="F22" s="561"/>
      <c r="G22" s="561"/>
      <c r="H22" s="561"/>
      <c r="I22" s="562"/>
      <c r="K22" s="118"/>
      <c r="L22" s="124" t="s">
        <v>559</v>
      </c>
      <c r="M22" s="123"/>
      <c r="N22" s="123"/>
      <c r="O22" s="123"/>
      <c r="P22" s="123"/>
      <c r="Q22" s="122"/>
      <c r="R22" s="122"/>
      <c r="S22" s="122"/>
      <c r="T22" s="118"/>
      <c r="U22" s="120"/>
      <c r="V22" s="120"/>
      <c r="W22" s="120"/>
      <c r="X22" s="120"/>
      <c r="Y22" s="120"/>
      <c r="Z22" s="120"/>
    </row>
    <row r="23" spans="1:26" ht="18" customHeight="1">
      <c r="A23" s="2289"/>
      <c r="B23" s="800"/>
      <c r="C23" s="655" t="s">
        <v>1809</v>
      </c>
      <c r="D23" s="655"/>
      <c r="E23" s="561"/>
      <c r="F23" s="852" t="s">
        <v>1807</v>
      </c>
      <c r="G23" s="852" t="s">
        <v>1808</v>
      </c>
      <c r="H23" s="561"/>
      <c r="I23" s="562"/>
      <c r="K23" s="118"/>
      <c r="L23" s="124"/>
      <c r="M23" s="123"/>
      <c r="N23" s="123"/>
      <c r="O23" s="123"/>
      <c r="P23" s="123"/>
      <c r="Q23" s="122"/>
      <c r="R23" s="122"/>
      <c r="S23" s="122"/>
      <c r="T23" s="118"/>
      <c r="U23" s="120"/>
      <c r="V23" s="120"/>
      <c r="W23" s="120"/>
      <c r="X23" s="120"/>
      <c r="Y23" s="120"/>
      <c r="Z23" s="120"/>
    </row>
    <row r="24" spans="1:26" ht="18" customHeight="1">
      <c r="A24" s="2289"/>
      <c r="B24" s="800"/>
      <c r="C24" s="794" t="s">
        <v>2058</v>
      </c>
      <c r="D24" s="655"/>
      <c r="E24" s="561"/>
      <c r="F24" s="852"/>
      <c r="G24" s="852" t="s">
        <v>26</v>
      </c>
      <c r="H24" s="561"/>
      <c r="I24" s="562"/>
      <c r="K24" s="118"/>
      <c r="L24" s="124" t="s">
        <v>560</v>
      </c>
      <c r="M24" s="123"/>
      <c r="N24" s="123"/>
      <c r="O24" s="123"/>
      <c r="P24" s="123"/>
      <c r="Q24" s="122"/>
      <c r="R24" s="122"/>
      <c r="S24" s="122"/>
      <c r="T24" s="118"/>
      <c r="U24" s="120"/>
      <c r="V24" s="120"/>
      <c r="W24" s="120"/>
      <c r="X24" s="120"/>
      <c r="Y24" s="120"/>
      <c r="Z24" s="120"/>
    </row>
    <row r="25" spans="1:26" ht="18" customHeight="1">
      <c r="A25" s="2289"/>
      <c r="B25" s="800"/>
      <c r="C25" s="509" t="s">
        <v>1991</v>
      </c>
      <c r="D25" s="655"/>
      <c r="E25" s="561"/>
      <c r="F25" s="561"/>
      <c r="G25" s="561"/>
      <c r="H25" s="561"/>
      <c r="I25" s="562"/>
      <c r="K25" s="118"/>
      <c r="M25" s="123"/>
      <c r="N25" s="123"/>
      <c r="O25" s="123"/>
      <c r="P25" s="123"/>
      <c r="Q25" s="122"/>
      <c r="R25" s="122"/>
      <c r="S25" s="122"/>
      <c r="T25" s="118"/>
      <c r="U25" s="120"/>
      <c r="V25" s="120"/>
      <c r="W25" s="120"/>
      <c r="X25" s="120"/>
      <c r="Y25" s="120"/>
      <c r="Z25" s="120"/>
    </row>
    <row r="26" spans="1:26" ht="18" customHeight="1">
      <c r="A26" s="2289"/>
      <c r="B26" s="800"/>
      <c r="C26" s="509" t="s">
        <v>2051</v>
      </c>
      <c r="D26" s="655"/>
      <c r="E26" s="561"/>
      <c r="F26" s="561"/>
      <c r="G26" s="561"/>
      <c r="H26" s="561"/>
      <c r="I26" s="562"/>
      <c r="K26" s="118"/>
      <c r="L26" s="124" t="s">
        <v>561</v>
      </c>
      <c r="M26" s="123"/>
      <c r="N26" s="123"/>
      <c r="O26" s="123"/>
      <c r="P26" s="123"/>
      <c r="Q26" s="122"/>
      <c r="R26" s="122"/>
      <c r="S26" s="122"/>
      <c r="T26" s="118"/>
      <c r="U26" s="120"/>
      <c r="V26" s="120"/>
      <c r="W26" s="120"/>
      <c r="X26" s="120"/>
      <c r="Y26" s="120"/>
      <c r="Z26" s="120"/>
    </row>
    <row r="27" spans="1:26" ht="18" customHeight="1">
      <c r="A27" s="2289"/>
      <c r="B27" s="800"/>
      <c r="C27" s="794" t="s">
        <v>2050</v>
      </c>
      <c r="D27" s="655"/>
      <c r="E27" s="561"/>
      <c r="F27" s="561"/>
      <c r="G27" s="561"/>
      <c r="H27" s="561"/>
      <c r="I27" s="562"/>
      <c r="J27" s="168" t="s">
        <v>107</v>
      </c>
      <c r="K27" s="118"/>
      <c r="L27" s="124"/>
      <c r="M27" s="123"/>
      <c r="N27" s="123"/>
      <c r="O27" s="123"/>
      <c r="P27" s="123"/>
      <c r="Q27" s="122"/>
      <c r="R27" s="122"/>
      <c r="S27" s="122"/>
      <c r="T27" s="118"/>
      <c r="U27" s="120"/>
      <c r="V27" s="120"/>
      <c r="W27" s="120"/>
      <c r="X27" s="120"/>
      <c r="Y27" s="120"/>
      <c r="Z27" s="120"/>
    </row>
    <row r="28" spans="1:26" ht="18" customHeight="1">
      <c r="A28" s="2289"/>
      <c r="B28" s="800"/>
      <c r="C28" s="794" t="s">
        <v>2052</v>
      </c>
      <c r="D28" s="655"/>
      <c r="E28" s="561"/>
      <c r="F28" s="561"/>
      <c r="G28" s="561"/>
      <c r="H28" s="561"/>
      <c r="I28" s="562"/>
      <c r="J28" s="168" t="s">
        <v>107</v>
      </c>
      <c r="K28" s="118"/>
      <c r="L28" s="124"/>
      <c r="M28" s="123"/>
      <c r="N28" s="123"/>
      <c r="O28" s="123"/>
      <c r="P28" s="123"/>
      <c r="Q28" s="122"/>
      <c r="R28" s="122"/>
      <c r="S28" s="122"/>
      <c r="T28" s="118"/>
      <c r="U28" s="120"/>
      <c r="V28" s="120"/>
      <c r="W28" s="120"/>
      <c r="X28" s="120"/>
      <c r="Y28" s="120"/>
      <c r="Z28" s="120"/>
    </row>
    <row r="29" spans="1:26" ht="18" customHeight="1">
      <c r="A29" s="2289"/>
      <c r="B29" s="800"/>
      <c r="C29" s="794" t="s">
        <v>2053</v>
      </c>
      <c r="D29" s="655"/>
      <c r="E29" s="561"/>
      <c r="F29" s="561"/>
      <c r="G29" s="561"/>
      <c r="H29" s="561"/>
      <c r="I29" s="562"/>
      <c r="K29" s="118"/>
      <c r="L29" s="124"/>
      <c r="M29" s="123"/>
      <c r="N29" s="123"/>
      <c r="O29" s="123"/>
      <c r="P29" s="123"/>
      <c r="Q29" s="122"/>
      <c r="R29" s="122"/>
      <c r="S29" s="122"/>
      <c r="T29" s="118"/>
      <c r="U29" s="120"/>
      <c r="V29" s="120"/>
      <c r="W29" s="120"/>
      <c r="X29" s="120"/>
      <c r="Y29" s="120"/>
      <c r="Z29" s="120"/>
    </row>
    <row r="30" spans="1:26" ht="18" customHeight="1">
      <c r="A30" s="2289"/>
      <c r="B30" s="800"/>
      <c r="C30" s="561" t="s">
        <v>2055</v>
      </c>
      <c r="D30" s="655"/>
      <c r="E30" s="561"/>
      <c r="F30" s="561"/>
      <c r="G30" s="561"/>
      <c r="H30" s="561"/>
      <c r="I30" s="562"/>
      <c r="K30" s="118"/>
      <c r="L30" s="124"/>
      <c r="M30" s="123"/>
      <c r="N30" s="123"/>
      <c r="O30" s="123"/>
      <c r="P30" s="123"/>
      <c r="Q30" s="122"/>
      <c r="R30" s="122"/>
      <c r="S30" s="122"/>
      <c r="T30" s="118"/>
      <c r="U30" s="120"/>
      <c r="V30" s="120"/>
      <c r="W30" s="120"/>
      <c r="X30" s="120"/>
      <c r="Y30" s="120"/>
      <c r="Z30" s="120"/>
    </row>
    <row r="31" spans="1:26" ht="18" customHeight="1">
      <c r="A31" s="2289"/>
      <c r="B31" s="800"/>
      <c r="C31" s="561" t="s">
        <v>2054</v>
      </c>
      <c r="D31" s="655"/>
      <c r="E31" s="561"/>
      <c r="F31" s="561"/>
      <c r="G31" s="561"/>
      <c r="H31" s="561"/>
      <c r="I31" s="562"/>
      <c r="K31" s="118"/>
      <c r="L31" s="124"/>
      <c r="M31" s="123"/>
      <c r="N31" s="123"/>
      <c r="O31" s="123"/>
      <c r="P31" s="123"/>
      <c r="Q31" s="122"/>
      <c r="R31" s="122"/>
      <c r="S31" s="122"/>
      <c r="T31" s="118"/>
      <c r="U31" s="120"/>
      <c r="V31" s="120"/>
      <c r="W31" s="120"/>
      <c r="X31" s="120"/>
      <c r="Y31" s="120"/>
      <c r="Z31" s="120"/>
    </row>
    <row r="32" spans="1:26" ht="18" customHeight="1">
      <c r="A32" s="2289"/>
      <c r="B32" s="800"/>
      <c r="C32" s="561" t="s">
        <v>2056</v>
      </c>
      <c r="D32" s="655"/>
      <c r="E32" s="561"/>
      <c r="F32" s="561"/>
      <c r="G32" s="561"/>
      <c r="H32" s="561"/>
      <c r="I32" s="562"/>
      <c r="K32" s="118"/>
      <c r="L32" s="124"/>
      <c r="M32" s="123"/>
      <c r="N32" s="123"/>
      <c r="O32" s="123"/>
      <c r="P32" s="123"/>
      <c r="Q32" s="122"/>
      <c r="R32" s="122"/>
      <c r="S32" s="122"/>
      <c r="T32" s="118"/>
      <c r="U32" s="120"/>
      <c r="V32" s="120"/>
      <c r="W32" s="120"/>
      <c r="X32" s="120"/>
      <c r="Y32" s="120"/>
      <c r="Z32" s="120"/>
    </row>
    <row r="33" spans="1:26" ht="18" customHeight="1">
      <c r="A33" s="2289"/>
      <c r="B33" s="800"/>
      <c r="C33" s="1141" t="s">
        <v>2057</v>
      </c>
      <c r="D33" s="655"/>
      <c r="E33" s="561"/>
      <c r="F33" s="561"/>
      <c r="G33" s="561"/>
      <c r="H33" s="561"/>
      <c r="I33" s="562"/>
      <c r="K33" s="118"/>
      <c r="L33" s="124"/>
      <c r="M33" s="123"/>
      <c r="N33" s="123"/>
      <c r="O33" s="123"/>
      <c r="P33" s="123"/>
      <c r="Q33" s="122"/>
      <c r="R33" s="122"/>
      <c r="S33" s="122"/>
      <c r="T33" s="118"/>
      <c r="U33" s="120"/>
      <c r="V33" s="120"/>
      <c r="W33" s="120"/>
      <c r="X33" s="120"/>
      <c r="Y33" s="120"/>
      <c r="Z33" s="120"/>
    </row>
    <row r="34" spans="1:26" ht="18" customHeight="1">
      <c r="A34" s="2289"/>
      <c r="B34" s="800"/>
      <c r="C34" s="509" t="s">
        <v>2059</v>
      </c>
      <c r="D34" s="655"/>
      <c r="E34" s="561"/>
      <c r="F34" s="561"/>
      <c r="G34" s="561"/>
      <c r="H34" s="561"/>
      <c r="I34" s="562"/>
      <c r="K34" s="118"/>
      <c r="L34" s="124"/>
      <c r="M34" s="123"/>
      <c r="N34" s="123"/>
      <c r="O34" s="123"/>
      <c r="P34" s="123"/>
      <c r="Q34" s="122"/>
      <c r="R34" s="122"/>
      <c r="S34" s="122"/>
      <c r="T34" s="118"/>
      <c r="U34" s="120"/>
      <c r="V34" s="120"/>
      <c r="W34" s="120"/>
      <c r="X34" s="120"/>
      <c r="Y34" s="120"/>
      <c r="Z34" s="120"/>
    </row>
    <row r="35" spans="1:26" ht="18" customHeight="1">
      <c r="A35" s="2289"/>
      <c r="B35" s="800"/>
      <c r="C35" s="509" t="s">
        <v>2060</v>
      </c>
      <c r="D35" s="655"/>
      <c r="E35" s="561"/>
      <c r="F35" s="561"/>
      <c r="G35" s="561"/>
      <c r="H35" s="561"/>
      <c r="I35" s="562"/>
      <c r="K35" s="118"/>
      <c r="L35" s="124"/>
      <c r="M35" s="123"/>
      <c r="N35" s="123"/>
      <c r="O35" s="123"/>
      <c r="P35" s="123"/>
      <c r="Q35" s="122"/>
      <c r="R35" s="122"/>
      <c r="S35" s="122"/>
      <c r="T35" s="118"/>
      <c r="U35" s="120"/>
      <c r="V35" s="120"/>
      <c r="W35" s="120"/>
      <c r="X35" s="120"/>
      <c r="Y35" s="120"/>
      <c r="Z35" s="120"/>
    </row>
    <row r="36" spans="1:26" ht="18" customHeight="1">
      <c r="A36" s="2289"/>
      <c r="B36" s="800"/>
      <c r="C36" s="794" t="s">
        <v>2061</v>
      </c>
      <c r="D36" s="655"/>
      <c r="E36" s="561"/>
      <c r="F36" s="561"/>
      <c r="G36" s="561"/>
      <c r="H36" s="561"/>
      <c r="I36" s="562"/>
      <c r="K36" s="118"/>
      <c r="L36" s="124"/>
      <c r="M36" s="123"/>
      <c r="N36" s="123"/>
      <c r="O36" s="123"/>
      <c r="P36" s="123"/>
      <c r="Q36" s="122"/>
      <c r="R36" s="122"/>
      <c r="S36" s="122"/>
      <c r="T36" s="118"/>
      <c r="U36" s="120"/>
      <c r="V36" s="120"/>
      <c r="W36" s="120"/>
      <c r="X36" s="120"/>
      <c r="Y36" s="120"/>
      <c r="Z36" s="120"/>
    </row>
    <row r="37" spans="1:26" ht="18" customHeight="1">
      <c r="A37" s="2289"/>
      <c r="B37" s="800"/>
      <c r="C37" s="794" t="s">
        <v>2071</v>
      </c>
      <c r="D37" s="655"/>
      <c r="E37" s="561"/>
      <c r="F37" s="561"/>
      <c r="G37" s="561"/>
      <c r="H37" s="561"/>
      <c r="I37" s="562"/>
      <c r="K37" s="118"/>
      <c r="L37" s="124"/>
      <c r="M37" s="123"/>
      <c r="N37" s="123"/>
      <c r="O37" s="123"/>
      <c r="P37" s="123"/>
      <c r="Q37" s="122"/>
      <c r="R37" s="122"/>
      <c r="S37" s="122"/>
      <c r="T37" s="118"/>
      <c r="U37" s="120"/>
      <c r="V37" s="120"/>
      <c r="W37" s="120"/>
      <c r="X37" s="120"/>
      <c r="Y37" s="120"/>
      <c r="Z37" s="120"/>
    </row>
    <row r="38" spans="1:26" ht="18" customHeight="1">
      <c r="A38" s="2289"/>
      <c r="B38" s="800"/>
      <c r="C38" s="561" t="s">
        <v>2062</v>
      </c>
      <c r="D38" s="655"/>
      <c r="E38" s="561"/>
      <c r="F38" s="561"/>
      <c r="G38" s="561"/>
      <c r="H38" s="561"/>
      <c r="I38" s="562"/>
      <c r="K38" s="118"/>
      <c r="L38" s="124"/>
      <c r="M38" s="123"/>
      <c r="N38" s="123"/>
      <c r="O38" s="123"/>
      <c r="P38" s="123"/>
      <c r="Q38" s="122"/>
      <c r="R38" s="122"/>
      <c r="S38" s="122"/>
      <c r="T38" s="118"/>
      <c r="U38" s="120"/>
      <c r="V38" s="120"/>
      <c r="W38" s="120"/>
      <c r="X38" s="120"/>
      <c r="Y38" s="120"/>
      <c r="Z38" s="120"/>
    </row>
    <row r="39" spans="1:26" ht="18" customHeight="1">
      <c r="A39" s="2289"/>
      <c r="B39" s="1142"/>
      <c r="C39" s="1138" t="s">
        <v>2174</v>
      </c>
      <c r="D39" s="169"/>
      <c r="E39" s="169"/>
      <c r="F39" s="169"/>
      <c r="G39" s="169"/>
      <c r="H39" s="169"/>
      <c r="I39" s="541"/>
      <c r="K39" s="118"/>
      <c r="L39" s="124"/>
      <c r="M39" s="123"/>
      <c r="N39" s="123"/>
      <c r="O39" s="123"/>
      <c r="P39" s="123"/>
      <c r="Q39" s="122"/>
      <c r="R39" s="122"/>
      <c r="S39" s="122"/>
      <c r="T39" s="118"/>
      <c r="U39" s="120"/>
      <c r="V39" s="120"/>
      <c r="W39" s="120"/>
      <c r="X39" s="120"/>
      <c r="Y39" s="120"/>
      <c r="Z39" s="120"/>
    </row>
    <row r="40" spans="1:26" ht="18" customHeight="1">
      <c r="A40" s="2289"/>
      <c r="B40" s="800"/>
      <c r="C40" s="509" t="s">
        <v>2201</v>
      </c>
      <c r="D40" s="169"/>
      <c r="E40" s="169"/>
      <c r="F40" s="169"/>
      <c r="G40" s="169"/>
      <c r="H40" s="169"/>
      <c r="I40" s="541"/>
      <c r="K40" s="118"/>
      <c r="L40" s="124"/>
      <c r="M40" s="123"/>
      <c r="N40" s="123"/>
      <c r="O40" s="123"/>
      <c r="P40" s="123"/>
      <c r="Q40" s="122"/>
      <c r="R40" s="122"/>
      <c r="S40" s="122"/>
      <c r="T40" s="118"/>
      <c r="U40" s="120"/>
      <c r="V40" s="120"/>
      <c r="W40" s="120"/>
      <c r="X40" s="120"/>
      <c r="Y40" s="120"/>
      <c r="Z40" s="120"/>
    </row>
    <row r="41" spans="1:26" ht="18" customHeight="1">
      <c r="A41" s="2289"/>
      <c r="B41" s="800"/>
      <c r="C41" s="509" t="s">
        <v>2202</v>
      </c>
      <c r="D41" s="169"/>
      <c r="E41" s="169"/>
      <c r="F41" s="169"/>
      <c r="G41" s="169"/>
      <c r="H41" s="169"/>
      <c r="I41" s="541"/>
      <c r="K41" s="118"/>
      <c r="L41" s="124"/>
      <c r="M41" s="123"/>
      <c r="N41" s="123"/>
      <c r="O41" s="123"/>
      <c r="P41" s="123"/>
      <c r="Q41" s="122"/>
      <c r="R41" s="122"/>
      <c r="S41" s="122"/>
      <c r="T41" s="118"/>
      <c r="U41" s="120"/>
      <c r="V41" s="120"/>
      <c r="W41" s="120"/>
      <c r="X41" s="120"/>
      <c r="Y41" s="120"/>
      <c r="Z41" s="120"/>
    </row>
    <row r="42" spans="1:26" ht="18" customHeight="1" thickBot="1">
      <c r="A42" s="2289"/>
      <c r="B42" s="1135"/>
      <c r="C42" s="1136"/>
      <c r="D42" s="524"/>
      <c r="E42" s="524"/>
      <c r="F42" s="524"/>
      <c r="G42" s="524"/>
      <c r="H42" s="524"/>
      <c r="I42" s="1137"/>
      <c r="K42" s="118"/>
      <c r="L42" s="124"/>
      <c r="M42" s="123"/>
      <c r="N42" s="123"/>
      <c r="O42" s="123"/>
      <c r="P42" s="123"/>
      <c r="Q42" s="122"/>
      <c r="R42" s="122"/>
      <c r="S42" s="122"/>
      <c r="T42" s="118"/>
      <c r="U42" s="120"/>
      <c r="V42" s="120"/>
      <c r="W42" s="120"/>
      <c r="X42" s="120"/>
      <c r="Y42" s="120"/>
      <c r="Z42" s="120"/>
    </row>
    <row r="43" spans="1:26" ht="16.5" customHeight="1">
      <c r="K43" s="118"/>
      <c r="L43" s="124"/>
      <c r="M43" s="123"/>
      <c r="N43" s="123"/>
      <c r="O43" s="123"/>
      <c r="P43" s="123"/>
      <c r="Q43" s="122"/>
      <c r="R43" s="122"/>
      <c r="S43" s="122"/>
      <c r="T43" s="118"/>
      <c r="U43" s="120"/>
      <c r="V43" s="120"/>
      <c r="W43" s="120"/>
      <c r="X43" s="120"/>
      <c r="Y43" s="120"/>
      <c r="Z43" s="120"/>
    </row>
    <row r="44" spans="1:26" ht="16.5" customHeight="1">
      <c r="A44" s="503" t="s">
        <v>498</v>
      </c>
      <c r="B44" s="2201"/>
      <c r="C44" s="2201"/>
      <c r="D44" s="2201"/>
      <c r="E44" s="2201"/>
      <c r="F44" s="2201"/>
      <c r="G44" s="2201"/>
      <c r="K44" s="118"/>
      <c r="L44" s="124"/>
      <c r="M44" s="123"/>
      <c r="N44" s="123"/>
      <c r="O44" s="123"/>
      <c r="P44" s="123"/>
      <c r="Q44" s="122"/>
      <c r="R44" s="122"/>
      <c r="S44" s="122"/>
      <c r="T44" s="118"/>
      <c r="U44" s="120"/>
      <c r="V44" s="120"/>
      <c r="W44" s="120"/>
      <c r="X44" s="120"/>
      <c r="Y44" s="120"/>
      <c r="Z44" s="120"/>
    </row>
    <row r="45" spans="1:26" ht="16.5" customHeight="1">
      <c r="A45" s="2196"/>
      <c r="B45" s="2233" t="s">
        <v>1903</v>
      </c>
      <c r="C45" s="2234"/>
      <c r="D45" s="2234"/>
      <c r="E45" s="2234"/>
      <c r="F45" s="2234"/>
      <c r="G45" s="2235"/>
      <c r="I45" s="506" t="s">
        <v>498</v>
      </c>
      <c r="J45" s="2142" t="s">
        <v>613</v>
      </c>
      <c r="K45" s="2142"/>
      <c r="L45" s="2142"/>
      <c r="M45" s="2142"/>
      <c r="N45" s="2142"/>
      <c r="O45" s="2143"/>
      <c r="P45" s="122"/>
      <c r="Q45" s="122"/>
      <c r="R45" s="122"/>
      <c r="S45" s="122"/>
      <c r="T45" s="118"/>
      <c r="U45" s="120"/>
      <c r="V45" s="120"/>
      <c r="W45" s="120"/>
      <c r="X45" s="120"/>
      <c r="Y45" s="120"/>
      <c r="Z45" s="120"/>
    </row>
    <row r="46" spans="1:26" ht="16.5" customHeight="1">
      <c r="A46" s="2196"/>
      <c r="B46" s="2222" t="s">
        <v>1902</v>
      </c>
      <c r="C46" s="2223"/>
      <c r="D46" s="2223"/>
      <c r="E46" s="2223"/>
      <c r="F46" s="594"/>
      <c r="G46" s="626"/>
      <c r="I46" s="504"/>
      <c r="J46" s="2144"/>
      <c r="K46" s="2144"/>
      <c r="L46" s="2144"/>
      <c r="M46" s="2144"/>
      <c r="N46" s="2144"/>
      <c r="O46" s="2145"/>
    </row>
    <row r="47" spans="1:26" ht="16.5" customHeight="1">
      <c r="A47" s="2196"/>
      <c r="B47" s="629"/>
      <c r="C47" s="630"/>
      <c r="D47" s="630"/>
      <c r="E47" s="630"/>
      <c r="F47" s="631" t="s">
        <v>33</v>
      </c>
      <c r="G47" s="632" t="s">
        <v>1816</v>
      </c>
    </row>
    <row r="48" spans="1:26" ht="16.5" customHeight="1">
      <c r="A48" s="2196"/>
      <c r="B48" s="2224" t="s">
        <v>658</v>
      </c>
      <c r="C48" s="2225"/>
      <c r="D48" s="2225"/>
      <c r="E48" s="2225"/>
      <c r="F48" s="667"/>
      <c r="G48" s="668"/>
    </row>
    <row r="49" spans="1:13" ht="16.5" customHeight="1">
      <c r="A49" s="2196"/>
      <c r="B49" s="2226" t="s">
        <v>659</v>
      </c>
      <c r="C49" s="2227"/>
      <c r="D49" s="2227"/>
      <c r="E49" s="2227"/>
      <c r="F49" s="2220"/>
      <c r="G49" s="2221"/>
    </row>
    <row r="50" spans="1:13" ht="16.5" customHeight="1">
      <c r="A50" s="2196"/>
      <c r="B50" s="2228"/>
      <c r="C50" s="2227"/>
      <c r="D50" s="2227"/>
      <c r="E50" s="2227"/>
      <c r="F50" s="2220"/>
      <c r="G50" s="2221"/>
      <c r="J50" s="2"/>
      <c r="K50" s="2"/>
    </row>
    <row r="51" spans="1:13" ht="16.5" customHeight="1">
      <c r="A51" s="2196"/>
      <c r="B51" s="2228" t="s">
        <v>660</v>
      </c>
      <c r="C51" s="2227"/>
      <c r="D51" s="2227"/>
      <c r="E51" s="2227"/>
      <c r="F51" s="2220"/>
      <c r="G51" s="2221"/>
    </row>
    <row r="52" spans="1:13" ht="16.5" customHeight="1">
      <c r="A52" s="2196"/>
      <c r="B52" s="2228"/>
      <c r="C52" s="2227"/>
      <c r="D52" s="2227"/>
      <c r="E52" s="2227"/>
      <c r="F52" s="2220"/>
      <c r="G52" s="2221"/>
    </row>
    <row r="53" spans="1:13" ht="16.5" customHeight="1">
      <c r="A53" s="2196"/>
      <c r="B53" s="2228"/>
      <c r="C53" s="2227"/>
      <c r="D53" s="2227"/>
      <c r="E53" s="2227"/>
      <c r="F53" s="2220"/>
      <c r="G53" s="2221"/>
    </row>
    <row r="54" spans="1:13" ht="16.5" customHeight="1">
      <c r="A54" s="2196"/>
      <c r="B54" s="2246" t="s">
        <v>661</v>
      </c>
      <c r="C54" s="2247"/>
      <c r="D54" s="2247"/>
      <c r="E54" s="2247"/>
      <c r="F54" s="669"/>
      <c r="G54" s="670"/>
    </row>
    <row r="55" spans="1:13" ht="16.5" customHeight="1">
      <c r="A55" s="2196"/>
      <c r="B55" s="2246" t="s">
        <v>662</v>
      </c>
      <c r="C55" s="2247"/>
      <c r="D55" s="2247"/>
      <c r="E55" s="2247"/>
      <c r="F55" s="669"/>
      <c r="G55" s="670"/>
      <c r="L55"/>
      <c r="M55"/>
    </row>
    <row r="56" spans="1:13" ht="16.5" customHeight="1">
      <c r="A56" s="2196"/>
      <c r="B56" s="2246" t="s">
        <v>663</v>
      </c>
      <c r="C56" s="2247"/>
      <c r="D56" s="2247"/>
      <c r="E56" s="2247"/>
      <c r="F56" s="669"/>
      <c r="G56" s="670"/>
    </row>
    <row r="57" spans="1:13" ht="16.5" customHeight="1">
      <c r="A57" s="2196"/>
      <c r="B57" s="2246" t="s">
        <v>664</v>
      </c>
      <c r="C57" s="2247"/>
      <c r="D57" s="2247"/>
      <c r="E57" s="2247"/>
      <c r="F57" s="669"/>
      <c r="G57" s="670"/>
    </row>
    <row r="58" spans="1:13" ht="16.5" customHeight="1">
      <c r="A58" s="2196"/>
      <c r="B58" s="2246" t="s">
        <v>665</v>
      </c>
      <c r="C58" s="2247"/>
      <c r="D58" s="2247"/>
      <c r="E58" s="2247"/>
      <c r="F58" s="669"/>
      <c r="G58" s="670"/>
    </row>
    <row r="59" spans="1:13" ht="16.5" customHeight="1">
      <c r="A59" s="2196"/>
      <c r="B59" s="635"/>
      <c r="C59" s="636"/>
      <c r="D59" s="636"/>
      <c r="E59" s="636"/>
      <c r="F59" s="633"/>
      <c r="G59" s="634"/>
    </row>
    <row r="60" spans="1:13" ht="16.5" customHeight="1">
      <c r="A60" s="2196"/>
      <c r="B60" s="2248" t="s">
        <v>1819</v>
      </c>
      <c r="C60" s="2249"/>
      <c r="D60" s="2249"/>
      <c r="E60" s="2249"/>
      <c r="F60" s="521">
        <v>35</v>
      </c>
      <c r="G60" s="625" t="s">
        <v>1820</v>
      </c>
    </row>
    <row r="61" spans="1:13" ht="16.5" customHeight="1">
      <c r="A61" s="2196"/>
      <c r="B61" s="2306" t="s">
        <v>666</v>
      </c>
      <c r="C61" s="2307"/>
      <c r="D61" s="2307"/>
      <c r="E61" s="2307"/>
      <c r="F61" s="633"/>
      <c r="G61" s="634"/>
    </row>
    <row r="62" spans="1:13" ht="16.5" customHeight="1">
      <c r="A62" s="2196"/>
      <c r="B62" s="2218" t="s">
        <v>1817</v>
      </c>
      <c r="C62" s="2219"/>
      <c r="D62" s="2219"/>
      <c r="E62" s="2219"/>
      <c r="F62" s="622"/>
      <c r="G62" s="623"/>
    </row>
    <row r="63" spans="1:13" ht="16.5" customHeight="1">
      <c r="A63" s="2196"/>
      <c r="B63" s="2218" t="s">
        <v>1818</v>
      </c>
      <c r="C63" s="2219"/>
      <c r="D63" s="2219"/>
      <c r="E63" s="2219"/>
      <c r="F63" s="622"/>
      <c r="G63" s="623"/>
    </row>
    <row r="64" spans="1:13" ht="16.5" customHeight="1">
      <c r="A64" s="2196"/>
      <c r="B64" s="621" t="s">
        <v>562</v>
      </c>
      <c r="C64" s="602" t="s">
        <v>685</v>
      </c>
      <c r="D64" s="627"/>
      <c r="E64" s="627"/>
      <c r="F64" s="628"/>
      <c r="G64" s="624"/>
    </row>
    <row r="65" spans="1:7" ht="16.5" customHeight="1">
      <c r="A65" s="2196"/>
      <c r="B65" s="611"/>
      <c r="C65" s="612"/>
      <c r="D65" s="612"/>
      <c r="E65" s="612"/>
      <c r="F65" s="612"/>
      <c r="G65" s="613"/>
    </row>
    <row r="66" spans="1:7" ht="16.5" customHeight="1"/>
    <row r="67" spans="1:7" ht="16.5" customHeight="1"/>
    <row r="68" spans="1:7" ht="16.5" customHeight="1">
      <c r="A68" s="523" t="s">
        <v>498</v>
      </c>
      <c r="B68" s="2201"/>
      <c r="C68" s="2201"/>
      <c r="D68" s="2201"/>
      <c r="E68" s="2201"/>
    </row>
    <row r="69" spans="1:7" ht="18.75">
      <c r="A69" s="2267"/>
      <c r="B69" s="663" t="s">
        <v>0</v>
      </c>
      <c r="C69" s="607"/>
      <c r="D69" s="607"/>
      <c r="E69" s="666" t="s">
        <v>1836</v>
      </c>
    </row>
    <row r="70" spans="1:7" ht="15.75">
      <c r="A70" s="2267"/>
      <c r="B70" s="609"/>
      <c r="C70" s="169"/>
      <c r="D70" s="169"/>
      <c r="E70" s="665" t="s">
        <v>597</v>
      </c>
    </row>
    <row r="71" spans="1:7" ht="18.75">
      <c r="A71" s="2267"/>
      <c r="B71" s="609"/>
      <c r="C71" s="169"/>
      <c r="D71" s="660" t="s">
        <v>689</v>
      </c>
      <c r="E71" s="661">
        <v>60</v>
      </c>
    </row>
    <row r="72" spans="1:7" ht="18.75">
      <c r="A72" s="2267"/>
      <c r="B72" s="609"/>
      <c r="C72" s="169"/>
      <c r="D72" s="660" t="s">
        <v>690</v>
      </c>
      <c r="E72" s="661">
        <v>40</v>
      </c>
    </row>
    <row r="73" spans="1:7" ht="18.75">
      <c r="A73" s="2267"/>
      <c r="B73" s="611"/>
      <c r="C73" s="612"/>
      <c r="D73" s="664" t="s">
        <v>1</v>
      </c>
      <c r="E73" s="662">
        <f>SUM(E71:E72)</f>
        <v>100</v>
      </c>
    </row>
    <row r="76" spans="1:7" ht="15.75" thickBot="1">
      <c r="A76" s="523" t="s">
        <v>498</v>
      </c>
      <c r="B76" s="2186"/>
      <c r="C76" s="2186"/>
      <c r="D76" s="2186"/>
      <c r="E76" s="2186"/>
    </row>
    <row r="77" spans="1:7" ht="18.75">
      <c r="A77" s="2267"/>
      <c r="B77" s="2271" t="s">
        <v>610</v>
      </c>
      <c r="C77" s="2272"/>
      <c r="D77" s="2272"/>
      <c r="E77" s="2273"/>
    </row>
    <row r="78" spans="1:7" ht="18.75">
      <c r="A78" s="2267"/>
      <c r="B78" s="2265" t="s">
        <v>587</v>
      </c>
      <c r="C78" s="2134"/>
      <c r="D78" s="2134"/>
      <c r="E78" s="2266"/>
    </row>
    <row r="79" spans="1:7">
      <c r="A79" s="2267"/>
      <c r="B79" s="2275">
        <v>4</v>
      </c>
      <c r="C79" s="2276" t="s">
        <v>565</v>
      </c>
      <c r="D79" s="2276" t="s">
        <v>361</v>
      </c>
      <c r="E79" s="2274" t="s">
        <v>592</v>
      </c>
    </row>
    <row r="80" spans="1:7">
      <c r="A80" s="2267"/>
      <c r="B80" s="2275"/>
      <c r="C80" s="2276"/>
      <c r="D80" s="2276"/>
      <c r="E80" s="2274"/>
    </row>
    <row r="81" spans="1:6" ht="18.75">
      <c r="A81" s="2267"/>
      <c r="B81" s="157" t="s">
        <v>588</v>
      </c>
      <c r="C81" s="705">
        <v>35</v>
      </c>
      <c r="D81" s="174">
        <v>3</v>
      </c>
      <c r="E81" s="175">
        <f>D81/B79</f>
        <v>0.75</v>
      </c>
    </row>
    <row r="82" spans="1:6" ht="18.75">
      <c r="A82" s="2267"/>
      <c r="B82" s="158" t="s">
        <v>589</v>
      </c>
      <c r="C82" s="176">
        <v>35</v>
      </c>
      <c r="D82" s="177">
        <v>10</v>
      </c>
      <c r="E82" s="178">
        <f>D82/B79</f>
        <v>2.5</v>
      </c>
    </row>
    <row r="83" spans="1:6" ht="18.75">
      <c r="A83" s="2267"/>
      <c r="B83" s="159" t="s">
        <v>590</v>
      </c>
      <c r="C83" s="161">
        <v>15</v>
      </c>
      <c r="D83" s="163">
        <v>2</v>
      </c>
      <c r="E83" s="179">
        <f>D83/B79</f>
        <v>0.5</v>
      </c>
    </row>
    <row r="84" spans="1:6" ht="18.75">
      <c r="A84" s="2267"/>
      <c r="B84" s="160" t="s">
        <v>591</v>
      </c>
      <c r="C84" s="162">
        <v>15</v>
      </c>
      <c r="D84" s="164">
        <v>2</v>
      </c>
      <c r="E84" s="180">
        <f>D84/B79</f>
        <v>0.5</v>
      </c>
    </row>
    <row r="85" spans="1:6" ht="18.75">
      <c r="A85" s="2267"/>
      <c r="B85" s="496" t="s">
        <v>1</v>
      </c>
      <c r="C85" s="497">
        <f>SUM(C81:C84)</f>
        <v>100</v>
      </c>
      <c r="D85" s="498"/>
      <c r="E85" s="499"/>
    </row>
    <row r="86" spans="1:6">
      <c r="A86" s="2267"/>
      <c r="B86" s="2280" t="s">
        <v>609</v>
      </c>
      <c r="C86" s="2281"/>
      <c r="D86" s="2281"/>
      <c r="E86" s="2282"/>
    </row>
    <row r="87" spans="1:6">
      <c r="A87" s="2267"/>
      <c r="B87" s="2280"/>
      <c r="C87" s="2281"/>
      <c r="D87" s="2281"/>
      <c r="E87" s="2282"/>
    </row>
    <row r="88" spans="1:6">
      <c r="A88" s="2267"/>
      <c r="B88" s="2280"/>
      <c r="C88" s="2281"/>
      <c r="D88" s="2281"/>
      <c r="E88" s="2282"/>
    </row>
    <row r="89" spans="1:6" ht="15.75" thickBot="1">
      <c r="A89" s="2267"/>
      <c r="B89" s="2283"/>
      <c r="C89" s="2284"/>
      <c r="D89" s="2284"/>
      <c r="E89" s="2285"/>
    </row>
    <row r="92" spans="1:6" ht="15.75" thickBot="1">
      <c r="A92" s="523" t="s">
        <v>498</v>
      </c>
      <c r="B92" s="2186"/>
      <c r="C92" s="2186"/>
      <c r="D92" s="2186"/>
      <c r="E92" s="2186"/>
      <c r="F92" s="2186"/>
    </row>
    <row r="93" spans="1:6" ht="15.75">
      <c r="A93" s="2187"/>
      <c r="B93" s="737" t="s">
        <v>705</v>
      </c>
      <c r="C93" s="688"/>
      <c r="D93" s="738"/>
      <c r="E93" s="688"/>
      <c r="F93" s="526"/>
    </row>
    <row r="94" spans="1:6" ht="15.75">
      <c r="A94" s="2187"/>
      <c r="B94" s="559" t="s">
        <v>700</v>
      </c>
      <c r="C94" s="169"/>
      <c r="D94" s="169"/>
      <c r="E94" s="169"/>
      <c r="F94" s="541"/>
    </row>
    <row r="95" spans="1:6" ht="18.75">
      <c r="A95" s="2187"/>
      <c r="B95" s="739" t="s">
        <v>699</v>
      </c>
      <c r="C95" s="169"/>
      <c r="D95" s="169"/>
      <c r="E95" s="169"/>
      <c r="F95" s="541"/>
    </row>
    <row r="96" spans="1:6" ht="18.75">
      <c r="A96" s="2187"/>
      <c r="B96" s="742" t="s">
        <v>1922</v>
      </c>
      <c r="C96" s="169"/>
      <c r="D96" s="169"/>
      <c r="E96" s="169"/>
      <c r="F96" s="541"/>
    </row>
    <row r="97" spans="1:6" ht="15.75">
      <c r="A97" s="2187"/>
      <c r="B97" s="740">
        <v>40</v>
      </c>
      <c r="C97" s="695" t="s">
        <v>701</v>
      </c>
      <c r="D97" s="169"/>
      <c r="E97" s="169"/>
      <c r="F97" s="541"/>
    </row>
    <row r="98" spans="1:6" ht="15.75">
      <c r="A98" s="2187"/>
      <c r="B98" s="740">
        <v>20</v>
      </c>
      <c r="C98" s="695" t="s">
        <v>702</v>
      </c>
      <c r="D98" s="169"/>
      <c r="E98" s="169"/>
      <c r="F98" s="541"/>
    </row>
    <row r="99" spans="1:6" ht="15.75">
      <c r="A99" s="2187"/>
      <c r="B99" s="740">
        <v>10</v>
      </c>
      <c r="C99" s="695" t="s">
        <v>703</v>
      </c>
      <c r="D99" s="169"/>
      <c r="E99" s="169"/>
      <c r="F99" s="541"/>
    </row>
    <row r="100" spans="1:6" ht="15.75">
      <c r="A100" s="2187"/>
      <c r="B100" s="740">
        <v>10</v>
      </c>
      <c r="C100" s="695" t="s">
        <v>704</v>
      </c>
      <c r="D100" s="169"/>
      <c r="E100" s="169"/>
      <c r="F100" s="541"/>
    </row>
    <row r="101" spans="1:6" ht="15.75">
      <c r="A101" s="2187"/>
      <c r="B101" s="741">
        <f>SUM(B97:B100)</f>
        <v>80</v>
      </c>
      <c r="C101" s="706" t="s">
        <v>1993</v>
      </c>
      <c r="D101" s="169"/>
      <c r="E101" s="169"/>
      <c r="F101" s="541"/>
    </row>
    <row r="102" spans="1:6">
      <c r="A102" s="2187"/>
      <c r="B102" s="684"/>
      <c r="C102" s="169"/>
      <c r="D102" s="169"/>
      <c r="E102" s="169"/>
      <c r="F102" s="541"/>
    </row>
    <row r="103" spans="1:6" ht="18.75">
      <c r="A103" s="2187"/>
      <c r="B103" s="742" t="s">
        <v>1920</v>
      </c>
      <c r="C103" s="169"/>
      <c r="D103" s="169"/>
      <c r="E103" s="169"/>
      <c r="F103" s="541"/>
    </row>
    <row r="104" spans="1:6" ht="15.75">
      <c r="A104" s="2187"/>
      <c r="B104" s="740">
        <v>20</v>
      </c>
      <c r="C104" s="169"/>
      <c r="D104" s="169"/>
      <c r="E104" s="169"/>
      <c r="F104" s="541"/>
    </row>
    <row r="105" spans="1:6">
      <c r="A105" s="2187"/>
      <c r="B105" s="684"/>
      <c r="C105" s="169"/>
      <c r="D105" s="169"/>
      <c r="E105" s="169"/>
      <c r="F105" s="541"/>
    </row>
    <row r="106" spans="1:6" ht="15.75">
      <c r="A106" s="2187"/>
      <c r="B106" s="741">
        <f>B101+B104</f>
        <v>100</v>
      </c>
      <c r="C106" s="706" t="s">
        <v>1</v>
      </c>
      <c r="D106" s="169"/>
      <c r="E106" s="169"/>
      <c r="F106" s="541"/>
    </row>
    <row r="107" spans="1:6">
      <c r="A107" s="2187"/>
      <c r="B107" s="684"/>
      <c r="C107" s="169"/>
      <c r="D107" s="169"/>
      <c r="E107" s="169"/>
      <c r="F107" s="541"/>
    </row>
    <row r="108" spans="1:6" ht="18.75">
      <c r="A108" s="2187"/>
      <c r="B108" s="787" t="s">
        <v>27</v>
      </c>
      <c r="C108" s="703" t="s">
        <v>1921</v>
      </c>
      <c r="D108" s="169"/>
      <c r="E108" s="169"/>
      <c r="F108" s="541"/>
    </row>
    <row r="109" spans="1:6" ht="18.75">
      <c r="A109" s="2187"/>
      <c r="B109" s="787"/>
      <c r="C109" s="703" t="s">
        <v>706</v>
      </c>
      <c r="D109" s="169"/>
      <c r="E109" s="169"/>
      <c r="F109" s="541"/>
    </row>
    <row r="110" spans="1:6" ht="19.5" thickBot="1">
      <c r="A110" s="2187"/>
      <c r="B110" s="788"/>
      <c r="C110" s="789" t="s">
        <v>707</v>
      </c>
      <c r="D110" s="524"/>
      <c r="E110" s="524"/>
      <c r="F110" s="527"/>
    </row>
    <row r="111" spans="1:6" ht="18" customHeight="1"/>
    <row r="112" spans="1:6" ht="18" customHeight="1">
      <c r="F112" s="3"/>
    </row>
    <row r="113" spans="1:11" ht="18" customHeight="1" thickBot="1">
      <c r="A113" s="523" t="s">
        <v>498</v>
      </c>
      <c r="B113" s="2186"/>
      <c r="C113" s="2186"/>
      <c r="D113" s="2186"/>
      <c r="E113" s="2186"/>
      <c r="F113" s="2186"/>
      <c r="G113" s="2186"/>
      <c r="H113" s="2186"/>
      <c r="I113" s="2186"/>
    </row>
    <row r="114" spans="1:11" ht="18" customHeight="1">
      <c r="A114" s="2187"/>
      <c r="B114" s="599" t="s">
        <v>1796</v>
      </c>
      <c r="C114" s="591"/>
      <c r="D114" s="592"/>
      <c r="E114" s="591"/>
      <c r="F114" s="591"/>
      <c r="G114" s="591"/>
      <c r="H114" s="591"/>
      <c r="I114" s="596" t="s">
        <v>1794</v>
      </c>
    </row>
    <row r="115" spans="1:11" ht="18" customHeight="1">
      <c r="A115" s="2187"/>
      <c r="B115" s="597" t="s">
        <v>1770</v>
      </c>
      <c r="C115" s="594"/>
      <c r="D115" s="593"/>
      <c r="E115" s="594"/>
      <c r="F115" s="594"/>
      <c r="G115" s="594"/>
      <c r="H115" s="594"/>
      <c r="I115" s="598"/>
      <c r="J115" s="583"/>
      <c r="K115" s="583"/>
    </row>
    <row r="116" spans="1:11" ht="18" customHeight="1">
      <c r="A116" s="2187"/>
      <c r="B116" s="577" t="s">
        <v>1771</v>
      </c>
      <c r="C116" s="593"/>
      <c r="D116" s="593"/>
      <c r="E116" s="594"/>
      <c r="F116" s="594"/>
      <c r="G116" s="594"/>
      <c r="H116" s="594"/>
      <c r="I116" s="595"/>
      <c r="J116" s="583"/>
      <c r="K116" s="583"/>
    </row>
    <row r="117" spans="1:11" ht="18" customHeight="1">
      <c r="A117" s="2187"/>
      <c r="B117" s="534"/>
      <c r="C117" s="165" t="s">
        <v>1749</v>
      </c>
      <c r="D117" s="530"/>
      <c r="E117" s="169"/>
      <c r="F117" s="169"/>
      <c r="G117" s="169"/>
      <c r="H117" s="169"/>
      <c r="I117" s="541"/>
    </row>
    <row r="118" spans="1:11" ht="18" customHeight="1">
      <c r="A118" s="2187"/>
      <c r="B118" s="534"/>
      <c r="C118" s="672" t="s">
        <v>1795</v>
      </c>
      <c r="D118" s="530"/>
      <c r="E118" s="169"/>
      <c r="F118" s="169"/>
      <c r="G118" s="169"/>
      <c r="H118" s="169"/>
      <c r="I118" s="541"/>
    </row>
    <row r="119" spans="1:11" ht="18" customHeight="1">
      <c r="A119" s="2187"/>
      <c r="B119" s="534"/>
      <c r="C119" s="560">
        <v>20</v>
      </c>
      <c r="D119" s="165" t="s">
        <v>627</v>
      </c>
      <c r="E119" s="169"/>
      <c r="F119" s="169"/>
      <c r="G119" s="169"/>
      <c r="H119" s="169"/>
      <c r="I119" s="541"/>
    </row>
    <row r="120" spans="1:11" ht="18" customHeight="1">
      <c r="A120" s="2187"/>
      <c r="B120" s="534"/>
      <c r="C120" s="560">
        <v>18</v>
      </c>
      <c r="D120" s="165" t="s">
        <v>628</v>
      </c>
      <c r="E120" s="169"/>
      <c r="F120" s="169"/>
      <c r="G120" s="169"/>
      <c r="H120" s="169"/>
      <c r="I120" s="541"/>
    </row>
    <row r="121" spans="1:11" ht="18" customHeight="1">
      <c r="A121" s="2187"/>
      <c r="B121" s="534"/>
      <c r="C121" s="560">
        <v>15</v>
      </c>
      <c r="D121" s="165" t="s">
        <v>629</v>
      </c>
      <c r="E121" s="169"/>
      <c r="F121" s="169"/>
      <c r="G121" s="169"/>
      <c r="H121" s="169"/>
      <c r="I121" s="541"/>
    </row>
    <row r="122" spans="1:11" ht="18" customHeight="1">
      <c r="A122" s="2187"/>
      <c r="B122" s="534"/>
      <c r="C122" s="560">
        <v>12</v>
      </c>
      <c r="D122" s="165" t="s">
        <v>630</v>
      </c>
      <c r="E122" s="169"/>
      <c r="F122" s="169"/>
      <c r="G122" s="169"/>
      <c r="H122" s="169"/>
      <c r="I122" s="541"/>
    </row>
    <row r="123" spans="1:11" ht="18" customHeight="1">
      <c r="A123" s="2187"/>
      <c r="B123" s="534"/>
      <c r="C123" s="560">
        <v>10</v>
      </c>
      <c r="D123" s="165" t="s">
        <v>1761</v>
      </c>
      <c r="E123" s="169"/>
      <c r="F123" s="169"/>
      <c r="G123" s="169"/>
      <c r="H123" s="169"/>
      <c r="I123" s="541"/>
    </row>
    <row r="124" spans="1:11" ht="18" customHeight="1">
      <c r="A124" s="2187"/>
      <c r="B124" s="534"/>
      <c r="C124" s="560">
        <v>8</v>
      </c>
      <c r="D124" s="165" t="s">
        <v>631</v>
      </c>
      <c r="E124" s="169"/>
      <c r="F124" s="169"/>
      <c r="G124" s="169"/>
      <c r="H124" s="169"/>
      <c r="I124" s="541"/>
    </row>
    <row r="125" spans="1:11" ht="18" customHeight="1">
      <c r="A125" s="2187"/>
      <c r="B125" s="534"/>
      <c r="C125" s="560">
        <v>5</v>
      </c>
      <c r="D125" s="165" t="s">
        <v>632</v>
      </c>
      <c r="E125" s="169"/>
      <c r="F125" s="169"/>
      <c r="G125" s="169"/>
      <c r="H125" s="169"/>
      <c r="I125" s="541"/>
    </row>
    <row r="126" spans="1:11" ht="18" customHeight="1">
      <c r="A126" s="2187"/>
      <c r="B126" s="534"/>
      <c r="C126" s="560">
        <v>1</v>
      </c>
      <c r="D126" s="165" t="s">
        <v>1762</v>
      </c>
      <c r="E126" s="169"/>
      <c r="F126" s="169"/>
      <c r="G126" s="169"/>
      <c r="H126" s="169"/>
      <c r="I126" s="541"/>
    </row>
    <row r="127" spans="1:11" ht="18" customHeight="1">
      <c r="A127" s="2187"/>
      <c r="B127" s="542"/>
      <c r="C127" s="165"/>
      <c r="D127" s="536"/>
      <c r="E127" s="169"/>
      <c r="F127" s="169"/>
      <c r="G127" s="169"/>
      <c r="H127" s="169"/>
      <c r="I127" s="541"/>
    </row>
    <row r="128" spans="1:11" ht="18" customHeight="1">
      <c r="A128" s="2187"/>
      <c r="B128" s="544" t="s">
        <v>1767</v>
      </c>
      <c r="C128" s="165"/>
      <c r="D128" s="536"/>
      <c r="E128" s="169"/>
      <c r="F128" s="169"/>
      <c r="G128" s="169"/>
      <c r="H128" s="169"/>
      <c r="I128" s="541"/>
    </row>
    <row r="129" spans="1:9" ht="18" customHeight="1">
      <c r="A129" s="2187"/>
      <c r="B129" s="544" t="s">
        <v>1768</v>
      </c>
      <c r="C129" s="165"/>
      <c r="D129" s="536"/>
      <c r="E129" s="169"/>
      <c r="F129" s="169"/>
      <c r="G129" s="169"/>
      <c r="H129" s="169"/>
      <c r="I129" s="541"/>
    </row>
    <row r="130" spans="1:9" ht="18" customHeight="1">
      <c r="A130" s="2187"/>
      <c r="B130" s="544" t="s">
        <v>1769</v>
      </c>
      <c r="C130" s="165"/>
      <c r="D130" s="536"/>
      <c r="E130" s="169"/>
      <c r="F130" s="169"/>
      <c r="G130" s="169"/>
      <c r="H130" s="169"/>
      <c r="I130" s="541"/>
    </row>
    <row r="131" spans="1:9" ht="18" customHeight="1">
      <c r="A131" s="2187"/>
      <c r="B131" s="544" t="s">
        <v>1772</v>
      </c>
      <c r="C131" s="165"/>
      <c r="D131" s="536"/>
      <c r="E131" s="169"/>
      <c r="F131" s="169"/>
      <c r="G131" s="169"/>
      <c r="H131" s="169"/>
      <c r="I131" s="541"/>
    </row>
    <row r="132" spans="1:9" ht="18" customHeight="1">
      <c r="A132" s="2187"/>
      <c r="B132" s="545" t="s">
        <v>1773</v>
      </c>
      <c r="C132" s="165"/>
      <c r="D132" s="536"/>
      <c r="E132" s="169"/>
      <c r="F132" s="169"/>
      <c r="G132" s="169"/>
      <c r="H132" s="169"/>
      <c r="I132" s="541"/>
    </row>
    <row r="133" spans="1:9" ht="18" customHeight="1">
      <c r="A133" s="2187"/>
      <c r="B133" s="545"/>
      <c r="C133" s="165"/>
      <c r="D133" s="536"/>
      <c r="E133" s="169"/>
      <c r="F133" s="169"/>
      <c r="G133" s="169"/>
      <c r="H133" s="169"/>
      <c r="I133" s="541"/>
    </row>
    <row r="134" spans="1:9" ht="18" customHeight="1">
      <c r="A134" s="2187"/>
      <c r="B134" s="685" t="s">
        <v>562</v>
      </c>
      <c r="C134" s="703" t="s">
        <v>633</v>
      </c>
      <c r="D134" s="547"/>
      <c r="E134" s="548"/>
      <c r="F134" s="548"/>
      <c r="G134" s="548"/>
      <c r="H134" s="548"/>
      <c r="I134" s="549"/>
    </row>
    <row r="135" spans="1:9" ht="18" customHeight="1" thickBot="1">
      <c r="A135" s="2187"/>
      <c r="B135" s="543"/>
      <c r="C135" s="537"/>
      <c r="D135" s="538"/>
      <c r="E135" s="524"/>
      <c r="F135" s="524"/>
      <c r="G135" s="524"/>
      <c r="H135" s="524"/>
      <c r="I135" s="527"/>
    </row>
    <row r="136" spans="1:9" ht="18" customHeight="1"/>
    <row r="137" spans="1:9" ht="18" customHeight="1" thickBot="1">
      <c r="A137" s="523" t="s">
        <v>498</v>
      </c>
      <c r="B137" s="2186"/>
      <c r="C137" s="2186"/>
      <c r="D137" s="2186"/>
      <c r="E137" s="2186"/>
      <c r="F137" s="2186"/>
      <c r="G137" s="2186"/>
      <c r="H137" s="2186"/>
    </row>
    <row r="138" spans="1:9" ht="18" customHeight="1">
      <c r="A138" s="2187"/>
      <c r="B138" s="574" t="s">
        <v>1774</v>
      </c>
      <c r="C138" s="563"/>
      <c r="D138" s="563"/>
      <c r="E138" s="563"/>
      <c r="F138" s="563"/>
      <c r="G138" s="554"/>
      <c r="H138" s="569" t="s">
        <v>586</v>
      </c>
    </row>
    <row r="139" spans="1:9" ht="18" customHeight="1">
      <c r="A139" s="2187"/>
      <c r="B139" s="567" t="s">
        <v>1780</v>
      </c>
      <c r="C139" s="564"/>
      <c r="D139" s="565"/>
      <c r="E139" s="564"/>
      <c r="F139" s="564"/>
      <c r="G139" s="564"/>
      <c r="H139" s="566"/>
    </row>
    <row r="140" spans="1:9" ht="18" customHeight="1">
      <c r="A140" s="2187"/>
      <c r="B140" s="567" t="s">
        <v>1756</v>
      </c>
      <c r="C140" s="564"/>
      <c r="D140" s="564"/>
      <c r="E140" s="564"/>
      <c r="F140" s="564"/>
      <c r="G140" s="564"/>
      <c r="H140" s="566"/>
    </row>
    <row r="141" spans="1:9" ht="18" customHeight="1">
      <c r="A141" s="2187"/>
      <c r="B141" s="534"/>
      <c r="C141" s="672" t="s">
        <v>596</v>
      </c>
      <c r="D141" s="169"/>
      <c r="E141" s="169"/>
      <c r="F141" s="169"/>
      <c r="G141" s="169"/>
      <c r="H141" s="541"/>
    </row>
    <row r="142" spans="1:9" ht="18" customHeight="1">
      <c r="A142" s="2187"/>
      <c r="B142" s="534"/>
      <c r="C142" s="560">
        <v>18</v>
      </c>
      <c r="D142" s="560">
        <v>20</v>
      </c>
      <c r="E142" s="561" t="s">
        <v>1750</v>
      </c>
      <c r="F142" s="561"/>
      <c r="G142" s="169"/>
      <c r="H142" s="541"/>
    </row>
    <row r="143" spans="1:9" ht="18" customHeight="1">
      <c r="A143" s="2187"/>
      <c r="B143" s="534"/>
      <c r="C143" s="560">
        <v>15</v>
      </c>
      <c r="D143" s="560">
        <v>17</v>
      </c>
      <c r="E143" s="561" t="s">
        <v>1751</v>
      </c>
      <c r="F143" s="561"/>
      <c r="G143" s="169"/>
      <c r="H143" s="541"/>
    </row>
    <row r="144" spans="1:9" ht="18" customHeight="1">
      <c r="A144" s="2187"/>
      <c r="B144" s="534"/>
      <c r="C144" s="560">
        <v>12</v>
      </c>
      <c r="D144" s="560">
        <v>14</v>
      </c>
      <c r="E144" s="561" t="s">
        <v>1752</v>
      </c>
      <c r="F144" s="561"/>
      <c r="G144" s="169"/>
      <c r="H144" s="541"/>
    </row>
    <row r="145" spans="1:8" ht="18" customHeight="1">
      <c r="A145" s="2187"/>
      <c r="B145" s="534"/>
      <c r="C145" s="560">
        <v>9</v>
      </c>
      <c r="D145" s="560">
        <v>11</v>
      </c>
      <c r="E145" s="561" t="s">
        <v>1753</v>
      </c>
      <c r="F145" s="561"/>
      <c r="G145" s="169"/>
      <c r="H145" s="541"/>
    </row>
    <row r="146" spans="1:8" ht="18" customHeight="1">
      <c r="A146" s="2187"/>
      <c r="B146" s="534"/>
      <c r="C146" s="560">
        <v>2</v>
      </c>
      <c r="D146" s="560">
        <v>8</v>
      </c>
      <c r="E146" s="561" t="s">
        <v>1754</v>
      </c>
      <c r="F146" s="561"/>
      <c r="G146" s="169"/>
      <c r="H146" s="541"/>
    </row>
    <row r="147" spans="1:8" ht="18" customHeight="1">
      <c r="A147" s="2187"/>
      <c r="B147" s="534"/>
      <c r="C147" s="560">
        <v>1</v>
      </c>
      <c r="D147" s="560"/>
      <c r="E147" s="561" t="s">
        <v>1755</v>
      </c>
      <c r="F147" s="561"/>
      <c r="G147" s="169"/>
      <c r="H147" s="541"/>
    </row>
    <row r="148" spans="1:8" ht="18" customHeight="1">
      <c r="A148" s="2187"/>
      <c r="B148" s="558" t="s">
        <v>1775</v>
      </c>
      <c r="C148" s="568"/>
      <c r="D148" s="561"/>
      <c r="E148" s="17"/>
      <c r="F148" s="561"/>
      <c r="G148" s="169"/>
      <c r="H148" s="541"/>
    </row>
    <row r="149" spans="1:8" ht="18" customHeight="1">
      <c r="A149" s="2187"/>
      <c r="B149" s="558" t="s">
        <v>1776</v>
      </c>
      <c r="C149" s="568"/>
      <c r="D149" s="561"/>
      <c r="E149" s="17"/>
      <c r="F149" s="561"/>
      <c r="G149" s="169"/>
      <c r="H149" s="541"/>
    </row>
    <row r="150" spans="1:8" ht="18" customHeight="1">
      <c r="A150" s="2187"/>
      <c r="B150" s="558" t="s">
        <v>1777</v>
      </c>
      <c r="C150" s="568"/>
      <c r="D150" s="561"/>
      <c r="E150" s="17"/>
      <c r="F150" s="561"/>
      <c r="G150" s="169"/>
      <c r="H150" s="541"/>
    </row>
    <row r="151" spans="1:8" ht="18" customHeight="1">
      <c r="A151" s="2187"/>
      <c r="B151" s="558" t="s">
        <v>1778</v>
      </c>
      <c r="C151" s="568"/>
      <c r="D151" s="561"/>
      <c r="E151" s="17"/>
      <c r="F151" s="561"/>
      <c r="G151" s="169"/>
      <c r="H151" s="541"/>
    </row>
    <row r="152" spans="1:8" ht="18" customHeight="1">
      <c r="A152" s="2187"/>
      <c r="B152" s="558" t="s">
        <v>1779</v>
      </c>
      <c r="C152" s="568"/>
      <c r="D152" s="561"/>
      <c r="E152" s="17"/>
      <c r="F152" s="561"/>
      <c r="G152" s="169"/>
      <c r="H152" s="541"/>
    </row>
    <row r="153" spans="1:8" ht="18" customHeight="1">
      <c r="A153" s="2187"/>
      <c r="B153" s="978" t="s">
        <v>27</v>
      </c>
      <c r="C153" s="790" t="s">
        <v>633</v>
      </c>
      <c r="D153" s="571"/>
      <c r="E153" s="571"/>
      <c r="F153" s="572"/>
      <c r="G153" s="572"/>
      <c r="H153" s="573"/>
    </row>
    <row r="154" spans="1:8" ht="18" customHeight="1">
      <c r="A154" s="2187"/>
      <c r="B154" s="685"/>
      <c r="C154" s="2" t="s">
        <v>2130</v>
      </c>
      <c r="D154" s="571"/>
      <c r="E154" s="571"/>
      <c r="F154" s="572"/>
      <c r="G154" s="572"/>
      <c r="H154" s="573"/>
    </row>
    <row r="155" spans="1:8" ht="18" customHeight="1" thickBot="1">
      <c r="A155" s="2187"/>
      <c r="B155" s="528"/>
      <c r="C155" s="524"/>
      <c r="D155" s="524"/>
      <c r="E155" s="524"/>
      <c r="F155" s="524"/>
      <c r="G155" s="524"/>
      <c r="H155" s="527"/>
    </row>
    <row r="156" spans="1:8" ht="18" customHeight="1"/>
    <row r="157" spans="1:8" ht="18" customHeight="1"/>
    <row r="158" spans="1:8" ht="18" customHeight="1" thickBot="1">
      <c r="A158" s="523" t="s">
        <v>498</v>
      </c>
      <c r="B158" s="2186"/>
      <c r="C158" s="2186"/>
      <c r="D158" s="2186"/>
      <c r="E158" s="2186"/>
      <c r="F158" s="2186"/>
      <c r="G158" s="2186"/>
      <c r="H158" s="2186"/>
    </row>
    <row r="159" spans="1:8" ht="18" customHeight="1">
      <c r="A159" s="2187"/>
      <c r="B159" s="574" t="s">
        <v>1837</v>
      </c>
      <c r="C159" s="563"/>
      <c r="D159" s="563"/>
      <c r="E159" s="563"/>
      <c r="F159" s="563"/>
      <c r="G159" s="554"/>
      <c r="H159" s="569" t="s">
        <v>586</v>
      </c>
    </row>
    <row r="160" spans="1:8" ht="18" customHeight="1">
      <c r="A160" s="2187"/>
      <c r="B160" s="2268" t="s">
        <v>691</v>
      </c>
      <c r="C160" s="2269"/>
      <c r="D160" s="2269"/>
      <c r="E160" s="2269"/>
      <c r="F160" s="2269"/>
      <c r="G160" s="2269"/>
      <c r="H160" s="2270"/>
    </row>
    <row r="161" spans="1:8" ht="18" customHeight="1">
      <c r="A161" s="2187"/>
      <c r="B161" s="2198" t="s">
        <v>1840</v>
      </c>
      <c r="C161" s="2199"/>
      <c r="D161" s="2199"/>
      <c r="E161" s="2199"/>
      <c r="F161" s="2199"/>
      <c r="G161" s="2199"/>
      <c r="H161" s="2200"/>
    </row>
    <row r="162" spans="1:8" ht="18" customHeight="1">
      <c r="A162" s="2187"/>
      <c r="B162" s="2198" t="s">
        <v>1838</v>
      </c>
      <c r="C162" s="2199"/>
      <c r="D162" s="2199"/>
      <c r="E162" s="2199"/>
      <c r="F162" s="2199"/>
      <c r="G162" s="2199"/>
      <c r="H162" s="2200"/>
    </row>
    <row r="163" spans="1:8" ht="18" customHeight="1">
      <c r="A163" s="2187"/>
      <c r="B163" s="2198" t="s">
        <v>1839</v>
      </c>
      <c r="C163" s="2199"/>
      <c r="D163" s="2199"/>
      <c r="E163" s="2199"/>
      <c r="F163" s="2199"/>
      <c r="G163" s="2199"/>
      <c r="H163" s="2200"/>
    </row>
    <row r="164" spans="1:8" ht="18" customHeight="1">
      <c r="A164" s="2187"/>
      <c r="B164" s="672" t="s">
        <v>596</v>
      </c>
      <c r="D164" s="169"/>
      <c r="E164" s="169"/>
      <c r="F164" s="169"/>
      <c r="G164" s="169"/>
      <c r="H164" s="541"/>
    </row>
    <row r="165" spans="1:8" ht="18" customHeight="1">
      <c r="A165" s="2187"/>
      <c r="B165" s="560">
        <v>1</v>
      </c>
      <c r="C165" s="561" t="s">
        <v>1757</v>
      </c>
      <c r="D165" s="561"/>
      <c r="E165" s="561"/>
      <c r="F165" s="561"/>
      <c r="G165" s="169"/>
      <c r="H165" s="541"/>
    </row>
    <row r="166" spans="1:8" ht="18" customHeight="1">
      <c r="A166" s="2187"/>
      <c r="B166" s="561"/>
      <c r="C166" s="561"/>
      <c r="D166" s="561"/>
      <c r="E166" s="561"/>
      <c r="F166" s="561"/>
      <c r="G166" s="169"/>
      <c r="H166" s="541"/>
    </row>
    <row r="167" spans="1:8" ht="18" customHeight="1">
      <c r="A167" s="2187"/>
      <c r="B167" s="560">
        <v>2</v>
      </c>
      <c r="C167" s="561" t="s">
        <v>1841</v>
      </c>
      <c r="D167" s="561"/>
      <c r="E167" s="561"/>
      <c r="F167" s="561"/>
      <c r="G167" s="169"/>
      <c r="H167" s="541"/>
    </row>
    <row r="168" spans="1:8" ht="18" customHeight="1">
      <c r="A168" s="2187"/>
      <c r="B168" s="568"/>
      <c r="C168" s="561" t="s">
        <v>1842</v>
      </c>
      <c r="D168" s="561"/>
      <c r="E168" s="561"/>
      <c r="F168" s="561"/>
      <c r="G168" s="169"/>
      <c r="H168" s="541"/>
    </row>
    <row r="169" spans="1:8" ht="18" customHeight="1">
      <c r="A169" s="2187"/>
      <c r="B169" s="568"/>
      <c r="C169" s="561"/>
      <c r="D169" s="561"/>
      <c r="E169" s="561"/>
      <c r="F169" s="561"/>
      <c r="G169" s="169"/>
      <c r="H169" s="541"/>
    </row>
    <row r="170" spans="1:8" ht="18" customHeight="1">
      <c r="A170" s="2187"/>
      <c r="B170" s="560">
        <v>3</v>
      </c>
      <c r="C170" s="561" t="s">
        <v>1843</v>
      </c>
      <c r="D170" s="561"/>
      <c r="E170" s="561"/>
      <c r="F170" s="561"/>
      <c r="G170" s="169"/>
      <c r="H170" s="541"/>
    </row>
    <row r="171" spans="1:8" ht="18" customHeight="1">
      <c r="A171" s="2187"/>
      <c r="B171" s="568"/>
      <c r="C171" s="561" t="s">
        <v>1844</v>
      </c>
      <c r="D171" s="561"/>
      <c r="E171" s="561"/>
      <c r="F171" s="561"/>
      <c r="G171" s="169"/>
      <c r="H171" s="541"/>
    </row>
    <row r="172" spans="1:8" ht="18" customHeight="1">
      <c r="A172" s="2187"/>
      <c r="B172" s="561"/>
      <c r="C172" s="561"/>
      <c r="D172" s="561"/>
      <c r="E172" s="561"/>
      <c r="F172" s="561"/>
      <c r="G172" s="169"/>
      <c r="H172" s="541"/>
    </row>
    <row r="173" spans="1:8" ht="18" customHeight="1">
      <c r="A173" s="2187"/>
      <c r="B173" s="560">
        <v>4</v>
      </c>
      <c r="C173" s="561" t="s">
        <v>1758</v>
      </c>
      <c r="D173" s="561"/>
      <c r="E173" s="561"/>
      <c r="F173" s="561"/>
      <c r="G173" s="169"/>
      <c r="H173" s="541"/>
    </row>
    <row r="174" spans="1:8" ht="18" customHeight="1">
      <c r="A174" s="2187"/>
      <c r="B174" s="561"/>
      <c r="C174" s="561"/>
      <c r="D174" s="561"/>
      <c r="E174" s="561"/>
      <c r="F174" s="561"/>
      <c r="G174" s="169"/>
      <c r="H174" s="541"/>
    </row>
    <row r="175" spans="1:8" ht="18" customHeight="1">
      <c r="A175" s="2187"/>
      <c r="B175" s="560">
        <v>5</v>
      </c>
      <c r="C175" s="561" t="s">
        <v>1845</v>
      </c>
      <c r="D175" s="561"/>
      <c r="E175" s="561"/>
      <c r="F175" s="561"/>
      <c r="G175" s="169"/>
      <c r="H175" s="541"/>
    </row>
    <row r="176" spans="1:8" ht="18" customHeight="1">
      <c r="A176" s="2187"/>
      <c r="B176" s="568"/>
      <c r="C176" s="561" t="s">
        <v>1846</v>
      </c>
      <c r="D176" s="561"/>
      <c r="E176" s="561"/>
      <c r="F176" s="561"/>
      <c r="G176" s="169"/>
      <c r="H176" s="541"/>
    </row>
    <row r="177" spans="1:9" ht="18" customHeight="1">
      <c r="A177" s="2187"/>
      <c r="B177" s="568"/>
      <c r="C177" s="561"/>
      <c r="D177" s="561"/>
      <c r="E177" s="561"/>
      <c r="F177" s="561"/>
      <c r="G177" s="169"/>
      <c r="H177" s="541"/>
    </row>
    <row r="178" spans="1:9" ht="18" customHeight="1">
      <c r="A178" s="2187"/>
      <c r="B178" s="560">
        <v>6</v>
      </c>
      <c r="C178" s="561" t="s">
        <v>1847</v>
      </c>
      <c r="D178" s="561"/>
      <c r="E178" s="561"/>
      <c r="F178" s="561"/>
      <c r="G178" s="169"/>
      <c r="H178" s="541"/>
    </row>
    <row r="179" spans="1:9" ht="18" customHeight="1">
      <c r="A179" s="2187"/>
      <c r="B179" s="568"/>
      <c r="C179" s="561" t="s">
        <v>1848</v>
      </c>
      <c r="D179" s="561"/>
      <c r="E179" s="561"/>
      <c r="F179" s="561"/>
      <c r="G179" s="169"/>
      <c r="H179" s="541"/>
    </row>
    <row r="180" spans="1:9" ht="18" customHeight="1">
      <c r="A180" s="2187"/>
      <c r="B180" s="558"/>
      <c r="C180" s="568"/>
      <c r="D180" s="561"/>
      <c r="E180" s="17"/>
      <c r="F180" s="561"/>
      <c r="G180" s="169"/>
      <c r="H180" s="541"/>
    </row>
    <row r="181" spans="1:9" ht="18" customHeight="1">
      <c r="A181" s="2187"/>
      <c r="B181" s="685" t="s">
        <v>562</v>
      </c>
      <c r="C181" s="790" t="s">
        <v>693</v>
      </c>
      <c r="D181" s="571"/>
      <c r="E181" s="571"/>
      <c r="F181" s="572"/>
      <c r="G181" s="572"/>
      <c r="H181" s="573"/>
    </row>
    <row r="182" spans="1:9" ht="18" customHeight="1">
      <c r="A182" s="2187"/>
      <c r="B182" s="546"/>
      <c r="C182" s="603" t="s">
        <v>694</v>
      </c>
      <c r="D182" s="571"/>
      <c r="E182" s="571"/>
      <c r="F182" s="572"/>
      <c r="G182" s="572"/>
      <c r="H182" s="573"/>
    </row>
    <row r="183" spans="1:9" ht="18" customHeight="1" thickBot="1">
      <c r="A183" s="2187"/>
      <c r="B183" s="528"/>
      <c r="C183" s="524"/>
      <c r="D183" s="524"/>
      <c r="E183" s="524"/>
      <c r="F183" s="524"/>
      <c r="G183" s="524"/>
      <c r="H183" s="527"/>
    </row>
    <row r="184" spans="1:9" ht="18" customHeight="1"/>
    <row r="185" spans="1:9" ht="18" customHeight="1"/>
    <row r="186" spans="1:9" ht="18" customHeight="1" thickBot="1">
      <c r="A186" s="523" t="s">
        <v>498</v>
      </c>
      <c r="B186" s="2186"/>
      <c r="C186" s="2186"/>
      <c r="D186" s="2186"/>
      <c r="E186" s="2186"/>
      <c r="F186" s="2186"/>
      <c r="G186" s="2186"/>
      <c r="H186" s="2186"/>
    </row>
    <row r="187" spans="1:9" ht="18" customHeight="1">
      <c r="A187" s="2187"/>
      <c r="B187" s="2254" t="s">
        <v>697</v>
      </c>
      <c r="C187" s="2255"/>
      <c r="D187" s="2255"/>
      <c r="E187" s="2255"/>
      <c r="F187" s="2255"/>
      <c r="G187" s="2255"/>
      <c r="H187" s="2256"/>
    </row>
    <row r="188" spans="1:9" ht="18" customHeight="1">
      <c r="A188" s="2187"/>
      <c r="B188" s="2257"/>
      <c r="C188" s="2258"/>
      <c r="D188" s="2258"/>
      <c r="E188" s="2258"/>
      <c r="F188" s="2258"/>
      <c r="G188" s="2258"/>
      <c r="H188" s="2259"/>
    </row>
    <row r="189" spans="1:9" ht="18" customHeight="1">
      <c r="A189" s="2187"/>
      <c r="B189" s="2257"/>
      <c r="C189" s="2258"/>
      <c r="D189" s="2258"/>
      <c r="E189" s="2258"/>
      <c r="F189" s="2258"/>
      <c r="G189" s="2258"/>
      <c r="H189" s="2259"/>
    </row>
    <row r="190" spans="1:9" ht="18" customHeight="1">
      <c r="A190" s="2187"/>
      <c r="B190" s="791" t="s">
        <v>562</v>
      </c>
      <c r="C190" s="4" t="s">
        <v>695</v>
      </c>
      <c r="D190" s="15"/>
      <c r="E190" s="15"/>
      <c r="F190" s="15"/>
      <c r="G190" s="169"/>
      <c r="H190" s="693"/>
      <c r="I190" s="168" t="s">
        <v>107</v>
      </c>
    </row>
    <row r="191" spans="1:9" ht="18" customHeight="1">
      <c r="A191" s="2187"/>
      <c r="B191" s="558"/>
      <c r="C191" s="561"/>
      <c r="D191" s="561"/>
      <c r="E191" s="561"/>
      <c r="F191" s="561"/>
      <c r="G191" s="561"/>
      <c r="H191" s="562"/>
    </row>
    <row r="192" spans="1:9" ht="18" customHeight="1">
      <c r="A192" s="2187"/>
      <c r="B192" s="692" t="s">
        <v>696</v>
      </c>
      <c r="C192" s="561"/>
      <c r="D192" s="561"/>
      <c r="E192" s="561"/>
      <c r="F192" s="561"/>
      <c r="G192" s="561"/>
      <c r="H192" s="562"/>
    </row>
    <row r="193" spans="1:8" ht="18" customHeight="1">
      <c r="A193" s="2187"/>
      <c r="B193" s="559" t="s">
        <v>1884</v>
      </c>
      <c r="C193" s="17"/>
      <c r="D193" s="17"/>
      <c r="E193" s="17"/>
      <c r="F193" s="17"/>
      <c r="G193" s="17"/>
      <c r="H193" s="691"/>
    </row>
    <row r="194" spans="1:8" ht="18" customHeight="1">
      <c r="A194" s="2187"/>
      <c r="B194" s="559" t="s">
        <v>1885</v>
      </c>
      <c r="C194" s="17"/>
      <c r="D194" s="17"/>
      <c r="E194" s="17"/>
      <c r="F194" s="17"/>
      <c r="G194" s="17"/>
      <c r="H194" s="691"/>
    </row>
    <row r="195" spans="1:8" ht="18" customHeight="1">
      <c r="A195" s="2187"/>
      <c r="B195" s="559" t="s">
        <v>1886</v>
      </c>
      <c r="C195" s="17"/>
      <c r="D195" s="17"/>
      <c r="E195" s="17"/>
      <c r="F195" s="17"/>
      <c r="G195" s="17"/>
      <c r="H195" s="691"/>
    </row>
    <row r="196" spans="1:8" ht="18" customHeight="1">
      <c r="A196" s="2187"/>
      <c r="B196" s="559"/>
      <c r="C196" s="17"/>
      <c r="D196" s="17"/>
      <c r="E196" s="17"/>
      <c r="F196" s="17"/>
      <c r="G196" s="17"/>
      <c r="H196" s="691"/>
    </row>
    <row r="197" spans="1:8" ht="18" customHeight="1">
      <c r="A197" s="2187"/>
      <c r="B197" s="559" t="s">
        <v>1887</v>
      </c>
      <c r="C197" s="17"/>
      <c r="D197" s="17"/>
      <c r="E197" s="17"/>
      <c r="F197" s="17"/>
      <c r="G197" s="17"/>
      <c r="H197" s="691"/>
    </row>
    <row r="198" spans="1:8" ht="18" customHeight="1">
      <c r="A198" s="2187"/>
      <c r="B198" s="559" t="s">
        <v>1888</v>
      </c>
      <c r="C198" s="17"/>
      <c r="D198" s="17"/>
      <c r="E198" s="17"/>
      <c r="F198" s="17"/>
      <c r="G198" s="17"/>
      <c r="H198" s="691"/>
    </row>
    <row r="199" spans="1:8" ht="18" customHeight="1">
      <c r="A199" s="2187"/>
      <c r="B199" s="559" t="s">
        <v>1889</v>
      </c>
      <c r="C199" s="17"/>
      <c r="D199" s="17"/>
      <c r="E199" s="17"/>
      <c r="F199" s="17"/>
      <c r="G199" s="17"/>
      <c r="H199" s="691"/>
    </row>
    <row r="200" spans="1:8" ht="18" customHeight="1">
      <c r="A200" s="2187"/>
      <c r="B200" s="559"/>
      <c r="C200" s="17"/>
      <c r="D200" s="17"/>
      <c r="E200" s="17"/>
      <c r="F200" s="17"/>
      <c r="G200" s="17"/>
      <c r="H200" s="691"/>
    </row>
    <row r="201" spans="1:8" ht="18" customHeight="1">
      <c r="A201" s="2187"/>
      <c r="B201" s="559" t="s">
        <v>1890</v>
      </c>
      <c r="C201" s="17"/>
      <c r="D201" s="17"/>
      <c r="E201" s="17"/>
      <c r="F201" s="17"/>
      <c r="G201" s="17"/>
      <c r="H201" s="691"/>
    </row>
    <row r="202" spans="1:8" ht="18" customHeight="1">
      <c r="A202" s="2187"/>
      <c r="B202" s="559" t="s">
        <v>1891</v>
      </c>
      <c r="C202" s="17"/>
      <c r="D202" s="17"/>
      <c r="E202" s="17"/>
      <c r="F202" s="17"/>
      <c r="G202" s="17"/>
      <c r="H202" s="691"/>
    </row>
    <row r="203" spans="1:8" ht="18" customHeight="1">
      <c r="A203" s="2187"/>
      <c r="B203" s="559"/>
      <c r="C203" s="17"/>
      <c r="D203" s="17"/>
      <c r="E203" s="17"/>
      <c r="F203" s="17"/>
      <c r="G203" s="17"/>
      <c r="H203" s="691"/>
    </row>
    <row r="204" spans="1:8" ht="18" customHeight="1">
      <c r="A204" s="2187"/>
      <c r="B204" s="559" t="s">
        <v>1892</v>
      </c>
      <c r="C204" s="17"/>
      <c r="D204" s="17"/>
      <c r="E204" s="17"/>
      <c r="F204" s="17"/>
      <c r="G204" s="17"/>
      <c r="H204" s="691"/>
    </row>
    <row r="205" spans="1:8" ht="18" customHeight="1">
      <c r="A205" s="2187"/>
      <c r="B205" s="559" t="s">
        <v>1894</v>
      </c>
      <c r="C205" s="17"/>
      <c r="D205" s="17"/>
      <c r="E205" s="17"/>
      <c r="F205" s="17"/>
      <c r="G205" s="17"/>
      <c r="H205" s="691"/>
    </row>
    <row r="206" spans="1:8" ht="18" customHeight="1">
      <c r="A206" s="2187"/>
      <c r="B206" s="559" t="s">
        <v>1893</v>
      </c>
      <c r="C206" s="17"/>
      <c r="D206" s="17"/>
      <c r="E206" s="17"/>
      <c r="F206" s="17"/>
      <c r="G206" s="17"/>
      <c r="H206" s="691"/>
    </row>
    <row r="207" spans="1:8" ht="18" customHeight="1">
      <c r="A207" s="2187"/>
      <c r="B207" s="559"/>
      <c r="C207" s="17"/>
      <c r="D207" s="17"/>
      <c r="E207" s="17"/>
      <c r="F207" s="17"/>
      <c r="G207" s="17"/>
      <c r="H207" s="691"/>
    </row>
    <row r="208" spans="1:8" ht="18" customHeight="1">
      <c r="A208" s="2187"/>
      <c r="B208" s="698" t="s">
        <v>435</v>
      </c>
      <c r="C208" s="17"/>
      <c r="D208" s="17"/>
      <c r="E208" s="17"/>
      <c r="F208" s="17"/>
      <c r="G208" s="17"/>
      <c r="H208" s="691"/>
    </row>
    <row r="209" spans="1:8" ht="18" customHeight="1">
      <c r="A209" s="2187"/>
      <c r="B209" s="550"/>
      <c r="C209" s="694" t="s">
        <v>11</v>
      </c>
      <c r="D209" s="695" t="s">
        <v>698</v>
      </c>
      <c r="E209" s="169"/>
      <c r="F209" s="169"/>
      <c r="G209" s="169"/>
      <c r="H209" s="541"/>
    </row>
    <row r="210" spans="1:8" ht="18" customHeight="1">
      <c r="A210" s="2187"/>
      <c r="B210" s="550"/>
      <c r="C210" s="694"/>
      <c r="D210" s="695"/>
      <c r="E210" s="169"/>
      <c r="F210" s="169"/>
      <c r="G210" s="169"/>
      <c r="H210" s="541"/>
    </row>
    <row r="211" spans="1:8" ht="18" customHeight="1">
      <c r="A211" s="2187"/>
      <c r="B211" s="550"/>
      <c r="C211" s="696">
        <v>40</v>
      </c>
      <c r="D211" s="695" t="s">
        <v>1895</v>
      </c>
      <c r="E211" s="561"/>
      <c r="F211" s="561"/>
      <c r="G211" s="169"/>
      <c r="H211" s="541"/>
    </row>
    <row r="212" spans="1:8" ht="18" customHeight="1">
      <c r="A212" s="2187"/>
      <c r="B212" s="550"/>
      <c r="C212" s="697"/>
      <c r="D212" s="561"/>
      <c r="E212" s="561"/>
      <c r="F212" s="561"/>
      <c r="G212" s="169"/>
      <c r="H212" s="541"/>
    </row>
    <row r="213" spans="1:8" ht="18" customHeight="1">
      <c r="A213" s="2187"/>
      <c r="B213" s="550"/>
      <c r="C213" s="696">
        <v>20</v>
      </c>
      <c r="D213" s="695" t="s">
        <v>1896</v>
      </c>
      <c r="E213" s="561"/>
      <c r="F213" s="561"/>
      <c r="G213" s="169"/>
      <c r="H213" s="541"/>
    </row>
    <row r="214" spans="1:8" ht="18" customHeight="1">
      <c r="A214" s="2187"/>
      <c r="B214" s="550"/>
      <c r="C214" s="697"/>
      <c r="D214" s="561"/>
      <c r="E214" s="561"/>
      <c r="F214" s="561"/>
      <c r="G214" s="169"/>
      <c r="H214" s="541"/>
    </row>
    <row r="215" spans="1:8" ht="18" customHeight="1">
      <c r="A215" s="2187"/>
      <c r="B215" s="550"/>
      <c r="C215" s="696">
        <v>10</v>
      </c>
      <c r="D215" s="695" t="s">
        <v>1897</v>
      </c>
      <c r="E215" s="561"/>
      <c r="F215" s="561"/>
      <c r="G215" s="169"/>
      <c r="H215" s="541"/>
    </row>
    <row r="216" spans="1:8" ht="18" customHeight="1">
      <c r="A216" s="2187"/>
      <c r="B216" s="550"/>
      <c r="C216" s="697"/>
      <c r="D216" s="561"/>
      <c r="E216" s="561"/>
      <c r="F216" s="561"/>
      <c r="G216" s="169"/>
      <c r="H216" s="541"/>
    </row>
    <row r="217" spans="1:8" ht="18" customHeight="1">
      <c r="A217" s="2187"/>
      <c r="B217" s="550"/>
      <c r="C217" s="696">
        <v>10</v>
      </c>
      <c r="D217" s="695" t="s">
        <v>1898</v>
      </c>
      <c r="E217" s="561"/>
      <c r="F217" s="561"/>
      <c r="G217" s="169"/>
      <c r="H217" s="541"/>
    </row>
    <row r="218" spans="1:8" ht="18" customHeight="1">
      <c r="A218" s="2187"/>
      <c r="B218" s="558"/>
      <c r="C218" s="697"/>
      <c r="D218" s="561"/>
      <c r="E218" s="561"/>
      <c r="F218" s="561"/>
      <c r="G218" s="169"/>
      <c r="H218" s="541"/>
    </row>
    <row r="219" spans="1:8" ht="18" customHeight="1">
      <c r="A219" s="2187"/>
      <c r="B219" s="698" t="s">
        <v>430</v>
      </c>
      <c r="C219" s="697"/>
      <c r="D219" s="561"/>
      <c r="E219" s="561"/>
      <c r="F219" s="561"/>
      <c r="G219" s="169"/>
      <c r="H219" s="541"/>
    </row>
    <row r="220" spans="1:8" ht="18" customHeight="1">
      <c r="A220" s="2187"/>
      <c r="B220" s="558"/>
      <c r="C220" s="696">
        <v>20</v>
      </c>
      <c r="D220" s="561" t="s">
        <v>1899</v>
      </c>
      <c r="E220" s="561"/>
      <c r="F220" s="561"/>
      <c r="G220" s="169"/>
      <c r="H220" s="541"/>
    </row>
    <row r="221" spans="1:8" ht="18" customHeight="1">
      <c r="A221" s="2187"/>
      <c r="B221" s="561"/>
      <c r="C221" s="561"/>
      <c r="D221" s="561"/>
      <c r="E221" s="561"/>
      <c r="F221" s="561"/>
      <c r="G221" s="169"/>
      <c r="H221" s="541"/>
    </row>
    <row r="222" spans="1:8" ht="18" customHeight="1">
      <c r="A222" s="2187"/>
      <c r="B222" s="698"/>
      <c r="C222" s="699">
        <f>SUM(C211:C220)</f>
        <v>100</v>
      </c>
      <c r="D222" s="561"/>
      <c r="E222" s="561"/>
      <c r="F222" s="561"/>
      <c r="G222" s="169"/>
      <c r="H222" s="541"/>
    </row>
    <row r="223" spans="1:8" ht="18" customHeight="1">
      <c r="A223" s="2187"/>
      <c r="B223" s="558"/>
      <c r="C223" s="561"/>
      <c r="D223" s="561"/>
      <c r="E223" s="561"/>
      <c r="F223" s="561"/>
      <c r="G223" s="169"/>
      <c r="H223" s="541"/>
    </row>
    <row r="224" spans="1:8" ht="18" customHeight="1" thickBot="1">
      <c r="A224" s="2187"/>
      <c r="B224" s="528"/>
      <c r="C224" s="524"/>
      <c r="D224" s="524"/>
      <c r="E224" s="524"/>
      <c r="F224" s="524"/>
      <c r="G224" s="524"/>
      <c r="H224" s="527"/>
    </row>
    <row r="225" spans="1:10" ht="18" customHeight="1"/>
    <row r="226" spans="1:10" ht="18" customHeight="1"/>
    <row r="227" spans="1:10" ht="18" customHeight="1" thickBot="1">
      <c r="A227" s="503" t="s">
        <v>498</v>
      </c>
      <c r="B227" s="2141"/>
      <c r="C227" s="2141"/>
      <c r="D227" s="2141"/>
      <c r="E227" s="2141"/>
      <c r="F227" s="2141"/>
      <c r="G227" s="2141"/>
      <c r="H227" s="2141"/>
      <c r="I227" s="2141"/>
      <c r="J227" s="2141"/>
    </row>
    <row r="228" spans="1:10" ht="18" customHeight="1">
      <c r="A228" s="2287"/>
      <c r="B228" s="2308" t="s">
        <v>2142</v>
      </c>
      <c r="C228" s="2309"/>
      <c r="D228" s="2309"/>
      <c r="E228" s="2309"/>
      <c r="F228" s="2309"/>
      <c r="G228" s="2309"/>
      <c r="H228" s="2309"/>
      <c r="I228" s="2309"/>
      <c r="J228" s="2310"/>
    </row>
    <row r="229" spans="1:10" ht="18" customHeight="1">
      <c r="A229" s="2287"/>
      <c r="B229" s="2311"/>
      <c r="C229" s="2312"/>
      <c r="D229" s="2312"/>
      <c r="E229" s="2312"/>
      <c r="F229" s="2312"/>
      <c r="G229" s="2312"/>
      <c r="H229" s="2312"/>
      <c r="I229" s="2312"/>
      <c r="J229" s="2313"/>
    </row>
    <row r="230" spans="1:10" ht="18" customHeight="1">
      <c r="A230" s="2287"/>
      <c r="B230" s="953"/>
      <c r="C230" s="8"/>
      <c r="D230" s="143"/>
      <c r="E230" s="143"/>
      <c r="F230" s="139"/>
      <c r="G230" s="139"/>
      <c r="H230" s="139"/>
      <c r="I230" s="139"/>
      <c r="J230" s="954"/>
    </row>
    <row r="231" spans="1:10" ht="18" customHeight="1">
      <c r="A231" s="2287"/>
      <c r="B231" s="955"/>
      <c r="C231" s="8"/>
      <c r="D231" s="8"/>
      <c r="E231" s="139"/>
      <c r="F231" s="139"/>
      <c r="G231" s="10" t="s">
        <v>2131</v>
      </c>
      <c r="H231" s="965">
        <v>10</v>
      </c>
      <c r="I231" s="139"/>
      <c r="J231" s="954"/>
    </row>
    <row r="232" spans="1:10" ht="18" customHeight="1">
      <c r="A232" s="2287"/>
      <c r="B232" s="955"/>
      <c r="C232" s="952"/>
      <c r="D232" s="143"/>
      <c r="E232" s="139"/>
      <c r="F232" s="139"/>
      <c r="G232" s="923"/>
      <c r="H232" s="924"/>
      <c r="I232" s="139"/>
      <c r="J232" s="954"/>
    </row>
    <row r="233" spans="1:10" ht="18" customHeight="1">
      <c r="A233" s="2287"/>
      <c r="B233" s="955"/>
      <c r="C233" s="922" t="s">
        <v>2085</v>
      </c>
      <c r="D233" s="922" t="s">
        <v>20</v>
      </c>
      <c r="E233" s="922" t="s">
        <v>21</v>
      </c>
      <c r="F233" s="922" t="s">
        <v>22</v>
      </c>
      <c r="G233" s="122"/>
      <c r="H233" s="920"/>
      <c r="I233" s="122"/>
      <c r="J233" s="954"/>
    </row>
    <row r="234" spans="1:10" ht="18" customHeight="1">
      <c r="A234" s="2287"/>
      <c r="B234" s="955"/>
      <c r="C234" s="947">
        <f>H231</f>
        <v>10</v>
      </c>
      <c r="D234" s="708">
        <f>E234*2</f>
        <v>6.666666666666667</v>
      </c>
      <c r="E234" s="708">
        <f>C234/3</f>
        <v>3.3333333333333335</v>
      </c>
      <c r="F234" s="745">
        <v>0</v>
      </c>
      <c r="G234" s="964" t="s">
        <v>2105</v>
      </c>
      <c r="H234" s="920"/>
      <c r="I234" s="122"/>
      <c r="J234" s="960"/>
    </row>
    <row r="235" spans="1:10" ht="18" customHeight="1">
      <c r="A235" s="2287"/>
      <c r="B235" s="955"/>
      <c r="C235" s="952"/>
      <c r="D235" s="143"/>
      <c r="E235" s="139"/>
      <c r="F235" s="139"/>
      <c r="G235" s="923"/>
      <c r="H235" s="924"/>
      <c r="I235" s="915"/>
      <c r="J235" s="954"/>
    </row>
    <row r="236" spans="1:10" ht="18" customHeight="1">
      <c r="A236" s="2287"/>
      <c r="B236" s="955"/>
      <c r="C236" s="921" t="s">
        <v>2085</v>
      </c>
      <c r="D236" s="922" t="s">
        <v>20</v>
      </c>
      <c r="E236" s="922" t="s">
        <v>21</v>
      </c>
      <c r="F236" s="922" t="s">
        <v>612</v>
      </c>
      <c r="G236" s="922" t="s">
        <v>22</v>
      </c>
      <c r="H236" s="122"/>
      <c r="I236" s="122"/>
      <c r="J236" s="954"/>
    </row>
    <row r="237" spans="1:10" ht="18" customHeight="1">
      <c r="A237" s="2287"/>
      <c r="B237" s="955"/>
      <c r="C237" s="947">
        <f>IF(E237=H231,"",IF((H231/4)+D237&gt;H231,"",(H231/4)+D237))</f>
        <v>10</v>
      </c>
      <c r="D237" s="708">
        <f>IF(E237=H231,"",(H231/4)+E237)</f>
        <v>7.5</v>
      </c>
      <c r="E237" s="708">
        <f>(H231/4)+F237</f>
        <v>5</v>
      </c>
      <c r="F237" s="708">
        <f>H231/4</f>
        <v>2.5</v>
      </c>
      <c r="G237" s="708" t="s">
        <v>14</v>
      </c>
      <c r="H237" s="122"/>
      <c r="I237" s="122"/>
      <c r="J237" s="954"/>
    </row>
    <row r="238" spans="1:10" ht="18" customHeight="1">
      <c r="A238" s="2287"/>
      <c r="B238" s="955"/>
      <c r="C238" s="952"/>
      <c r="D238" s="143"/>
      <c r="E238" s="139"/>
      <c r="F238" s="139"/>
      <c r="G238" s="923"/>
      <c r="H238" s="924"/>
      <c r="I238" s="915"/>
      <c r="J238" s="954"/>
    </row>
    <row r="239" spans="1:10" ht="18" customHeight="1">
      <c r="A239" s="2287"/>
      <c r="B239" s="955"/>
      <c r="C239" s="2263" t="s">
        <v>2090</v>
      </c>
      <c r="D239" s="2263" t="s">
        <v>2066</v>
      </c>
      <c r="E239" s="2263" t="s">
        <v>2085</v>
      </c>
      <c r="F239" s="2263" t="s">
        <v>20</v>
      </c>
      <c r="G239" s="2263" t="s">
        <v>21</v>
      </c>
      <c r="H239" s="2263" t="s">
        <v>612</v>
      </c>
      <c r="I239" s="2263" t="s">
        <v>22</v>
      </c>
      <c r="J239" s="960"/>
    </row>
    <row r="240" spans="1:10" ht="18" customHeight="1">
      <c r="A240" s="2287"/>
      <c r="B240" s="955"/>
      <c r="C240" s="2264"/>
      <c r="D240" s="2264"/>
      <c r="E240" s="2264"/>
      <c r="F240" s="2264"/>
      <c r="G240" s="2264"/>
      <c r="H240" s="2264"/>
      <c r="I240" s="2264"/>
      <c r="J240" s="960"/>
    </row>
    <row r="241" spans="1:10" ht="18" customHeight="1">
      <c r="A241" s="2287"/>
      <c r="B241" s="955"/>
      <c r="C241" s="947">
        <f>IF(D241=0,0,IF(D241&gt;=H231,0,IF(D241&gt;=H231,0,D241+H241)))</f>
        <v>10</v>
      </c>
      <c r="D241" s="708">
        <f>IF(E241=0,0,IF(E241&gt;=H231,0,IF(E241&gt;=H231,0,E241+H241)))</f>
        <v>8.3333333333333339</v>
      </c>
      <c r="E241" s="708">
        <f>IF(F241&gt;=H231,0,IF(F241&gt;=H231,0,F241+H241))</f>
        <v>6.666666666666667</v>
      </c>
      <c r="F241" s="708">
        <f>(H231/6)+G241</f>
        <v>5</v>
      </c>
      <c r="G241" s="708">
        <f>(H231/6)+H241</f>
        <v>3.3333333333333335</v>
      </c>
      <c r="H241" s="708">
        <f>H231/6</f>
        <v>1.6666666666666667</v>
      </c>
      <c r="I241" s="708" t="s">
        <v>14</v>
      </c>
      <c r="J241" s="960"/>
    </row>
    <row r="242" spans="1:10" ht="18" customHeight="1">
      <c r="A242" s="2287"/>
      <c r="B242" s="955"/>
      <c r="C242" s="952"/>
      <c r="D242" s="143"/>
      <c r="E242" s="139"/>
      <c r="F242" s="139"/>
      <c r="G242" s="923"/>
      <c r="H242" s="924"/>
      <c r="I242" s="915"/>
      <c r="J242" s="954"/>
    </row>
    <row r="243" spans="1:10" ht="18" customHeight="1">
      <c r="A243" s="2287"/>
      <c r="B243" s="955"/>
      <c r="C243" s="921" t="s">
        <v>2085</v>
      </c>
      <c r="D243" s="922" t="s">
        <v>20</v>
      </c>
      <c r="E243" s="922" t="s">
        <v>2119</v>
      </c>
      <c r="F243" s="922" t="s">
        <v>2120</v>
      </c>
      <c r="G243" s="922" t="s">
        <v>2121</v>
      </c>
      <c r="H243" s="922" t="s">
        <v>2122</v>
      </c>
      <c r="I243" s="922" t="s">
        <v>2118</v>
      </c>
      <c r="J243" s="956" t="s">
        <v>22</v>
      </c>
    </row>
    <row r="244" spans="1:10" ht="18" customHeight="1">
      <c r="A244" s="2287"/>
      <c r="B244" s="957"/>
      <c r="C244" s="947">
        <f>H231</f>
        <v>10</v>
      </c>
      <c r="D244" s="708">
        <f>J244*7</f>
        <v>8.75</v>
      </c>
      <c r="E244" s="708">
        <f>J244*6</f>
        <v>7.5</v>
      </c>
      <c r="F244" s="708">
        <f>J244*5</f>
        <v>6.25</v>
      </c>
      <c r="G244" s="708">
        <f>J244*4</f>
        <v>5</v>
      </c>
      <c r="H244" s="708">
        <f>J244*3</f>
        <v>3.75</v>
      </c>
      <c r="I244" s="708">
        <f>J244*2</f>
        <v>2.5</v>
      </c>
      <c r="J244" s="958">
        <f>C244/8</f>
        <v>1.25</v>
      </c>
    </row>
    <row r="245" spans="1:10" ht="18" customHeight="1">
      <c r="A245" s="2287"/>
      <c r="B245" s="959"/>
      <c r="C245" s="122"/>
      <c r="D245" s="122"/>
      <c r="E245" s="122"/>
      <c r="F245" s="122"/>
      <c r="G245" s="122"/>
      <c r="H245" s="122"/>
      <c r="I245" s="122"/>
      <c r="J245" s="960"/>
    </row>
    <row r="246" spans="1:10" ht="18" customHeight="1">
      <c r="A246" s="2287"/>
      <c r="B246" s="959"/>
      <c r="C246" s="122"/>
      <c r="D246" s="122"/>
      <c r="E246" s="122"/>
      <c r="F246" s="122"/>
      <c r="G246" s="122"/>
      <c r="H246" s="122"/>
      <c r="I246" s="122"/>
      <c r="J246" s="960"/>
    </row>
    <row r="247" spans="1:10" ht="18" customHeight="1">
      <c r="A247" s="2287"/>
      <c r="B247" s="947">
        <f>C241</f>
        <v>10</v>
      </c>
      <c r="C247" s="15" t="s">
        <v>2138</v>
      </c>
      <c r="D247" s="122"/>
      <c r="E247" s="122"/>
      <c r="F247" s="122"/>
      <c r="G247" s="122"/>
      <c r="H247" s="122"/>
      <c r="I247" s="122"/>
      <c r="J247" s="960"/>
    </row>
    <row r="248" spans="1:10" ht="18" customHeight="1">
      <c r="A248" s="2287"/>
      <c r="B248" s="947">
        <f>FLOOR(D241,1)</f>
        <v>8</v>
      </c>
      <c r="C248" s="15" t="s">
        <v>2137</v>
      </c>
      <c r="D248" s="122"/>
      <c r="E248" s="979" t="s">
        <v>2141</v>
      </c>
      <c r="F248" s="980" t="s">
        <v>2140</v>
      </c>
      <c r="G248" s="122"/>
      <c r="H248" s="122"/>
      <c r="I248" s="122"/>
      <c r="J248" s="960"/>
    </row>
    <row r="249" spans="1:10" ht="18" customHeight="1">
      <c r="A249" s="2287"/>
      <c r="B249" s="947">
        <f>FLOOR(E241,1)</f>
        <v>6</v>
      </c>
      <c r="C249" s="15" t="s">
        <v>2136</v>
      </c>
      <c r="D249" s="122"/>
      <c r="E249" s="122"/>
      <c r="F249" s="122"/>
      <c r="G249" s="15"/>
      <c r="H249" s="122"/>
      <c r="I249" s="122"/>
      <c r="J249" s="960"/>
    </row>
    <row r="250" spans="1:10" ht="18" customHeight="1">
      <c r="A250" s="2287"/>
      <c r="B250" s="947">
        <f>FLOOR(F241,1)</f>
        <v>5</v>
      </c>
      <c r="C250" s="15" t="s">
        <v>2135</v>
      </c>
      <c r="D250" s="122"/>
      <c r="E250" s="122"/>
      <c r="F250" s="122"/>
      <c r="G250" s="15"/>
      <c r="H250" s="122"/>
      <c r="I250" s="122"/>
      <c r="J250" s="960"/>
    </row>
    <row r="251" spans="1:10" ht="18" customHeight="1">
      <c r="A251" s="2287"/>
      <c r="B251" s="947">
        <f>FLOOR(G241,1)</f>
        <v>3</v>
      </c>
      <c r="C251" s="15" t="s">
        <v>2134</v>
      </c>
      <c r="D251" s="122"/>
      <c r="E251" s="122"/>
      <c r="F251" s="122"/>
      <c r="G251" s="122"/>
      <c r="H251" s="122"/>
      <c r="I251" s="122"/>
      <c r="J251" s="960"/>
    </row>
    <row r="252" spans="1:10" ht="18" customHeight="1">
      <c r="A252" s="2287"/>
      <c r="B252" s="745">
        <f>B251/2</f>
        <v>1.5</v>
      </c>
      <c r="C252" s="15" t="s">
        <v>2132</v>
      </c>
      <c r="D252" s="122"/>
      <c r="E252" s="122"/>
      <c r="F252" s="122"/>
      <c r="G252" s="122"/>
      <c r="H252" s="122"/>
      <c r="I252" s="122"/>
      <c r="J252" s="960"/>
    </row>
    <row r="253" spans="1:10" ht="18" customHeight="1">
      <c r="A253" s="2287"/>
      <c r="B253" s="947" t="str">
        <f>I241</f>
        <v>0</v>
      </c>
      <c r="C253" s="15" t="s">
        <v>2133</v>
      </c>
      <c r="D253" s="122"/>
      <c r="E253" s="122"/>
      <c r="F253" s="122"/>
      <c r="G253" s="122"/>
      <c r="H253" s="122"/>
      <c r="I253" s="122"/>
      <c r="J253" s="960"/>
    </row>
    <row r="254" spans="1:10" ht="18" customHeight="1">
      <c r="A254" s="2287"/>
      <c r="B254" s="959"/>
      <c r="C254" s="15"/>
      <c r="D254" s="122"/>
      <c r="E254" s="122"/>
      <c r="F254" s="122"/>
      <c r="G254" s="122"/>
      <c r="H254" s="122"/>
      <c r="I254" s="122"/>
      <c r="J254" s="960"/>
    </row>
    <row r="255" spans="1:10" ht="18" customHeight="1">
      <c r="A255" s="2287"/>
      <c r="B255" s="959"/>
      <c r="C255" s="655" t="s">
        <v>2139</v>
      </c>
      <c r="D255" s="122"/>
      <c r="E255" s="122"/>
      <c r="F255" s="122"/>
      <c r="G255" s="122"/>
      <c r="H255" s="122"/>
      <c r="I255" s="122"/>
      <c r="J255" s="960"/>
    </row>
    <row r="256" spans="1:10" ht="18" customHeight="1">
      <c r="A256" s="2287"/>
      <c r="B256" s="959"/>
      <c r="C256" s="15"/>
      <c r="D256" s="122"/>
      <c r="E256" s="122"/>
      <c r="F256" s="122"/>
      <c r="G256" s="122"/>
      <c r="H256" s="122"/>
      <c r="I256" s="122"/>
      <c r="J256" s="960"/>
    </row>
    <row r="257" spans="1:10" ht="18" customHeight="1">
      <c r="A257" s="2287"/>
      <c r="B257" s="961"/>
      <c r="C257" s="962"/>
      <c r="D257" s="962"/>
      <c r="E257" s="962"/>
      <c r="F257" s="962"/>
      <c r="G257" s="962"/>
      <c r="H257" s="962"/>
      <c r="I257" s="962"/>
      <c r="J257" s="963"/>
    </row>
    <row r="258" spans="1:10" ht="18" customHeight="1"/>
    <row r="259" spans="1:10" ht="18" customHeight="1"/>
    <row r="260" spans="1:10" ht="18" customHeight="1" thickBot="1">
      <c r="A260" s="523" t="s">
        <v>498</v>
      </c>
      <c r="B260" s="2186"/>
      <c r="C260" s="2186"/>
      <c r="D260" s="2186"/>
      <c r="E260" s="2186"/>
      <c r="F260" s="2186"/>
      <c r="G260" s="2186"/>
      <c r="H260" s="2186"/>
      <c r="I260" s="2186"/>
      <c r="J260" s="2186"/>
    </row>
    <row r="261" spans="1:10" ht="18" customHeight="1">
      <c r="A261" s="2187"/>
      <c r="B261" s="907" t="s">
        <v>2076</v>
      </c>
      <c r="C261" s="688"/>
      <c r="D261" s="688"/>
      <c r="E261" s="688"/>
      <c r="F261" s="688"/>
      <c r="G261" s="688"/>
      <c r="H261" s="688"/>
      <c r="I261" s="688"/>
      <c r="J261" s="909"/>
    </row>
    <row r="262" spans="1:10" ht="18" customHeight="1">
      <c r="A262" s="2187"/>
      <c r="B262" s="908" t="s">
        <v>2068</v>
      </c>
      <c r="C262" s="169"/>
      <c r="D262" s="169"/>
      <c r="E262" s="169"/>
      <c r="F262" s="169"/>
      <c r="G262" s="169"/>
      <c r="H262" s="169"/>
      <c r="I262" s="169"/>
      <c r="J262" s="541"/>
    </row>
    <row r="263" spans="1:10" ht="18" customHeight="1">
      <c r="A263" s="2187"/>
      <c r="B263" s="834"/>
      <c r="C263" s="877"/>
      <c r="D263" s="881"/>
      <c r="E263" s="882"/>
      <c r="F263" s="883"/>
      <c r="G263" s="949"/>
      <c r="H263" s="884"/>
      <c r="I263" s="884"/>
      <c r="J263" s="898"/>
    </row>
    <row r="264" spans="1:10" ht="18" customHeight="1">
      <c r="A264" s="2187"/>
      <c r="B264" s="834"/>
      <c r="C264" s="874" t="s">
        <v>2067</v>
      </c>
      <c r="D264" s="139"/>
      <c r="E264" s="950"/>
      <c r="F264" s="173"/>
      <c r="G264" s="184"/>
      <c r="H264" s="184"/>
      <c r="I264" s="184"/>
      <c r="J264" s="854"/>
    </row>
    <row r="265" spans="1:10" ht="18" customHeight="1">
      <c r="A265" s="2187"/>
      <c r="B265" s="2286" t="s">
        <v>2074</v>
      </c>
      <c r="C265" s="865">
        <v>5</v>
      </c>
      <c r="D265" s="139"/>
      <c r="E265" s="876" t="s">
        <v>2081</v>
      </c>
      <c r="F265" s="152">
        <v>3</v>
      </c>
      <c r="G265" s="184"/>
      <c r="H265" s="877" t="s">
        <v>565</v>
      </c>
      <c r="I265" s="151">
        <v>15</v>
      </c>
      <c r="J265" s="854"/>
    </row>
    <row r="266" spans="1:10" ht="18" customHeight="1">
      <c r="A266" s="2187"/>
      <c r="B266" s="2286"/>
      <c r="C266" s="875" t="str">
        <f>(IF(C265&lt;2,"erreur saisir &gt; à 1",""))</f>
        <v/>
      </c>
      <c r="D266" s="184"/>
      <c r="E266" s="184"/>
      <c r="F266" s="184"/>
      <c r="G266" s="184"/>
      <c r="H266" s="184"/>
      <c r="I266" s="184"/>
      <c r="J266" s="854"/>
    </row>
    <row r="267" spans="1:10" ht="18" customHeight="1">
      <c r="A267" s="2187"/>
      <c r="B267" s="905"/>
      <c r="C267" s="181"/>
      <c r="D267" s="181"/>
      <c r="E267" s="172" t="s">
        <v>592</v>
      </c>
      <c r="F267" s="500"/>
      <c r="G267" s="880" t="s">
        <v>611</v>
      </c>
      <c r="H267" s="500"/>
      <c r="I267" s="869" t="str">
        <f>(IF(C265&gt;6,"erreur saisir &lt; à 6",""))</f>
        <v/>
      </c>
      <c r="J267" s="864"/>
    </row>
    <row r="268" spans="1:10" ht="18" customHeight="1">
      <c r="A268" s="2187"/>
      <c r="B268" s="905"/>
      <c r="C268" s="181"/>
      <c r="D268" s="870" t="s">
        <v>2082</v>
      </c>
      <c r="E268" s="862">
        <f>F265/C265</f>
        <v>0.6</v>
      </c>
      <c r="F268" s="863">
        <f>IF(C265&lt;2,0,(F265/C265)+E268)</f>
        <v>1.2</v>
      </c>
      <c r="G268" s="863">
        <f>IF(F268&gt;=F265,0,IF(C265&lt;2,0,(F265/C265)+F268))</f>
        <v>1.7999999999999998</v>
      </c>
      <c r="H268" s="863">
        <f>IF(G268&gt;=F265,0,IF(G268=0,0,G268+E268))</f>
        <v>2.4</v>
      </c>
      <c r="I268" s="863">
        <f>IF(H268=0,0,IF(H268&gt;=F265,0,IF(H268&gt;=F265,0,H268+E268)))</f>
        <v>3</v>
      </c>
      <c r="J268" s="895">
        <f>IF(I268=0,0,IF(I268&gt;=F265,0,IF(H268&gt;=F265,0,I268+E268)))</f>
        <v>0</v>
      </c>
    </row>
    <row r="269" spans="1:10" ht="18" customHeight="1">
      <c r="A269" s="2187"/>
      <c r="B269" s="905"/>
      <c r="C269" s="181"/>
      <c r="D269" s="871" t="s">
        <v>2075</v>
      </c>
      <c r="E269" s="872">
        <f>(I265/F265)*E268</f>
        <v>3</v>
      </c>
      <c r="F269" s="872">
        <f>(I265/F265)*F268</f>
        <v>6</v>
      </c>
      <c r="G269" s="872">
        <f>(I265/F265)*G268</f>
        <v>9</v>
      </c>
      <c r="H269" s="872">
        <f>(I265/F265)*H268</f>
        <v>12</v>
      </c>
      <c r="I269" s="872">
        <f>(I265/F265)*I268</f>
        <v>15</v>
      </c>
      <c r="J269" s="896">
        <f>(I265/F265)*J268</f>
        <v>0</v>
      </c>
    </row>
    <row r="270" spans="1:10" ht="18" customHeight="1">
      <c r="A270" s="2187"/>
      <c r="B270" s="873"/>
      <c r="C270" s="138"/>
      <c r="D270" s="139"/>
      <c r="E270" s="950"/>
      <c r="F270" s="173"/>
      <c r="G270" s="184"/>
      <c r="H270" s="184"/>
      <c r="I270" s="184"/>
      <c r="J270" s="854"/>
    </row>
    <row r="271" spans="1:10" ht="18" customHeight="1">
      <c r="A271" s="2187"/>
      <c r="B271" s="559" t="s">
        <v>2083</v>
      </c>
      <c r="C271" s="139"/>
      <c r="D271" s="166"/>
      <c r="E271" s="165"/>
      <c r="F271" s="166"/>
      <c r="G271" s="902">
        <f>IF(C265&lt;2,0,(F265/C265)+B273)</f>
        <v>1.7999999999999998</v>
      </c>
      <c r="H271" s="15" t="s">
        <v>2065</v>
      </c>
      <c r="I271" s="167"/>
      <c r="J271" s="855"/>
    </row>
    <row r="272" spans="1:10" ht="18" customHeight="1">
      <c r="A272" s="2187"/>
      <c r="B272" s="903">
        <f>F265/C265</f>
        <v>0.6</v>
      </c>
      <c r="C272" s="15" t="s">
        <v>2063</v>
      </c>
      <c r="D272" s="166"/>
      <c r="E272" s="165"/>
      <c r="F272" s="166"/>
      <c r="G272" s="902">
        <f>IF(G271&gt;=F265,0,IF(G271&gt;=F265,0,G271+B272))</f>
        <v>2.4</v>
      </c>
      <c r="H272" s="15" t="str">
        <f>IF(G272=0,0,H274)</f>
        <v>répond très bien aux besoins exprimés</v>
      </c>
      <c r="I272" s="167"/>
      <c r="J272" s="855"/>
    </row>
    <row r="273" spans="1:10" ht="18" customHeight="1">
      <c r="A273" s="2187"/>
      <c r="B273" s="904">
        <f>IF(C265&lt;2,0,(F265/C265)+B272)</f>
        <v>1.2</v>
      </c>
      <c r="C273" s="15" t="s">
        <v>2064</v>
      </c>
      <c r="D273" s="166"/>
      <c r="E273" s="165"/>
      <c r="F273" s="166"/>
      <c r="G273" s="902">
        <f>IF(G272=0,0,IF(G272&gt;=F265,0,IF(G272&gt;=F265,0,G272+B272)))</f>
        <v>3</v>
      </c>
      <c r="H273" s="15" t="str">
        <f>IF(G273=0,0,I274)</f>
        <v>très satisfaisant :  au-delà des attentes</v>
      </c>
      <c r="I273" s="167"/>
      <c r="J273" s="855"/>
    </row>
    <row r="274" spans="1:10" ht="18" customHeight="1">
      <c r="A274" s="2187"/>
      <c r="B274" s="857" t="s">
        <v>14</v>
      </c>
      <c r="C274" s="501" t="s">
        <v>2084</v>
      </c>
      <c r="D274" s="166"/>
      <c r="E274" s="165"/>
      <c r="F274" s="166"/>
      <c r="G274" s="165"/>
      <c r="H274" s="878" t="s">
        <v>2066</v>
      </c>
      <c r="I274" s="879" t="s">
        <v>2086</v>
      </c>
      <c r="J274" s="885" t="s">
        <v>107</v>
      </c>
    </row>
    <row r="275" spans="1:10" ht="18" customHeight="1">
      <c r="A275" s="2187"/>
      <c r="B275" s="857"/>
      <c r="C275" s="15"/>
      <c r="D275" s="166"/>
      <c r="E275" s="165"/>
      <c r="F275" s="166"/>
      <c r="G275" s="165"/>
      <c r="H275" s="911"/>
      <c r="I275" s="912"/>
      <c r="J275" s="913"/>
    </row>
    <row r="276" spans="1:10" ht="18" customHeight="1">
      <c r="A276" s="2187"/>
      <c r="B276" s="889" t="s">
        <v>2101</v>
      </c>
      <c r="C276" s="143"/>
      <c r="D276" s="143"/>
      <c r="E276" s="143"/>
      <c r="F276" s="145"/>
      <c r="G276" s="139"/>
      <c r="H276" s="145"/>
      <c r="I276" s="139"/>
      <c r="J276" s="856"/>
    </row>
    <row r="277" spans="1:10" ht="18" customHeight="1">
      <c r="A277" s="2187"/>
      <c r="B277" s="889" t="s">
        <v>2102</v>
      </c>
      <c r="C277" s="169"/>
      <c r="D277" s="169"/>
      <c r="E277" s="169"/>
      <c r="F277" s="169"/>
      <c r="G277" s="169"/>
      <c r="H277" s="169"/>
      <c r="I277" s="169"/>
      <c r="J277" s="541"/>
    </row>
    <row r="278" spans="1:10" ht="18" customHeight="1">
      <c r="A278" s="2187"/>
      <c r="B278" s="889"/>
      <c r="C278" s="169"/>
      <c r="D278" s="169"/>
      <c r="E278" s="169"/>
      <c r="F278" s="169"/>
      <c r="G278" s="169"/>
      <c r="H278" s="169"/>
      <c r="I278" s="169"/>
      <c r="J278" s="541"/>
    </row>
    <row r="279" spans="1:10" ht="18" customHeight="1">
      <c r="A279" s="2187"/>
      <c r="B279" s="842" t="s">
        <v>27</v>
      </c>
      <c r="C279" s="910" t="s">
        <v>2070</v>
      </c>
      <c r="D279" s="169"/>
      <c r="E279" s="169"/>
      <c r="F279" s="169"/>
      <c r="G279" s="169"/>
      <c r="H279" s="169"/>
      <c r="I279" s="169"/>
      <c r="J279" s="541"/>
    </row>
    <row r="280" spans="1:10" ht="18" customHeight="1">
      <c r="A280" s="2187"/>
      <c r="B280" s="842"/>
      <c r="C280" s="844" t="s">
        <v>2069</v>
      </c>
      <c r="D280" s="169"/>
      <c r="E280" s="169"/>
      <c r="F280" s="169"/>
      <c r="G280" s="169"/>
      <c r="H280" s="169"/>
      <c r="I280" s="169"/>
      <c r="J280" s="541"/>
    </row>
    <row r="281" spans="1:10" ht="18" customHeight="1">
      <c r="A281" s="2187"/>
      <c r="B281" s="842"/>
      <c r="C281" s="910" t="s">
        <v>2087</v>
      </c>
      <c r="D281" s="169"/>
      <c r="E281" s="169"/>
      <c r="F281" s="169"/>
      <c r="G281" s="169"/>
      <c r="H281" s="169"/>
      <c r="I281" s="169"/>
      <c r="J281" s="541"/>
    </row>
    <row r="282" spans="1:10" ht="18" customHeight="1">
      <c r="A282" s="2187"/>
      <c r="B282" s="842"/>
      <c r="C282" s="843" t="s">
        <v>2088</v>
      </c>
      <c r="D282" s="169"/>
      <c r="E282" s="169"/>
      <c r="F282" s="169"/>
      <c r="G282" s="169"/>
      <c r="H282" s="169"/>
      <c r="I282" s="169"/>
      <c r="J282" s="541"/>
    </row>
    <row r="283" spans="1:10" ht="18" customHeight="1">
      <c r="A283" s="2187"/>
      <c r="B283" s="842"/>
      <c r="C283" s="843" t="s">
        <v>2089</v>
      </c>
      <c r="D283" s="169"/>
      <c r="E283" s="169"/>
      <c r="F283" s="169"/>
      <c r="G283" s="169"/>
      <c r="H283" s="169"/>
      <c r="I283" s="169"/>
      <c r="J283" s="541"/>
    </row>
    <row r="284" spans="1:10" ht="18" customHeight="1" thickBot="1">
      <c r="A284" s="2187"/>
      <c r="B284" s="906"/>
      <c r="C284" s="886"/>
      <c r="D284" s="886"/>
      <c r="E284" s="886"/>
      <c r="F284" s="887"/>
      <c r="G284" s="149"/>
      <c r="H284" s="887"/>
      <c r="I284" s="149"/>
      <c r="J284" s="888"/>
    </row>
    <row r="285" spans="1:10" ht="18" customHeight="1"/>
    <row r="286" spans="1:10" ht="18" customHeight="1"/>
    <row r="287" spans="1:10" ht="18" customHeight="1" thickBot="1">
      <c r="A287" s="523" t="s">
        <v>498</v>
      </c>
      <c r="B287" s="2186"/>
      <c r="C287" s="2186"/>
      <c r="D287" s="2186"/>
      <c r="E287" s="2186"/>
      <c r="F287" s="2186"/>
      <c r="G287" s="2186"/>
      <c r="H287" s="2186"/>
    </row>
    <row r="288" spans="1:10" ht="18" customHeight="1">
      <c r="A288" s="2187"/>
      <c r="B288" s="2316" t="s">
        <v>1923</v>
      </c>
      <c r="C288" s="2301"/>
      <c r="D288" s="2301"/>
      <c r="E288" s="2301"/>
      <c r="F288" s="2301"/>
      <c r="G288" s="2301"/>
      <c r="H288" s="2302"/>
    </row>
    <row r="289" spans="1:8" ht="18" customHeight="1">
      <c r="A289" s="2187"/>
      <c r="B289" s="2303"/>
      <c r="C289" s="2304"/>
      <c r="D289" s="2304"/>
      <c r="E289" s="2304"/>
      <c r="F289" s="2304"/>
      <c r="G289" s="2304"/>
      <c r="H289" s="2305"/>
    </row>
    <row r="290" spans="1:8" ht="18" customHeight="1">
      <c r="A290" s="2187"/>
      <c r="B290" s="2303" t="s">
        <v>2197</v>
      </c>
      <c r="C290" s="2304"/>
      <c r="D290" s="2304"/>
      <c r="E290" s="2304"/>
      <c r="F290" s="2304"/>
      <c r="G290" s="2304"/>
      <c r="H290" s="2305"/>
    </row>
    <row r="291" spans="1:8" ht="18" customHeight="1">
      <c r="A291" s="2187"/>
      <c r="B291" s="791" t="s">
        <v>562</v>
      </c>
      <c r="C291" s="5" t="s">
        <v>1810</v>
      </c>
      <c r="D291" s="550"/>
      <c r="E291" s="15"/>
      <c r="F291" s="15"/>
      <c r="G291" s="169"/>
      <c r="H291" s="693"/>
    </row>
    <row r="292" spans="1:8" ht="18" customHeight="1" thickBot="1">
      <c r="A292" s="2187"/>
      <c r="C292" s="743" t="s">
        <v>1811</v>
      </c>
      <c r="D292" s="550"/>
      <c r="E292" s="15"/>
      <c r="F292" s="15"/>
      <c r="G292" s="169"/>
      <c r="H292" s="693"/>
    </row>
    <row r="293" spans="1:8" ht="18" customHeight="1">
      <c r="A293" s="2187"/>
      <c r="B293" s="754"/>
      <c r="C293" s="755"/>
      <c r="D293" s="756"/>
      <c r="E293" s="757"/>
      <c r="F293" s="757"/>
      <c r="G293" s="756"/>
      <c r="H293" s="758"/>
    </row>
    <row r="294" spans="1:8" ht="18" customHeight="1">
      <c r="A294" s="2187"/>
      <c r="B294" s="739" t="s">
        <v>1924</v>
      </c>
      <c r="C294" s="602"/>
      <c r="D294" s="15"/>
      <c r="E294" s="15"/>
      <c r="F294" s="15"/>
      <c r="G294" s="744">
        <v>0.65</v>
      </c>
      <c r="H294" s="693"/>
    </row>
    <row r="295" spans="1:8" ht="18" customHeight="1">
      <c r="A295" s="2187"/>
      <c r="B295" s="2188" t="s">
        <v>1925</v>
      </c>
      <c r="C295" s="2189"/>
      <c r="D295" s="2189"/>
      <c r="E295" s="2189"/>
      <c r="F295" s="2189"/>
      <c r="G295" s="2189"/>
      <c r="H295" s="2190"/>
    </row>
    <row r="296" spans="1:8" ht="18" customHeight="1" thickBot="1">
      <c r="A296" s="2187"/>
      <c r="B296" s="2191"/>
      <c r="C296" s="2192"/>
      <c r="D296" s="2192"/>
      <c r="E296" s="2192"/>
      <c r="F296" s="2192"/>
      <c r="G296" s="2192"/>
      <c r="H296" s="2193"/>
    </row>
    <row r="297" spans="1:8" ht="18" customHeight="1">
      <c r="A297" s="2187"/>
      <c r="B297" s="559"/>
      <c r="C297" s="561"/>
      <c r="D297" s="694"/>
      <c r="E297" s="561"/>
      <c r="F297" s="561"/>
      <c r="G297" s="561"/>
      <c r="H297" s="562"/>
    </row>
    <row r="298" spans="1:8" ht="18" customHeight="1">
      <c r="A298" s="2187"/>
      <c r="B298" s="742" t="s">
        <v>1933</v>
      </c>
      <c r="C298" s="561"/>
      <c r="D298" s="561"/>
      <c r="E298" s="561"/>
      <c r="F298" s="706" t="s">
        <v>1968</v>
      </c>
      <c r="G298" s="746">
        <v>20</v>
      </c>
      <c r="H298" s="562"/>
    </row>
    <row r="299" spans="1:8" ht="18" customHeight="1">
      <c r="A299" s="2187"/>
      <c r="B299" s="747" t="s">
        <v>1947</v>
      </c>
      <c r="C299" s="561"/>
      <c r="D299" s="561"/>
      <c r="E299" s="561"/>
      <c r="F299" s="1296" t="s">
        <v>2195</v>
      </c>
      <c r="G299" s="745">
        <f>G298/COUNTA(B299:B303)</f>
        <v>4</v>
      </c>
      <c r="H299" s="562"/>
    </row>
    <row r="300" spans="1:8" ht="18" customHeight="1">
      <c r="A300" s="2187"/>
      <c r="B300" s="747" t="s">
        <v>1948</v>
      </c>
      <c r="C300" s="561"/>
      <c r="D300" s="561"/>
      <c r="E300" s="561"/>
      <c r="F300" s="1296" t="s">
        <v>2194</v>
      </c>
      <c r="G300" s="745">
        <f>G298/COUNTA(B299:B303)</f>
        <v>4</v>
      </c>
      <c r="H300" s="562"/>
    </row>
    <row r="301" spans="1:8" ht="18" customHeight="1">
      <c r="A301" s="2187"/>
      <c r="B301" s="747" t="s">
        <v>1949</v>
      </c>
      <c r="C301" s="561"/>
      <c r="D301" s="561"/>
      <c r="E301" s="561"/>
      <c r="F301" s="1296" t="s">
        <v>2194</v>
      </c>
      <c r="G301" s="745">
        <f>G298/COUNTA(B299:B303)</f>
        <v>4</v>
      </c>
      <c r="H301" s="562"/>
    </row>
    <row r="302" spans="1:8" ht="18" customHeight="1">
      <c r="A302" s="2187"/>
      <c r="B302" s="747" t="s">
        <v>1950</v>
      </c>
      <c r="C302" s="561"/>
      <c r="D302" s="561"/>
      <c r="E302" s="561"/>
      <c r="F302" s="1296" t="s">
        <v>2194</v>
      </c>
      <c r="G302" s="745">
        <f>G298/COUNTA(B299:B303)</f>
        <v>4</v>
      </c>
      <c r="H302" s="562"/>
    </row>
    <row r="303" spans="1:8" ht="18" customHeight="1">
      <c r="A303" s="2187"/>
      <c r="B303" s="747" t="s">
        <v>1951</v>
      </c>
      <c r="C303" s="561"/>
      <c r="D303" s="561"/>
      <c r="E303" s="561"/>
      <c r="F303" s="1296" t="s">
        <v>2194</v>
      </c>
      <c r="G303" s="745">
        <f>G298/COUNTA(B299:B303)</f>
        <v>4</v>
      </c>
      <c r="H303" s="562"/>
    </row>
    <row r="304" spans="1:8" ht="18" customHeight="1">
      <c r="A304" s="2187"/>
      <c r="B304" s="559"/>
      <c r="C304" s="561"/>
      <c r="D304" s="561"/>
      <c r="E304" s="561"/>
      <c r="F304" s="561"/>
      <c r="G304" s="561" t="s">
        <v>2198</v>
      </c>
      <c r="H304" s="562"/>
    </row>
    <row r="305" spans="1:8" ht="18" customHeight="1">
      <c r="A305" s="2187"/>
      <c r="B305" s="559"/>
      <c r="C305" s="706"/>
      <c r="D305" s="706"/>
      <c r="E305" s="706"/>
      <c r="F305" s="706"/>
      <c r="G305" s="706"/>
      <c r="H305" s="562"/>
    </row>
    <row r="306" spans="1:8" ht="18" customHeight="1">
      <c r="A306" s="2187"/>
      <c r="B306" s="742" t="s">
        <v>1945</v>
      </c>
      <c r="C306" s="706"/>
      <c r="D306" s="706"/>
      <c r="E306" s="706"/>
      <c r="F306" s="706" t="s">
        <v>1968</v>
      </c>
      <c r="G306" s="746">
        <v>10</v>
      </c>
      <c r="H306" s="691"/>
    </row>
    <row r="307" spans="1:8" ht="18" customHeight="1">
      <c r="A307" s="2187"/>
      <c r="B307" s="742" t="s">
        <v>1946</v>
      </c>
      <c r="C307" s="706"/>
      <c r="D307" s="706"/>
      <c r="E307" s="706"/>
      <c r="F307" s="706"/>
      <c r="G307" s="706"/>
      <c r="H307" s="691"/>
    </row>
    <row r="308" spans="1:8" ht="18" customHeight="1">
      <c r="A308" s="2187"/>
      <c r="B308" s="559"/>
      <c r="C308" s="706"/>
      <c r="D308" s="706"/>
      <c r="E308" s="706"/>
      <c r="F308" s="706"/>
      <c r="G308" s="706"/>
      <c r="H308" s="691"/>
    </row>
    <row r="309" spans="1:8" ht="18" customHeight="1">
      <c r="A309" s="2187"/>
      <c r="B309" s="742" t="s">
        <v>1934</v>
      </c>
      <c r="C309" s="706"/>
      <c r="D309" s="706"/>
      <c r="E309" s="706"/>
      <c r="F309" s="706" t="s">
        <v>1968</v>
      </c>
      <c r="G309" s="746">
        <v>10</v>
      </c>
      <c r="H309" s="691"/>
    </row>
    <row r="310" spans="1:8" ht="18" customHeight="1">
      <c r="A310" s="2187"/>
      <c r="B310" s="747" t="s">
        <v>1952</v>
      </c>
      <c r="C310" s="706"/>
      <c r="D310" s="706"/>
      <c r="E310" s="706"/>
      <c r="F310" s="1296" t="s">
        <v>2195</v>
      </c>
      <c r="G310" s="745">
        <f>G309/COUNTA(B310:B313)</f>
        <v>2.5</v>
      </c>
      <c r="H310" s="691"/>
    </row>
    <row r="311" spans="1:8" ht="18" customHeight="1">
      <c r="A311" s="2187"/>
      <c r="B311" s="747" t="s">
        <v>1953</v>
      </c>
      <c r="C311" s="706"/>
      <c r="D311" s="706"/>
      <c r="E311" s="706"/>
      <c r="F311" s="1296" t="s">
        <v>2194</v>
      </c>
      <c r="G311" s="745">
        <f>G309/COUNTA(B310:B313)</f>
        <v>2.5</v>
      </c>
      <c r="H311" s="691"/>
    </row>
    <row r="312" spans="1:8" ht="18" customHeight="1">
      <c r="A312" s="2187"/>
      <c r="B312" s="747" t="s">
        <v>1954</v>
      </c>
      <c r="C312" s="706"/>
      <c r="D312" s="706"/>
      <c r="E312" s="706"/>
      <c r="F312" s="1296" t="s">
        <v>2194</v>
      </c>
      <c r="G312" s="745">
        <f>G309/COUNTA(B310:B313)</f>
        <v>2.5</v>
      </c>
      <c r="H312" s="691"/>
    </row>
    <row r="313" spans="1:8" ht="18" customHeight="1">
      <c r="A313" s="2187"/>
      <c r="B313" s="747" t="s">
        <v>1955</v>
      </c>
      <c r="C313" s="706"/>
      <c r="D313" s="706"/>
      <c r="E313" s="706"/>
      <c r="F313" s="1296" t="s">
        <v>2194</v>
      </c>
      <c r="G313" s="745">
        <f>G309/COUNTA(B310:B313)</f>
        <v>2.5</v>
      </c>
      <c r="H313" s="691"/>
    </row>
    <row r="314" spans="1:8" ht="18" customHeight="1">
      <c r="A314" s="2187"/>
      <c r="B314" s="559"/>
      <c r="C314" s="706"/>
      <c r="D314" s="706"/>
      <c r="E314" s="706"/>
      <c r="F314" s="1296"/>
      <c r="G314" s="706"/>
      <c r="H314" s="691"/>
    </row>
    <row r="315" spans="1:8" ht="18" customHeight="1">
      <c r="A315" s="2187"/>
      <c r="B315" s="559"/>
      <c r="C315" s="706"/>
      <c r="D315" s="706"/>
      <c r="E315" s="706"/>
      <c r="F315" s="706"/>
      <c r="G315" s="706"/>
      <c r="H315" s="691"/>
    </row>
    <row r="316" spans="1:8" ht="18" customHeight="1">
      <c r="A316" s="2187"/>
      <c r="B316" s="742" t="s">
        <v>1935</v>
      </c>
      <c r="C316" s="706"/>
      <c r="D316" s="706"/>
      <c r="E316" s="706"/>
      <c r="F316" s="706" t="s">
        <v>1968</v>
      </c>
      <c r="G316" s="746">
        <v>5</v>
      </c>
      <c r="H316" s="691"/>
    </row>
    <row r="317" spans="1:8" ht="18" customHeight="1">
      <c r="A317" s="2187"/>
      <c r="B317" s="747" t="s">
        <v>1956</v>
      </c>
      <c r="C317" s="706"/>
      <c r="D317" s="706"/>
      <c r="E317" s="706"/>
      <c r="F317" s="1296" t="s">
        <v>2195</v>
      </c>
      <c r="G317" s="745">
        <f>G316/COUNTA(B317:B319)</f>
        <v>1.6666666666666667</v>
      </c>
      <c r="H317" s="691"/>
    </row>
    <row r="318" spans="1:8" ht="18" customHeight="1">
      <c r="A318" s="2187"/>
      <c r="B318" s="747" t="s">
        <v>1957</v>
      </c>
      <c r="C318" s="706"/>
      <c r="D318" s="706"/>
      <c r="E318" s="706"/>
      <c r="F318" s="1296" t="s">
        <v>2194</v>
      </c>
      <c r="G318" s="745">
        <f>G316/COUNTA(B317:B319)</f>
        <v>1.6666666666666667</v>
      </c>
      <c r="H318" s="691"/>
    </row>
    <row r="319" spans="1:8" ht="18" customHeight="1">
      <c r="A319" s="2187"/>
      <c r="B319" s="747" t="s">
        <v>1958</v>
      </c>
      <c r="C319" s="706"/>
      <c r="D319" s="706"/>
      <c r="E319" s="706"/>
      <c r="F319" s="1296" t="s">
        <v>2194</v>
      </c>
      <c r="G319" s="745">
        <f>G316/COUNTA(B317:B319)</f>
        <v>1.6666666666666667</v>
      </c>
      <c r="H319" s="691"/>
    </row>
    <row r="320" spans="1:8" ht="18" customHeight="1">
      <c r="A320" s="2187"/>
      <c r="B320" s="739"/>
      <c r="C320" s="706"/>
      <c r="D320" s="706"/>
      <c r="E320" s="706"/>
      <c r="F320" s="706"/>
      <c r="G320" s="706"/>
      <c r="H320" s="691"/>
    </row>
    <row r="321" spans="1:8" ht="18" customHeight="1">
      <c r="A321" s="2187"/>
      <c r="B321" s="739"/>
      <c r="C321" s="706"/>
      <c r="D321" s="706"/>
      <c r="E321" s="706"/>
      <c r="F321" s="706"/>
      <c r="G321" s="706"/>
      <c r="H321" s="691"/>
    </row>
    <row r="322" spans="1:8" ht="18" customHeight="1">
      <c r="A322" s="2187"/>
      <c r="B322" s="742" t="s">
        <v>1941</v>
      </c>
      <c r="C322" s="706"/>
      <c r="D322" s="706"/>
      <c r="E322" s="706"/>
      <c r="F322" s="706" t="s">
        <v>1968</v>
      </c>
      <c r="G322" s="746">
        <v>5</v>
      </c>
      <c r="H322" s="691"/>
    </row>
    <row r="323" spans="1:8" ht="18" customHeight="1">
      <c r="A323" s="2187"/>
      <c r="B323" s="747" t="s">
        <v>1942</v>
      </c>
      <c r="C323" s="706"/>
      <c r="D323" s="706"/>
      <c r="E323" s="706"/>
      <c r="F323" s="706"/>
      <c r="G323" s="706"/>
      <c r="H323" s="691"/>
    </row>
    <row r="324" spans="1:8" ht="18" customHeight="1">
      <c r="A324" s="2187"/>
      <c r="B324" s="747" t="s">
        <v>1959</v>
      </c>
      <c r="C324" s="706"/>
      <c r="D324" s="706"/>
      <c r="E324" s="706"/>
      <c r="F324" s="706"/>
      <c r="G324" s="706"/>
      <c r="H324" s="691"/>
    </row>
    <row r="325" spans="1:8" ht="18" customHeight="1">
      <c r="A325" s="2187"/>
      <c r="B325" s="739"/>
      <c r="C325" s="706"/>
      <c r="D325" s="706"/>
      <c r="E325" s="706"/>
      <c r="F325" s="706"/>
      <c r="G325" s="706"/>
      <c r="H325" s="691"/>
    </row>
    <row r="326" spans="1:8" ht="18" customHeight="1">
      <c r="A326" s="2187"/>
      <c r="B326" s="742" t="s">
        <v>1939</v>
      </c>
      <c r="C326" s="706"/>
      <c r="D326" s="706"/>
      <c r="E326" s="706"/>
      <c r="F326" s="706" t="s">
        <v>1968</v>
      </c>
      <c r="G326" s="746">
        <v>5</v>
      </c>
      <c r="H326" s="691"/>
    </row>
    <row r="327" spans="1:8" ht="18" customHeight="1">
      <c r="A327" s="2187"/>
      <c r="B327" s="742" t="s">
        <v>1940</v>
      </c>
      <c r="C327" s="706"/>
      <c r="D327" s="706"/>
      <c r="E327" s="706"/>
      <c r="F327" s="706"/>
      <c r="G327" s="706"/>
      <c r="H327" s="691"/>
    </row>
    <row r="328" spans="1:8" ht="18" customHeight="1">
      <c r="A328" s="2187"/>
      <c r="B328" s="747" t="s">
        <v>1960</v>
      </c>
      <c r="C328" s="706"/>
      <c r="D328" s="706"/>
      <c r="E328" s="706"/>
      <c r="F328" s="1296" t="s">
        <v>2195</v>
      </c>
      <c r="G328" s="745">
        <f>G326/COUNTA(B328:B330)</f>
        <v>1.6666666666666667</v>
      </c>
      <c r="H328" s="691"/>
    </row>
    <row r="329" spans="1:8" ht="18" customHeight="1">
      <c r="A329" s="2187"/>
      <c r="B329" s="747" t="s">
        <v>1961</v>
      </c>
      <c r="C329" s="706"/>
      <c r="D329" s="706"/>
      <c r="E329" s="706"/>
      <c r="F329" s="1296" t="s">
        <v>2194</v>
      </c>
      <c r="G329" s="745">
        <f>G326/COUNTA(B328:B330)</f>
        <v>1.6666666666666667</v>
      </c>
      <c r="H329" s="691"/>
    </row>
    <row r="330" spans="1:8" ht="18" customHeight="1">
      <c r="A330" s="2187"/>
      <c r="B330" s="747" t="s">
        <v>1962</v>
      </c>
      <c r="C330" s="706"/>
      <c r="D330" s="706"/>
      <c r="E330" s="706"/>
      <c r="F330" s="1296" t="s">
        <v>2194</v>
      </c>
      <c r="G330" s="745">
        <f>G326/COUNTA(B328:B330)</f>
        <v>1.6666666666666667</v>
      </c>
      <c r="H330" s="691"/>
    </row>
    <row r="331" spans="1:8" ht="18" customHeight="1">
      <c r="A331" s="2187"/>
      <c r="B331" s="739"/>
      <c r="C331" s="706"/>
      <c r="D331" s="706"/>
      <c r="E331" s="706"/>
      <c r="F331" s="706"/>
      <c r="G331" s="706"/>
      <c r="H331" s="691"/>
    </row>
    <row r="332" spans="1:8" ht="18" customHeight="1">
      <c r="A332" s="2187"/>
      <c r="B332" s="739"/>
      <c r="C332" s="706"/>
      <c r="D332" s="706"/>
      <c r="E332" s="706"/>
      <c r="F332" s="706"/>
      <c r="G332" s="706"/>
      <c r="H332" s="691"/>
    </row>
    <row r="333" spans="1:8" ht="18" customHeight="1">
      <c r="A333" s="2187"/>
      <c r="B333" s="742" t="s">
        <v>1943</v>
      </c>
      <c r="C333" s="706"/>
      <c r="D333" s="706"/>
      <c r="E333" s="706"/>
      <c r="F333" s="706" t="s">
        <v>1968</v>
      </c>
      <c r="G333" s="746">
        <v>5</v>
      </c>
      <c r="H333" s="691"/>
    </row>
    <row r="334" spans="1:8" ht="18" customHeight="1">
      <c r="A334" s="2187"/>
      <c r="B334" s="742" t="s">
        <v>1944</v>
      </c>
      <c r="C334" s="706"/>
      <c r="D334" s="706"/>
      <c r="E334" s="706"/>
      <c r="F334" s="706"/>
      <c r="G334" s="706"/>
      <c r="H334" s="691"/>
    </row>
    <row r="335" spans="1:8" ht="18" customHeight="1">
      <c r="A335" s="2187"/>
      <c r="B335" s="747" t="s">
        <v>1963</v>
      </c>
      <c r="C335" s="706"/>
      <c r="D335" s="706"/>
      <c r="E335" s="706"/>
      <c r="F335" s="1296" t="s">
        <v>2195</v>
      </c>
      <c r="G335" s="745">
        <f>G333/COUNTA(B335:B336)</f>
        <v>2.5</v>
      </c>
      <c r="H335" s="691"/>
    </row>
    <row r="336" spans="1:8" ht="18" customHeight="1">
      <c r="A336" s="2187"/>
      <c r="B336" s="747" t="s">
        <v>1964</v>
      </c>
      <c r="C336" s="706"/>
      <c r="D336" s="706"/>
      <c r="E336" s="706"/>
      <c r="F336" s="1296" t="s">
        <v>2194</v>
      </c>
      <c r="G336" s="745">
        <f>G333/COUNTA(B335:B336)</f>
        <v>2.5</v>
      </c>
      <c r="H336" s="691"/>
    </row>
    <row r="337" spans="1:8" ht="18" customHeight="1">
      <c r="A337" s="2187"/>
      <c r="B337" s="739"/>
      <c r="C337" s="706"/>
      <c r="D337" s="706"/>
      <c r="E337" s="706"/>
      <c r="F337" s="706"/>
      <c r="G337" s="706"/>
      <c r="H337" s="691"/>
    </row>
    <row r="338" spans="1:8" ht="18" customHeight="1">
      <c r="A338" s="2187"/>
      <c r="B338" s="739"/>
      <c r="C338" s="706"/>
      <c r="D338" s="706"/>
      <c r="E338" s="706"/>
      <c r="F338" s="706"/>
      <c r="G338" s="706"/>
      <c r="H338" s="691"/>
    </row>
    <row r="339" spans="1:8" ht="18" customHeight="1">
      <c r="A339" s="2187"/>
      <c r="B339" s="742" t="s">
        <v>1936</v>
      </c>
      <c r="C339" s="706"/>
      <c r="D339" s="706"/>
      <c r="E339" s="706"/>
      <c r="F339" s="706" t="s">
        <v>1968</v>
      </c>
      <c r="G339" s="746">
        <v>5</v>
      </c>
      <c r="H339" s="691"/>
    </row>
    <row r="340" spans="1:8" ht="18" customHeight="1">
      <c r="A340" s="2187"/>
      <c r="B340" s="559" t="s">
        <v>1937</v>
      </c>
      <c r="C340" s="706"/>
      <c r="D340" s="706"/>
      <c r="E340" s="706"/>
      <c r="F340" s="706"/>
      <c r="G340" s="706"/>
      <c r="H340" s="691"/>
    </row>
    <row r="341" spans="1:8" ht="18" customHeight="1">
      <c r="A341" s="2187"/>
      <c r="B341" s="559" t="s">
        <v>1938</v>
      </c>
      <c r="C341" s="706"/>
      <c r="D341" s="706"/>
      <c r="E341" s="706"/>
      <c r="F341" s="706"/>
      <c r="G341" s="706"/>
      <c r="H341" s="691"/>
    </row>
    <row r="342" spans="1:8" ht="18" customHeight="1">
      <c r="A342" s="2187"/>
      <c r="B342" s="747" t="s">
        <v>1965</v>
      </c>
      <c r="C342" s="748"/>
      <c r="D342" s="748"/>
      <c r="E342" s="748"/>
      <c r="F342" s="1296" t="s">
        <v>2195</v>
      </c>
      <c r="G342" s="745">
        <f>G339/COUNTA(B342:B345)</f>
        <v>1.6666666666666667</v>
      </c>
      <c r="H342" s="691"/>
    </row>
    <row r="343" spans="1:8" ht="18" customHeight="1">
      <c r="A343" s="2187"/>
      <c r="B343" s="2194" t="s">
        <v>1966</v>
      </c>
      <c r="C343" s="2195"/>
      <c r="D343" s="2195"/>
      <c r="E343" s="2195"/>
      <c r="F343" s="2195"/>
      <c r="G343" s="745">
        <f>G339/COUNTA(B342:B345)</f>
        <v>1.6666666666666667</v>
      </c>
      <c r="H343" s="691"/>
    </row>
    <row r="344" spans="1:8" ht="18" customHeight="1">
      <c r="A344" s="2187"/>
      <c r="B344" s="2194"/>
      <c r="C344" s="2195"/>
      <c r="D344" s="2195"/>
      <c r="E344" s="2195"/>
      <c r="F344" s="2195"/>
      <c r="H344" s="691"/>
    </row>
    <row r="345" spans="1:8" ht="18" customHeight="1">
      <c r="A345" s="2187"/>
      <c r="B345" s="747" t="s">
        <v>1967</v>
      </c>
      <c r="C345" s="749"/>
      <c r="D345" s="749"/>
      <c r="E345" s="749"/>
      <c r="F345" s="750"/>
      <c r="G345" s="745">
        <f>G339/COUNTA(B342:B345)</f>
        <v>1.6666666666666667</v>
      </c>
      <c r="H345" s="691"/>
    </row>
    <row r="346" spans="1:8" ht="18" customHeight="1">
      <c r="A346" s="2187"/>
      <c r="B346" s="739"/>
      <c r="C346" s="706"/>
      <c r="D346" s="706"/>
      <c r="E346" s="706"/>
      <c r="F346" s="706"/>
      <c r="G346" s="706"/>
      <c r="H346" s="691"/>
    </row>
    <row r="347" spans="1:8" ht="18" customHeight="1">
      <c r="A347" s="2187"/>
      <c r="B347" s="751"/>
      <c r="C347" s="752"/>
      <c r="D347" s="752"/>
      <c r="E347" s="752"/>
      <c r="F347" s="752"/>
      <c r="G347" s="752"/>
      <c r="H347" s="753"/>
    </row>
    <row r="348" spans="1:8" ht="18" customHeight="1">
      <c r="A348" s="2187"/>
      <c r="B348" s="2314" t="s">
        <v>2196</v>
      </c>
      <c r="C348" s="2315"/>
      <c r="D348" s="2315"/>
      <c r="E348" s="2315"/>
      <c r="F348" s="2315"/>
      <c r="G348" s="1297">
        <f>SUM(G298,G306,G309,G316,G322,G326,G333,G339)</f>
        <v>65</v>
      </c>
      <c r="H348" s="1298"/>
    </row>
    <row r="349" spans="1:8" ht="18" customHeight="1" thickBot="1">
      <c r="A349" s="2187"/>
      <c r="B349" s="739"/>
      <c r="C349" s="706"/>
      <c r="D349" s="706"/>
      <c r="E349" s="706"/>
      <c r="F349" s="706"/>
      <c r="G349" s="706"/>
      <c r="H349" s="691"/>
    </row>
    <row r="350" spans="1:8" ht="18" customHeight="1">
      <c r="A350" s="2187"/>
      <c r="B350" s="754"/>
      <c r="C350" s="755"/>
      <c r="D350" s="756"/>
      <c r="E350" s="757"/>
      <c r="F350" s="757"/>
      <c r="G350" s="756"/>
      <c r="H350" s="758"/>
    </row>
    <row r="351" spans="1:8" ht="18" customHeight="1">
      <c r="A351" s="2187"/>
      <c r="B351" s="739" t="s">
        <v>1969</v>
      </c>
      <c r="C351" s="602"/>
      <c r="D351" s="15"/>
      <c r="E351" s="15"/>
      <c r="F351" s="15"/>
      <c r="G351" s="744">
        <v>0.3</v>
      </c>
      <c r="H351" s="693"/>
    </row>
    <row r="352" spans="1:8" ht="18" customHeight="1">
      <c r="A352" s="2187"/>
      <c r="B352" s="2188" t="s">
        <v>1970</v>
      </c>
      <c r="C352" s="2189"/>
      <c r="D352" s="2189"/>
      <c r="E352" s="2189"/>
      <c r="F352" s="2189"/>
      <c r="G352" s="2189"/>
      <c r="H352" s="2190"/>
    </row>
    <row r="353" spans="1:8" ht="18" customHeight="1" thickBot="1">
      <c r="A353" s="2187"/>
      <c r="B353" s="2191"/>
      <c r="C353" s="2192"/>
      <c r="D353" s="2192"/>
      <c r="E353" s="2192"/>
      <c r="F353" s="2192"/>
      <c r="G353" s="2192"/>
      <c r="H353" s="2193"/>
    </row>
    <row r="354" spans="1:8" ht="18" customHeight="1">
      <c r="A354" s="2187"/>
      <c r="B354" s="772"/>
      <c r="C354" s="773"/>
      <c r="D354" s="773"/>
      <c r="E354" s="773"/>
      <c r="F354" s="773"/>
      <c r="G354" s="773"/>
      <c r="H354" s="774"/>
    </row>
    <row r="355" spans="1:8" ht="18" customHeight="1">
      <c r="A355" s="2187"/>
      <c r="B355" s="559" t="s">
        <v>2097</v>
      </c>
      <c r="C355" s="706"/>
      <c r="D355" s="706"/>
      <c r="E355" s="706"/>
      <c r="F355" s="706"/>
      <c r="G355" s="706"/>
      <c r="H355" s="691"/>
    </row>
    <row r="356" spans="1:8" ht="18" customHeight="1">
      <c r="A356" s="2187"/>
      <c r="B356" s="559" t="s">
        <v>1971</v>
      </c>
      <c r="C356" s="706"/>
      <c r="D356" s="706"/>
      <c r="E356" s="706"/>
      <c r="F356" s="706"/>
      <c r="G356" s="706"/>
      <c r="H356" s="691"/>
    </row>
    <row r="357" spans="1:8" ht="18" customHeight="1">
      <c r="A357" s="2187"/>
      <c r="B357" s="559" t="s">
        <v>1972</v>
      </c>
      <c r="C357" s="706"/>
      <c r="D357" s="706"/>
      <c r="E357" s="706"/>
      <c r="F357" s="706"/>
      <c r="G357" s="706"/>
      <c r="H357" s="691"/>
    </row>
    <row r="358" spans="1:8" ht="18" customHeight="1">
      <c r="A358" s="2187"/>
      <c r="B358" s="2177" t="s">
        <v>1973</v>
      </c>
      <c r="C358" s="169"/>
      <c r="D358" s="169"/>
      <c r="E358" s="169"/>
      <c r="F358" s="169"/>
      <c r="G358" s="169"/>
      <c r="H358" s="541"/>
    </row>
    <row r="359" spans="1:8" ht="18" customHeight="1" thickBot="1">
      <c r="A359" s="2187"/>
      <c r="B359" s="2177"/>
      <c r="C359" s="761"/>
      <c r="D359" s="761"/>
      <c r="E359" s="759" t="s">
        <v>1974</v>
      </c>
      <c r="F359" s="707" t="s">
        <v>24</v>
      </c>
      <c r="G359" s="760" t="s">
        <v>1976</v>
      </c>
      <c r="H359" s="762"/>
    </row>
    <row r="360" spans="1:8" ht="18" customHeight="1">
      <c r="A360" s="2187"/>
      <c r="B360" s="2177"/>
      <c r="C360" s="2261" t="s">
        <v>1975</v>
      </c>
      <c r="D360" s="2261"/>
      <c r="E360" s="2261"/>
      <c r="F360" s="2261"/>
      <c r="G360" s="2261"/>
      <c r="H360" s="2262"/>
    </row>
    <row r="361" spans="1:8" ht="18" customHeight="1">
      <c r="A361" s="2187"/>
      <c r="B361" s="739"/>
      <c r="C361" s="706"/>
      <c r="D361" s="706"/>
      <c r="E361" s="706"/>
      <c r="F361" s="706"/>
      <c r="G361" s="706"/>
      <c r="H361" s="691"/>
    </row>
    <row r="362" spans="1:8" ht="18" customHeight="1">
      <c r="A362" s="2187"/>
      <c r="B362" s="775"/>
      <c r="C362" s="144"/>
      <c r="D362" s="2202" t="s">
        <v>1989</v>
      </c>
      <c r="E362" s="144"/>
      <c r="F362" s="2136" t="s">
        <v>23</v>
      </c>
      <c r="G362" s="144"/>
      <c r="H362" s="2229" t="s">
        <v>615</v>
      </c>
    </row>
    <row r="363" spans="1:8" ht="18" customHeight="1">
      <c r="A363" s="2187"/>
      <c r="B363" s="776" t="s">
        <v>1821</v>
      </c>
      <c r="C363" s="133"/>
      <c r="D363" s="2202"/>
      <c r="E363" s="138"/>
      <c r="F363" s="2136"/>
      <c r="G363" s="138"/>
      <c r="H363" s="2229"/>
    </row>
    <row r="364" spans="1:8" ht="18" customHeight="1">
      <c r="A364" s="2187"/>
      <c r="B364" s="777">
        <f>(D364/F364)*H364</f>
        <v>22.5</v>
      </c>
      <c r="C364" s="133" t="s">
        <v>563</v>
      </c>
      <c r="D364" s="770">
        <v>1200</v>
      </c>
      <c r="E364" s="135" t="s">
        <v>564</v>
      </c>
      <c r="F364" s="771">
        <v>1600</v>
      </c>
      <c r="G364" s="134" t="s">
        <v>24</v>
      </c>
      <c r="H364" s="778">
        <v>30</v>
      </c>
    </row>
    <row r="365" spans="1:8" ht="18" customHeight="1">
      <c r="A365" s="2187"/>
      <c r="B365" s="779" t="str">
        <f>LEFT(ADDRESS(1,COLUMN(),4),LEN(ADDRESS(1,COLUMN(),4))-1)</f>
        <v>B</v>
      </c>
      <c r="C365" s="133"/>
      <c r="D365" s="12" t="str">
        <f>LEFT(ADDRESS(1,COLUMN(),4),LEN(ADDRESS(1,COLUMN(),4))-1)</f>
        <v>D</v>
      </c>
      <c r="E365" s="138"/>
      <c r="F365" s="12" t="str">
        <f>LEFT(ADDRESS(1,COLUMN(),4),LEN(ADDRESS(1,COLUMN(),4))-1)</f>
        <v>F</v>
      </c>
      <c r="G365" s="138"/>
      <c r="H365" s="780" t="str">
        <f>LEFT(ADDRESS(1,COLUMN(),4),LEN(ADDRESS(1,COLUMN(),4))-1)</f>
        <v>H</v>
      </c>
    </row>
    <row r="366" spans="1:8" ht="18" customHeight="1">
      <c r="A366" s="2187"/>
      <c r="B366" s="781" t="s">
        <v>31</v>
      </c>
      <c r="C366" s="133"/>
      <c r="D366" s="136" t="s">
        <v>28</v>
      </c>
      <c r="E366" s="135"/>
      <c r="F366" s="141" t="s">
        <v>29</v>
      </c>
      <c r="G366" s="134"/>
      <c r="H366" s="782" t="s">
        <v>30</v>
      </c>
    </row>
    <row r="367" spans="1:8" ht="18" customHeight="1">
      <c r="A367" s="2187"/>
      <c r="B367" s="559" t="s">
        <v>1990</v>
      </c>
      <c r="C367" s="706"/>
      <c r="D367" s="706"/>
      <c r="E367" s="706"/>
      <c r="F367" s="706"/>
      <c r="G367" s="706"/>
      <c r="H367" s="691"/>
    </row>
    <row r="368" spans="1:8" ht="18" customHeight="1">
      <c r="A368" s="2187"/>
      <c r="B368" s="899" t="s">
        <v>2098</v>
      </c>
      <c r="C368" s="706"/>
      <c r="D368" s="706"/>
      <c r="E368" s="706"/>
      <c r="F368" s="706"/>
      <c r="G368" s="706"/>
      <c r="H368" s="691"/>
    </row>
    <row r="369" spans="1:8" ht="18" customHeight="1">
      <c r="A369" s="2187"/>
      <c r="B369" s="900" t="s">
        <v>2099</v>
      </c>
      <c r="C369" s="868"/>
      <c r="D369" s="868"/>
      <c r="E369" s="868"/>
      <c r="F369" s="868"/>
      <c r="G369" s="868"/>
      <c r="H369" s="691"/>
    </row>
    <row r="370" spans="1:8" ht="18" customHeight="1">
      <c r="A370" s="2187"/>
      <c r="B370" s="901" t="s">
        <v>2100</v>
      </c>
      <c r="C370" s="868"/>
      <c r="D370" s="868"/>
      <c r="E370" s="868"/>
      <c r="F370" s="868"/>
      <c r="G370" s="868"/>
      <c r="H370" s="691"/>
    </row>
    <row r="371" spans="1:8" ht="18" customHeight="1">
      <c r="A371" s="2187"/>
      <c r="B371" s="751"/>
      <c r="C371" s="752"/>
      <c r="D371" s="752"/>
      <c r="E371" s="752"/>
      <c r="F371" s="752"/>
      <c r="G371" s="752"/>
      <c r="H371" s="753"/>
    </row>
    <row r="372" spans="1:8" ht="18" customHeight="1" thickBot="1">
      <c r="A372" s="2187"/>
      <c r="B372" s="739"/>
      <c r="C372" s="706"/>
      <c r="D372" s="706"/>
      <c r="E372" s="706"/>
      <c r="F372" s="706"/>
      <c r="G372" s="706"/>
      <c r="H372" s="691"/>
    </row>
    <row r="373" spans="1:8" ht="18" customHeight="1">
      <c r="A373" s="2187"/>
      <c r="B373" s="754"/>
      <c r="C373" s="755"/>
      <c r="D373" s="756"/>
      <c r="E373" s="757"/>
      <c r="F373" s="757"/>
      <c r="G373" s="756"/>
      <c r="H373" s="758"/>
    </row>
    <row r="374" spans="1:8" ht="18" customHeight="1">
      <c r="A374" s="2187"/>
      <c r="B374" s="739" t="s">
        <v>1977</v>
      </c>
      <c r="C374" s="602"/>
      <c r="D374" s="15"/>
      <c r="E374" s="15"/>
      <c r="F374" s="15"/>
      <c r="G374" s="744">
        <v>0.05</v>
      </c>
      <c r="H374" s="693"/>
    </row>
    <row r="375" spans="1:8" ht="18" customHeight="1">
      <c r="A375" s="2187"/>
      <c r="B375" s="2188" t="s">
        <v>1978</v>
      </c>
      <c r="C375" s="2189"/>
      <c r="D375" s="2189"/>
      <c r="E375" s="2189"/>
      <c r="F375" s="2189"/>
      <c r="G375" s="2189"/>
      <c r="H375" s="2190"/>
    </row>
    <row r="376" spans="1:8" ht="18" customHeight="1">
      <c r="A376" s="2187"/>
      <c r="B376" s="2188"/>
      <c r="C376" s="2189"/>
      <c r="D376" s="2189"/>
      <c r="E376" s="2189"/>
      <c r="F376" s="2189"/>
      <c r="G376" s="2189"/>
      <c r="H376" s="2190"/>
    </row>
    <row r="377" spans="1:8" ht="18" customHeight="1" thickBot="1">
      <c r="A377" s="2187"/>
      <c r="B377" s="763"/>
      <c r="C377" s="764"/>
      <c r="D377" s="764"/>
      <c r="E377" s="764"/>
      <c r="F377" s="764"/>
      <c r="G377" s="764"/>
      <c r="H377" s="765"/>
    </row>
    <row r="378" spans="1:8" ht="18" customHeight="1">
      <c r="A378" s="2187"/>
      <c r="B378" s="559"/>
      <c r="C378" s="706"/>
      <c r="D378" s="706"/>
      <c r="E378" s="706"/>
      <c r="F378" s="706"/>
      <c r="G378" s="706"/>
      <c r="H378" s="691"/>
    </row>
    <row r="379" spans="1:8" ht="18" customHeight="1">
      <c r="A379" s="2187"/>
      <c r="B379" s="559" t="s">
        <v>1979</v>
      </c>
      <c r="C379" s="706"/>
      <c r="D379" s="706"/>
      <c r="E379" s="706"/>
      <c r="F379" s="706"/>
      <c r="G379" s="706"/>
      <c r="H379" s="691"/>
    </row>
    <row r="380" spans="1:8" ht="18" customHeight="1">
      <c r="A380" s="2187"/>
      <c r="B380" s="559" t="s">
        <v>1980</v>
      </c>
      <c r="C380" s="706"/>
      <c r="D380" s="706"/>
      <c r="E380" s="706"/>
      <c r="F380" s="706"/>
      <c r="G380" s="706"/>
      <c r="H380" s="691"/>
    </row>
    <row r="381" spans="1:8" ht="18" customHeight="1">
      <c r="A381" s="2187"/>
      <c r="B381" s="559" t="s">
        <v>1981</v>
      </c>
      <c r="C381" s="706"/>
      <c r="D381" s="706"/>
      <c r="E381" s="706"/>
      <c r="F381" s="706"/>
      <c r="G381" s="706"/>
      <c r="H381" s="691"/>
    </row>
    <row r="382" spans="1:8" ht="18" customHeight="1">
      <c r="A382" s="2187"/>
      <c r="B382" s="559" t="s">
        <v>1982</v>
      </c>
      <c r="C382" s="706"/>
      <c r="D382" s="706"/>
      <c r="E382" s="706"/>
      <c r="F382" s="706"/>
      <c r="G382" s="706"/>
      <c r="H382" s="691"/>
    </row>
    <row r="383" spans="1:8" ht="18" customHeight="1">
      <c r="A383" s="2187"/>
      <c r="B383" s="559" t="s">
        <v>1983</v>
      </c>
      <c r="C383" s="706"/>
      <c r="D383" s="706"/>
      <c r="E383" s="706"/>
      <c r="F383" s="706"/>
      <c r="G383" s="706"/>
      <c r="H383" s="691"/>
    </row>
    <row r="384" spans="1:8" ht="18" customHeight="1">
      <c r="A384" s="2187"/>
      <c r="B384" s="742" t="s">
        <v>1984</v>
      </c>
      <c r="C384" s="706"/>
      <c r="D384" s="706"/>
      <c r="E384" s="706"/>
      <c r="F384" s="706"/>
      <c r="G384" s="706"/>
      <c r="H384" s="691"/>
    </row>
    <row r="385" spans="1:8" ht="18" customHeight="1">
      <c r="A385" s="2187"/>
      <c r="B385" s="559" t="s">
        <v>1985</v>
      </c>
      <c r="C385" s="706"/>
      <c r="D385" s="706"/>
      <c r="E385" s="706"/>
      <c r="F385" s="706"/>
      <c r="G385" s="706"/>
      <c r="H385" s="691"/>
    </row>
    <row r="386" spans="1:8" ht="18" customHeight="1">
      <c r="A386" s="2187"/>
      <c r="B386" s="559" t="s">
        <v>1986</v>
      </c>
      <c r="C386" s="706"/>
      <c r="D386" s="706"/>
      <c r="E386" s="706"/>
      <c r="F386" s="706"/>
      <c r="G386" s="706"/>
      <c r="H386" s="691"/>
    </row>
    <row r="387" spans="1:8" ht="18" customHeight="1">
      <c r="A387" s="2187"/>
      <c r="B387" s="559"/>
      <c r="C387" s="706"/>
      <c r="D387" s="706"/>
      <c r="E387" s="706"/>
      <c r="F387" s="706"/>
      <c r="G387" s="706"/>
      <c r="H387" s="691"/>
    </row>
    <row r="388" spans="1:8" ht="18" customHeight="1">
      <c r="A388" s="2187"/>
      <c r="B388" s="751"/>
      <c r="C388" s="752"/>
      <c r="D388" s="752"/>
      <c r="E388" s="752"/>
      <c r="F388" s="752"/>
      <c r="G388" s="752"/>
      <c r="H388" s="753"/>
    </row>
    <row r="389" spans="1:8" ht="18" customHeight="1" thickBot="1">
      <c r="A389" s="2187"/>
      <c r="B389" s="739"/>
      <c r="C389" s="706"/>
      <c r="D389" s="706"/>
      <c r="E389" s="706"/>
      <c r="F389" s="706"/>
      <c r="G389" s="706"/>
      <c r="H389" s="691"/>
    </row>
    <row r="390" spans="1:8" ht="18" customHeight="1">
      <c r="A390" s="2187"/>
      <c r="B390" s="754"/>
      <c r="C390" s="755"/>
      <c r="D390" s="756"/>
      <c r="E390" s="757"/>
      <c r="F390" s="757"/>
      <c r="G390" s="756"/>
      <c r="H390" s="758"/>
    </row>
    <row r="391" spans="1:8" ht="18" customHeight="1">
      <c r="A391" s="2187"/>
      <c r="B391" s="2290" t="s">
        <v>1987</v>
      </c>
      <c r="C391" s="2291"/>
      <c r="D391" s="2291"/>
      <c r="E391" s="2291"/>
      <c r="F391" s="2291"/>
      <c r="G391" s="2291"/>
      <c r="H391" s="2292"/>
    </row>
    <row r="392" spans="1:8" ht="18" customHeight="1">
      <c r="A392" s="2187"/>
      <c r="B392" s="739"/>
      <c r="C392" s="706"/>
      <c r="D392" s="706"/>
      <c r="E392" s="706"/>
      <c r="F392" s="706"/>
      <c r="G392" s="706"/>
      <c r="H392" s="691"/>
    </row>
    <row r="393" spans="1:8" ht="18" customHeight="1">
      <c r="A393" s="2187"/>
      <c r="B393" s="739"/>
      <c r="C393" s="602"/>
      <c r="D393" s="15"/>
      <c r="E393" s="15"/>
      <c r="F393" s="766" t="s">
        <v>1924</v>
      </c>
      <c r="G393" s="767">
        <v>0.65</v>
      </c>
      <c r="H393" s="693"/>
    </row>
    <row r="394" spans="1:8" ht="18" customHeight="1">
      <c r="A394" s="2187"/>
      <c r="B394" s="739"/>
      <c r="C394" s="706"/>
      <c r="D394" s="706"/>
      <c r="E394" s="706"/>
      <c r="F394" s="766"/>
      <c r="G394" s="706"/>
      <c r="H394" s="691"/>
    </row>
    <row r="395" spans="1:8" ht="18" customHeight="1">
      <c r="A395" s="2187"/>
      <c r="B395" s="739"/>
      <c r="C395" s="602"/>
      <c r="D395" s="15"/>
      <c r="E395" s="15"/>
      <c r="F395" s="766" t="s">
        <v>1969</v>
      </c>
      <c r="G395" s="767">
        <v>0.3</v>
      </c>
      <c r="H395" s="693"/>
    </row>
    <row r="396" spans="1:8" ht="18" customHeight="1">
      <c r="A396" s="2187"/>
      <c r="B396" s="739"/>
      <c r="C396" s="706"/>
      <c r="D396" s="706"/>
      <c r="E396" s="706"/>
      <c r="F396" s="766"/>
      <c r="G396" s="706"/>
      <c r="H396" s="691"/>
    </row>
    <row r="397" spans="1:8" ht="18" customHeight="1">
      <c r="A397" s="2187"/>
      <c r="B397" s="739"/>
      <c r="C397" s="602"/>
      <c r="D397" s="15"/>
      <c r="E397" s="15"/>
      <c r="F397" s="766" t="s">
        <v>1977</v>
      </c>
      <c r="G397" s="767">
        <v>0.05</v>
      </c>
      <c r="H397" s="693"/>
    </row>
    <row r="398" spans="1:8" ht="18" customHeight="1">
      <c r="A398" s="2187"/>
      <c r="B398" s="739"/>
      <c r="C398" s="706"/>
      <c r="D398" s="706"/>
      <c r="E398" s="706"/>
      <c r="F398" s="706"/>
      <c r="G398" s="706"/>
      <c r="H398" s="691"/>
    </row>
    <row r="399" spans="1:8" ht="18" customHeight="1">
      <c r="A399" s="2187"/>
      <c r="B399" s="739"/>
      <c r="C399" s="706"/>
      <c r="D399" s="706"/>
      <c r="E399" s="706"/>
      <c r="F399" s="769" t="s">
        <v>1988</v>
      </c>
      <c r="G399" s="768">
        <f>SUM(G393:G397)</f>
        <v>1</v>
      </c>
      <c r="H399" s="691"/>
    </row>
    <row r="400" spans="1:8" ht="18" customHeight="1">
      <c r="A400" s="2187"/>
      <c r="B400" s="739"/>
      <c r="C400" s="706"/>
      <c r="D400" s="706"/>
      <c r="E400" s="706"/>
      <c r="F400" s="706"/>
      <c r="G400" s="706"/>
      <c r="H400" s="691"/>
    </row>
    <row r="401" spans="1:9" ht="18" customHeight="1">
      <c r="A401" s="2187"/>
      <c r="B401" s="558"/>
      <c r="C401" s="561"/>
      <c r="D401" s="561"/>
      <c r="E401" s="561"/>
      <c r="F401" s="561"/>
      <c r="G401" s="169"/>
      <c r="H401" s="541"/>
    </row>
    <row r="402" spans="1:9" ht="18" customHeight="1" thickBot="1">
      <c r="A402" s="2187"/>
      <c r="B402" s="528"/>
      <c r="C402" s="524"/>
      <c r="D402" s="524"/>
      <c r="E402" s="524"/>
      <c r="F402" s="524"/>
      <c r="G402" s="524"/>
      <c r="H402" s="527"/>
    </row>
    <row r="403" spans="1:9" ht="18" customHeight="1"/>
    <row r="404" spans="1:9" ht="18" customHeight="1"/>
    <row r="405" spans="1:9" ht="18" customHeight="1" thickBot="1">
      <c r="A405" s="523" t="s">
        <v>498</v>
      </c>
      <c r="B405" s="2186"/>
      <c r="C405" s="2186"/>
      <c r="D405" s="2186"/>
      <c r="E405" s="2186"/>
      <c r="F405" s="2186"/>
      <c r="G405" s="2186"/>
      <c r="H405" s="2186"/>
      <c r="I405" s="2186"/>
    </row>
    <row r="406" spans="1:9" ht="18" customHeight="1">
      <c r="A406" s="2267"/>
      <c r="B406" s="529"/>
      <c r="C406" s="688"/>
      <c r="D406" s="688"/>
      <c r="E406" s="688"/>
      <c r="F406" s="688"/>
      <c r="G406" s="688"/>
      <c r="H406" s="688"/>
      <c r="I406" s="526"/>
    </row>
    <row r="407" spans="1:9" ht="18" customHeight="1">
      <c r="A407" s="2267"/>
      <c r="B407" s="685" t="s">
        <v>562</v>
      </c>
      <c r="C407" s="703" t="s">
        <v>633</v>
      </c>
      <c r="D407" s="16"/>
      <c r="E407" s="169"/>
      <c r="F407" s="169"/>
      <c r="G407" s="169"/>
      <c r="H407" s="169"/>
      <c r="I407" s="541"/>
    </row>
    <row r="408" spans="1:9" ht="18" customHeight="1">
      <c r="A408" s="2267"/>
      <c r="B408" s="689"/>
      <c r="C408" s="686" t="s">
        <v>634</v>
      </c>
      <c r="D408" s="16"/>
      <c r="E408" s="169"/>
      <c r="F408" s="169"/>
      <c r="G408" s="169"/>
      <c r="H408" s="169"/>
      <c r="I408" s="541"/>
    </row>
    <row r="409" spans="1:9" ht="18" customHeight="1">
      <c r="A409" s="2267"/>
      <c r="B409" s="689"/>
      <c r="C409" s="687" t="s">
        <v>1880</v>
      </c>
      <c r="D409" s="16"/>
      <c r="E409" s="169"/>
      <c r="F409" s="169"/>
      <c r="G409" s="169"/>
      <c r="H409" s="169"/>
      <c r="I409" s="541"/>
    </row>
    <row r="410" spans="1:9" ht="18" customHeight="1">
      <c r="A410" s="2267"/>
      <c r="B410" s="689"/>
      <c r="C410" s="548" t="s">
        <v>1759</v>
      </c>
      <c r="D410" s="16"/>
      <c r="E410" s="169"/>
      <c r="F410" s="169"/>
      <c r="G410" s="169"/>
      <c r="H410" s="169"/>
      <c r="I410" s="541"/>
    </row>
    <row r="411" spans="1:9" ht="18" customHeight="1">
      <c r="A411" s="2267"/>
      <c r="B411" s="689"/>
      <c r="C411" s="548" t="s">
        <v>1760</v>
      </c>
      <c r="D411" s="16"/>
      <c r="E411" s="169"/>
      <c r="F411" s="169"/>
      <c r="G411" s="169"/>
      <c r="H411" s="169"/>
      <c r="I411" s="541"/>
    </row>
    <row r="412" spans="1:9" ht="18" customHeight="1">
      <c r="A412" s="2267"/>
      <c r="B412" s="689"/>
      <c r="C412" s="690" t="s">
        <v>1881</v>
      </c>
      <c r="D412" s="16"/>
      <c r="E412" s="169"/>
      <c r="F412" s="169"/>
      <c r="G412" s="169"/>
      <c r="H412" s="169"/>
      <c r="I412" s="541"/>
    </row>
    <row r="413" spans="1:9" ht="18" customHeight="1">
      <c r="A413" s="2267"/>
      <c r="B413" s="689"/>
      <c r="C413" s="690" t="s">
        <v>1882</v>
      </c>
      <c r="D413" s="16"/>
      <c r="E413" s="169"/>
      <c r="F413" s="169"/>
      <c r="G413" s="169"/>
      <c r="H413" s="169"/>
      <c r="I413" s="541"/>
    </row>
    <row r="414" spans="1:9" ht="18" customHeight="1">
      <c r="A414" s="2267"/>
      <c r="B414" s="534"/>
      <c r="C414" s="169"/>
      <c r="D414" s="169"/>
      <c r="E414" s="169"/>
      <c r="F414" s="169"/>
      <c r="G414" s="169"/>
      <c r="H414" s="169"/>
      <c r="I414" s="541"/>
    </row>
    <row r="415" spans="1:9" ht="18" customHeight="1">
      <c r="A415" s="2267"/>
      <c r="B415" s="534"/>
      <c r="C415" s="169"/>
      <c r="D415" s="169"/>
      <c r="E415" s="169"/>
      <c r="F415" s="169"/>
      <c r="G415" s="169"/>
      <c r="H415" s="169"/>
      <c r="I415" s="541"/>
    </row>
    <row r="416" spans="1:9" ht="18" customHeight="1">
      <c r="A416" s="2267"/>
      <c r="B416" s="534"/>
      <c r="C416" s="169"/>
      <c r="D416" s="169"/>
      <c r="E416" s="169"/>
      <c r="F416" s="169"/>
      <c r="G416" s="169"/>
      <c r="H416" s="169"/>
      <c r="I416" s="541"/>
    </row>
    <row r="417" spans="1:9" ht="18" customHeight="1">
      <c r="A417" s="2267"/>
      <c r="B417" s="534"/>
      <c r="C417" s="169"/>
      <c r="D417" s="169"/>
      <c r="E417" s="169"/>
      <c r="F417" s="169"/>
      <c r="G417" s="169"/>
      <c r="H417" s="169"/>
      <c r="I417" s="541"/>
    </row>
    <row r="418" spans="1:9" ht="18" customHeight="1">
      <c r="A418" s="2267"/>
      <c r="B418" s="534"/>
      <c r="C418" s="169"/>
      <c r="D418" s="169"/>
      <c r="E418" s="169"/>
      <c r="F418" s="169"/>
      <c r="G418" s="169"/>
      <c r="H418" s="169"/>
      <c r="I418" s="541"/>
    </row>
    <row r="419" spans="1:9" ht="18" customHeight="1">
      <c r="A419" s="2267"/>
      <c r="B419" s="534"/>
      <c r="C419" s="169"/>
      <c r="D419" s="169"/>
      <c r="E419" s="169"/>
      <c r="F419" s="169"/>
      <c r="G419" s="169"/>
      <c r="H419" s="169"/>
      <c r="I419" s="541"/>
    </row>
    <row r="420" spans="1:9" ht="18" customHeight="1">
      <c r="A420" s="2267"/>
      <c r="B420" s="534"/>
      <c r="C420" s="169"/>
      <c r="D420" s="169"/>
      <c r="E420" s="169"/>
      <c r="F420" s="169"/>
      <c r="G420" s="169"/>
      <c r="H420" s="169"/>
      <c r="I420" s="541"/>
    </row>
    <row r="421" spans="1:9" ht="18" customHeight="1">
      <c r="A421" s="2267"/>
      <c r="B421" s="534"/>
      <c r="C421" s="169"/>
      <c r="D421" s="169"/>
      <c r="E421" s="169"/>
      <c r="F421" s="169"/>
      <c r="G421" s="169"/>
      <c r="H421" s="169"/>
      <c r="I421" s="541"/>
    </row>
    <row r="422" spans="1:9" ht="18" customHeight="1">
      <c r="A422" s="2267"/>
      <c r="B422" s="534"/>
      <c r="C422" s="169"/>
      <c r="D422" s="169"/>
      <c r="E422" s="169"/>
      <c r="F422" s="169"/>
      <c r="G422" s="169"/>
      <c r="H422" s="169"/>
      <c r="I422" s="541"/>
    </row>
    <row r="423" spans="1:9" ht="18" customHeight="1">
      <c r="A423" s="2267"/>
      <c r="B423" s="534"/>
      <c r="C423" s="169"/>
      <c r="D423" s="169"/>
      <c r="E423" s="169"/>
      <c r="F423" s="169"/>
      <c r="G423" s="169"/>
      <c r="H423" s="169"/>
      <c r="I423" s="541"/>
    </row>
    <row r="424" spans="1:9" ht="18" customHeight="1">
      <c r="A424" s="2267"/>
      <c r="B424" s="534"/>
      <c r="C424" s="169"/>
      <c r="D424" s="169"/>
      <c r="E424" s="169"/>
      <c r="F424" s="169"/>
      <c r="G424" s="169"/>
      <c r="H424" s="169"/>
      <c r="I424" s="541"/>
    </row>
    <row r="425" spans="1:9" ht="18" customHeight="1">
      <c r="A425" s="2267"/>
      <c r="B425" s="534"/>
      <c r="C425" s="169"/>
      <c r="D425" s="169"/>
      <c r="E425" s="169"/>
      <c r="F425" s="169"/>
      <c r="G425" s="169"/>
      <c r="H425" s="169"/>
      <c r="I425" s="541"/>
    </row>
    <row r="426" spans="1:9" ht="18" customHeight="1">
      <c r="A426" s="2267"/>
      <c r="B426" s="534"/>
      <c r="C426" s="169"/>
      <c r="D426" s="169"/>
      <c r="E426" s="169"/>
      <c r="F426" s="169"/>
      <c r="G426" s="169"/>
      <c r="H426" s="169"/>
      <c r="I426" s="541"/>
    </row>
    <row r="427" spans="1:9" ht="18" customHeight="1">
      <c r="A427" s="2267"/>
      <c r="B427" s="534"/>
      <c r="C427" s="169"/>
      <c r="D427" s="169"/>
      <c r="E427" s="169"/>
      <c r="F427" s="169"/>
      <c r="G427" s="169"/>
      <c r="H427" s="169"/>
      <c r="I427" s="541"/>
    </row>
    <row r="428" spans="1:9" ht="18" customHeight="1">
      <c r="A428" s="2267"/>
      <c r="B428" s="534"/>
      <c r="C428" s="169"/>
      <c r="D428" s="169"/>
      <c r="E428" s="169"/>
      <c r="F428" s="169"/>
      <c r="G428" s="169"/>
      <c r="H428" s="169"/>
      <c r="I428" s="541"/>
    </row>
    <row r="429" spans="1:9" ht="18" customHeight="1">
      <c r="A429" s="2267"/>
      <c r="B429" s="534"/>
      <c r="C429" s="169"/>
      <c r="D429" s="169"/>
      <c r="E429" s="169"/>
      <c r="F429" s="169"/>
      <c r="G429" s="169"/>
      <c r="H429" s="169"/>
      <c r="I429" s="541"/>
    </row>
    <row r="430" spans="1:9" ht="18" customHeight="1">
      <c r="A430" s="2267"/>
      <c r="B430" s="534"/>
      <c r="C430" s="169"/>
      <c r="D430" s="169"/>
      <c r="E430" s="169"/>
      <c r="F430" s="169"/>
      <c r="G430" s="169"/>
      <c r="H430" s="169"/>
      <c r="I430" s="541"/>
    </row>
    <row r="431" spans="1:9" ht="18" customHeight="1">
      <c r="A431" s="2267"/>
      <c r="B431" s="534"/>
      <c r="C431" s="169"/>
      <c r="D431" s="169"/>
      <c r="E431" s="169"/>
      <c r="F431" s="169"/>
      <c r="G431" s="169"/>
      <c r="H431" s="169"/>
      <c r="I431" s="541"/>
    </row>
    <row r="432" spans="1:9" ht="18" customHeight="1">
      <c r="A432" s="2267"/>
      <c r="B432" s="534"/>
      <c r="C432" s="169"/>
      <c r="D432" s="169"/>
      <c r="E432" s="169"/>
      <c r="F432" s="169"/>
      <c r="G432" s="169"/>
      <c r="H432" s="169"/>
      <c r="I432" s="541"/>
    </row>
    <row r="433" spans="1:9" ht="18" customHeight="1">
      <c r="A433" s="2267"/>
      <c r="B433" s="534"/>
      <c r="C433" s="169"/>
      <c r="D433" s="169"/>
      <c r="E433" s="169"/>
      <c r="F433" s="169"/>
      <c r="G433" s="169"/>
      <c r="H433" s="169"/>
      <c r="I433" s="541"/>
    </row>
    <row r="434" spans="1:9" ht="18" customHeight="1">
      <c r="A434" s="2267"/>
      <c r="B434" s="534"/>
      <c r="C434" s="169"/>
      <c r="D434" s="169"/>
      <c r="E434" s="169"/>
      <c r="F434" s="169"/>
      <c r="G434" s="169"/>
      <c r="H434" s="169"/>
      <c r="I434" s="541"/>
    </row>
    <row r="435" spans="1:9" ht="18" customHeight="1">
      <c r="A435" s="2267"/>
      <c r="B435" s="534"/>
      <c r="C435" s="169"/>
      <c r="D435" s="169"/>
      <c r="E435" s="169"/>
      <c r="F435" s="169"/>
      <c r="G435" s="169"/>
      <c r="H435" s="169"/>
      <c r="I435" s="541"/>
    </row>
    <row r="436" spans="1:9" ht="18" customHeight="1">
      <c r="A436" s="2267"/>
      <c r="B436" s="534"/>
      <c r="C436" s="169"/>
      <c r="D436" s="169"/>
      <c r="E436" s="169"/>
      <c r="F436" s="169"/>
      <c r="G436" s="169"/>
      <c r="H436" s="169"/>
      <c r="I436" s="541"/>
    </row>
    <row r="437" spans="1:9" ht="18" customHeight="1">
      <c r="A437" s="2267"/>
      <c r="B437" s="534"/>
      <c r="C437" s="169"/>
      <c r="D437" s="169"/>
      <c r="E437" s="169"/>
      <c r="F437" s="169"/>
      <c r="G437" s="169"/>
      <c r="H437" s="169"/>
      <c r="I437" s="541"/>
    </row>
    <row r="438" spans="1:9" ht="18" customHeight="1">
      <c r="A438" s="2267"/>
      <c r="B438" s="534"/>
      <c r="C438" s="169"/>
      <c r="D438" s="169"/>
      <c r="E438" s="169"/>
      <c r="F438" s="169"/>
      <c r="G438" s="169"/>
      <c r="H438" s="169"/>
      <c r="I438" s="541"/>
    </row>
    <row r="439" spans="1:9" ht="18" customHeight="1" thickBot="1">
      <c r="A439" s="2267"/>
      <c r="B439" s="528"/>
      <c r="C439" s="524"/>
      <c r="D439" s="524"/>
      <c r="E439" s="524"/>
      <c r="F439" s="524"/>
      <c r="G439" s="524"/>
      <c r="H439" s="524"/>
      <c r="I439" s="527"/>
    </row>
    <row r="440" spans="1:9" ht="18" customHeight="1"/>
    <row r="441" spans="1:9" ht="18" customHeight="1"/>
    <row r="442" spans="1:9" ht="18" customHeight="1">
      <c r="A442" s="503" t="s">
        <v>498</v>
      </c>
      <c r="B442" s="2201"/>
      <c r="C442" s="2201"/>
      <c r="D442" s="2201"/>
      <c r="E442" s="2201"/>
      <c r="F442" s="2201"/>
      <c r="G442" s="2201"/>
    </row>
    <row r="443" spans="1:9" ht="18" customHeight="1">
      <c r="A443" s="2196"/>
      <c r="B443" s="2233" t="s">
        <v>668</v>
      </c>
      <c r="C443" s="2234"/>
      <c r="D443" s="2234"/>
      <c r="E443" s="2234"/>
      <c r="F443" s="2234"/>
      <c r="G443" s="2235"/>
    </row>
    <row r="444" spans="1:9" ht="18" customHeight="1">
      <c r="A444" s="2196"/>
      <c r="B444" s="2250" t="s">
        <v>1835</v>
      </c>
      <c r="C444" s="2251"/>
      <c r="D444" s="2251"/>
      <c r="E444" s="2251"/>
      <c r="F444" s="594"/>
      <c r="G444" s="626"/>
    </row>
    <row r="445" spans="1:9" ht="18" customHeight="1">
      <c r="A445" s="2196"/>
      <c r="B445" s="656" t="s">
        <v>1834</v>
      </c>
      <c r="C445" s="655"/>
      <c r="D445" s="16"/>
      <c r="E445" s="16"/>
      <c r="F445" s="16"/>
      <c r="G445" s="610"/>
    </row>
    <row r="446" spans="1:9" ht="18" customHeight="1">
      <c r="A446" s="2196"/>
      <c r="B446" s="2230" t="s">
        <v>1831</v>
      </c>
      <c r="C446" s="561"/>
      <c r="D446" s="2231" t="s">
        <v>1833</v>
      </c>
      <c r="E446" s="169"/>
      <c r="F446" s="2232" t="s">
        <v>25</v>
      </c>
      <c r="G446" s="610"/>
    </row>
    <row r="447" spans="1:9" ht="18" customHeight="1">
      <c r="A447" s="2196"/>
      <c r="B447" s="2230"/>
      <c r="C447" s="561"/>
      <c r="D447" s="2231"/>
      <c r="E447" s="169"/>
      <c r="F447" s="2232"/>
      <c r="G447" s="610"/>
    </row>
    <row r="448" spans="1:9" ht="18" customHeight="1">
      <c r="A448" s="2196"/>
      <c r="B448" s="657">
        <v>1.5</v>
      </c>
      <c r="C448" s="135" t="s">
        <v>1832</v>
      </c>
      <c r="D448" s="652">
        <v>1</v>
      </c>
      <c r="E448" s="604" t="s">
        <v>563</v>
      </c>
      <c r="F448" s="620">
        <f>B448/D448</f>
        <v>1.5</v>
      </c>
      <c r="G448" s="610"/>
    </row>
    <row r="449" spans="1:7" ht="18" customHeight="1">
      <c r="A449" s="2196"/>
      <c r="B449" s="639" t="str">
        <f>LEFT(ADDRESS(1,COLUMN(),4),LEN(ADDRESS(1,COLUMN(),4))-1)</f>
        <v>B</v>
      </c>
      <c r="C449" s="561"/>
      <c r="D449" s="12" t="str">
        <f>LEFT(ADDRESS(1,COLUMN(),4),LEN(ADDRESS(1,COLUMN(),4))-1)</f>
        <v>D</v>
      </c>
      <c r="E449" s="525"/>
      <c r="F449" s="137" t="str">
        <f>LEFT(ADDRESS(1,COLUMN(),4),LEN(ADDRESS(1,COLUMN(),4))-1)</f>
        <v>F</v>
      </c>
      <c r="G449" s="610"/>
    </row>
    <row r="450" spans="1:7" ht="18" customHeight="1">
      <c r="A450" s="2196"/>
      <c r="B450" s="654" t="s">
        <v>28</v>
      </c>
      <c r="C450" s="561"/>
      <c r="D450" s="653" t="s">
        <v>29</v>
      </c>
      <c r="E450" s="169"/>
      <c r="F450" s="643" t="s">
        <v>30</v>
      </c>
      <c r="G450" s="610"/>
    </row>
    <row r="451" spans="1:7" ht="18" customHeight="1">
      <c r="A451" s="2196"/>
      <c r="B451" s="658"/>
      <c r="C451" s="561"/>
      <c r="D451" s="169"/>
      <c r="E451" s="169"/>
      <c r="F451" s="169"/>
      <c r="G451" s="610"/>
    </row>
    <row r="452" spans="1:7" ht="18" customHeight="1">
      <c r="A452" s="2196"/>
      <c r="B452" s="658"/>
      <c r="C452" s="651" t="s">
        <v>669</v>
      </c>
      <c r="D452" s="169"/>
      <c r="E452" s="169"/>
      <c r="F452" s="169"/>
      <c r="G452" s="610"/>
    </row>
    <row r="453" spans="1:7" ht="18" customHeight="1">
      <c r="A453" s="2196"/>
      <c r="B453" s="658"/>
      <c r="C453" s="651" t="s">
        <v>670</v>
      </c>
      <c r="D453" s="169"/>
      <c r="E453" s="169"/>
      <c r="F453" s="169"/>
      <c r="G453" s="610"/>
    </row>
    <row r="454" spans="1:7" ht="18" customHeight="1">
      <c r="A454" s="2196"/>
      <c r="B454" s="658"/>
      <c r="C454" s="651" t="s">
        <v>671</v>
      </c>
      <c r="D454" s="169"/>
      <c r="E454" s="169"/>
      <c r="F454" s="169"/>
      <c r="G454" s="610"/>
    </row>
    <row r="455" spans="1:7" ht="18" customHeight="1">
      <c r="A455" s="2196"/>
      <c r="B455" s="658"/>
      <c r="C455" s="651" t="s">
        <v>672</v>
      </c>
      <c r="D455" s="169"/>
      <c r="E455" s="169"/>
      <c r="F455" s="169"/>
      <c r="G455" s="610"/>
    </row>
    <row r="456" spans="1:7" ht="18" customHeight="1">
      <c r="A456" s="2196"/>
      <c r="B456" s="658"/>
      <c r="C456" s="651" t="s">
        <v>673</v>
      </c>
      <c r="D456" s="169"/>
      <c r="E456" s="169"/>
      <c r="F456" s="169"/>
      <c r="G456" s="610"/>
    </row>
    <row r="457" spans="1:7" ht="18" customHeight="1">
      <c r="A457" s="2196"/>
      <c r="B457" s="658"/>
      <c r="C457" s="651" t="s">
        <v>674</v>
      </c>
      <c r="D457" s="169"/>
      <c r="E457" s="169"/>
      <c r="F457" s="169"/>
      <c r="G457" s="610"/>
    </row>
    <row r="458" spans="1:7" ht="18" customHeight="1">
      <c r="A458" s="2196"/>
      <c r="B458" s="658"/>
      <c r="C458" s="651" t="s">
        <v>675</v>
      </c>
      <c r="D458" s="169"/>
      <c r="E458" s="169"/>
      <c r="F458" s="169"/>
      <c r="G458" s="610"/>
    </row>
    <row r="459" spans="1:7" ht="18" customHeight="1">
      <c r="A459" s="2196"/>
      <c r="B459" s="658"/>
      <c r="C459" s="651" t="s">
        <v>676</v>
      </c>
      <c r="D459" s="169"/>
      <c r="E459" s="169"/>
      <c r="F459" s="169"/>
      <c r="G459" s="610"/>
    </row>
    <row r="460" spans="1:7" ht="18" customHeight="1">
      <c r="A460" s="2196"/>
      <c r="B460" s="658"/>
      <c r="C460" s="651" t="s">
        <v>677</v>
      </c>
      <c r="D460" s="169"/>
      <c r="E460" s="169"/>
      <c r="F460" s="169"/>
      <c r="G460" s="610"/>
    </row>
    <row r="461" spans="1:7" ht="18" customHeight="1">
      <c r="A461" s="2196"/>
      <c r="B461" s="658"/>
      <c r="C461" s="651" t="s">
        <v>678</v>
      </c>
      <c r="D461" s="169"/>
      <c r="E461" s="169"/>
      <c r="F461" s="169"/>
      <c r="G461" s="610"/>
    </row>
    <row r="462" spans="1:7" ht="18" customHeight="1">
      <c r="A462" s="2196"/>
      <c r="B462" s="658"/>
      <c r="C462" s="651" t="s">
        <v>679</v>
      </c>
      <c r="D462" s="169"/>
      <c r="E462" s="169"/>
      <c r="F462" s="169"/>
      <c r="G462" s="610"/>
    </row>
    <row r="463" spans="1:7" ht="18" customHeight="1">
      <c r="A463" s="2196"/>
      <c r="B463" s="659"/>
      <c r="C463" s="561"/>
      <c r="D463" s="169"/>
      <c r="E463" s="169"/>
      <c r="F463" s="169"/>
      <c r="G463" s="610"/>
    </row>
    <row r="464" spans="1:7" ht="18" customHeight="1">
      <c r="A464" s="2196"/>
      <c r="B464" s="658"/>
      <c r="C464" s="651" t="s">
        <v>680</v>
      </c>
      <c r="D464" s="169"/>
      <c r="E464" s="169"/>
      <c r="F464" s="169"/>
      <c r="G464" s="610"/>
    </row>
    <row r="465" spans="1:10" ht="18" customHeight="1">
      <c r="A465" s="2196"/>
      <c r="B465" s="659"/>
      <c r="C465" s="561"/>
      <c r="D465" s="169"/>
      <c r="E465" s="169"/>
      <c r="F465" s="169"/>
      <c r="G465" s="610"/>
    </row>
    <row r="466" spans="1:10" ht="18" customHeight="1">
      <c r="A466" s="2196"/>
      <c r="B466" s="658"/>
      <c r="C466" s="651" t="s">
        <v>681</v>
      </c>
      <c r="D466" s="169"/>
      <c r="E466" s="169"/>
      <c r="F466" s="169"/>
      <c r="G466" s="610"/>
    </row>
    <row r="467" spans="1:10" ht="18" customHeight="1">
      <c r="A467" s="2196"/>
      <c r="B467" s="658"/>
      <c r="C467" s="651" t="s">
        <v>682</v>
      </c>
      <c r="D467" s="169"/>
      <c r="E467" s="169"/>
      <c r="F467" s="169"/>
      <c r="G467" s="610"/>
    </row>
    <row r="468" spans="1:10" ht="18" customHeight="1">
      <c r="A468" s="2196"/>
      <c r="B468" s="658"/>
      <c r="C468" s="651" t="s">
        <v>683</v>
      </c>
      <c r="D468" s="169"/>
      <c r="E468" s="169"/>
      <c r="F468" s="169"/>
      <c r="G468" s="610"/>
    </row>
    <row r="469" spans="1:10" ht="18" customHeight="1">
      <c r="A469" s="2196"/>
      <c r="B469" s="658"/>
      <c r="C469" s="651" t="s">
        <v>684</v>
      </c>
      <c r="D469" s="169"/>
      <c r="E469" s="169"/>
      <c r="F469" s="169"/>
      <c r="G469" s="610"/>
    </row>
    <row r="470" spans="1:10" ht="18" customHeight="1">
      <c r="A470" s="2196"/>
      <c r="B470" s="609"/>
      <c r="C470" s="169"/>
      <c r="D470" s="169"/>
      <c r="E470" s="169"/>
      <c r="F470" s="169"/>
      <c r="G470" s="610"/>
    </row>
    <row r="471" spans="1:10" ht="18" customHeight="1">
      <c r="A471" s="2196"/>
      <c r="B471" s="792" t="s">
        <v>562</v>
      </c>
      <c r="C471" s="509" t="s">
        <v>685</v>
      </c>
      <c r="D471" s="169"/>
      <c r="E471" s="169"/>
      <c r="F471" s="169"/>
      <c r="G471" s="610"/>
      <c r="H471" s="168" t="s">
        <v>107</v>
      </c>
    </row>
    <row r="472" spans="1:10" ht="18" customHeight="1">
      <c r="A472" s="2196"/>
      <c r="B472" s="611"/>
      <c r="C472" s="612"/>
      <c r="D472" s="612"/>
      <c r="E472" s="612"/>
      <c r="F472" s="612"/>
      <c r="G472" s="613"/>
    </row>
    <row r="473" spans="1:10" ht="18" customHeight="1"/>
    <row r="474" spans="1:10" ht="18" customHeight="1"/>
    <row r="475" spans="1:10" ht="18" customHeight="1">
      <c r="A475" s="503" t="s">
        <v>498</v>
      </c>
      <c r="B475" s="2201"/>
      <c r="C475" s="2201"/>
      <c r="D475" s="2201"/>
      <c r="E475" s="2201"/>
      <c r="F475" s="2201"/>
      <c r="G475" s="2201"/>
      <c r="H475" s="2201"/>
      <c r="I475" s="2201"/>
      <c r="J475" s="2201"/>
    </row>
    <row r="476" spans="1:10" ht="18" customHeight="1">
      <c r="A476" s="2196"/>
      <c r="B476" s="646" t="s">
        <v>1825</v>
      </c>
      <c r="C476" s="647"/>
      <c r="D476" s="647"/>
      <c r="E476" s="647"/>
      <c r="F476" s="647"/>
      <c r="G476" s="647"/>
      <c r="H476" s="647"/>
      <c r="I476" s="647"/>
      <c r="J476" s="648"/>
    </row>
    <row r="477" spans="1:10" ht="18" customHeight="1">
      <c r="A477" s="2196"/>
      <c r="B477" s="649" t="s">
        <v>1826</v>
      </c>
      <c r="C477" s="601"/>
      <c r="D477" s="601"/>
      <c r="E477" s="601"/>
      <c r="F477" s="601"/>
      <c r="G477" s="601"/>
      <c r="H477" s="601"/>
      <c r="I477" s="601"/>
      <c r="J477" s="650"/>
    </row>
    <row r="478" spans="1:10" ht="18" customHeight="1">
      <c r="A478" s="2196"/>
      <c r="B478" s="2217" t="s">
        <v>1821</v>
      </c>
      <c r="C478" s="169"/>
      <c r="D478" s="2252" t="s">
        <v>1822</v>
      </c>
      <c r="E478" s="169"/>
      <c r="F478" s="2252" t="s">
        <v>1822</v>
      </c>
      <c r="G478" s="169"/>
      <c r="H478" s="2252" t="s">
        <v>1824</v>
      </c>
      <c r="I478" s="169"/>
      <c r="J478" s="2253" t="s">
        <v>25</v>
      </c>
    </row>
    <row r="479" spans="1:10" ht="18" customHeight="1">
      <c r="A479" s="2196"/>
      <c r="B479" s="2217"/>
      <c r="C479" s="169"/>
      <c r="D479" s="2252"/>
      <c r="E479" s="169"/>
      <c r="F479" s="2252"/>
      <c r="G479" s="169"/>
      <c r="H479" s="2252"/>
      <c r="I479" s="169"/>
      <c r="J479" s="2253"/>
    </row>
    <row r="480" spans="1:10" ht="18" customHeight="1">
      <c r="A480" s="2196"/>
      <c r="B480" s="637">
        <v>30</v>
      </c>
      <c r="C480" s="134" t="s">
        <v>24</v>
      </c>
      <c r="D480" s="520">
        <v>1</v>
      </c>
      <c r="E480" s="135" t="s">
        <v>1829</v>
      </c>
      <c r="F480" s="520">
        <v>1</v>
      </c>
      <c r="G480" s="606" t="s">
        <v>1823</v>
      </c>
      <c r="H480" s="520">
        <v>1.5</v>
      </c>
      <c r="I480" s="133" t="s">
        <v>1830</v>
      </c>
      <c r="J480" s="638">
        <f>(B480*D480)/(F480+H480)</f>
        <v>12</v>
      </c>
    </row>
    <row r="481" spans="1:10" ht="18" customHeight="1">
      <c r="A481" s="2196"/>
      <c r="B481" s="639" t="str">
        <f>LEFT(ADDRESS(1,COLUMN(),4),LEN(ADDRESS(1,COLUMN(),4))-1)</f>
        <v>B</v>
      </c>
      <c r="C481" s="525"/>
      <c r="D481" s="12" t="str">
        <f>LEFT(ADDRESS(1,COLUMN(),4),LEN(ADDRESS(1,COLUMN(),4))-1)</f>
        <v>D</v>
      </c>
      <c r="E481" s="525"/>
      <c r="F481" s="12" t="str">
        <f>LEFT(ADDRESS(1,COLUMN(),4),LEN(ADDRESS(1,COLUMN(),4))-1)</f>
        <v>F</v>
      </c>
      <c r="G481" s="525"/>
      <c r="H481" s="12" t="str">
        <f>LEFT(ADDRESS(1,COLUMN(),4),LEN(ADDRESS(1,COLUMN(),4))-1)</f>
        <v>H</v>
      </c>
      <c r="I481" s="525"/>
      <c r="J481" s="640" t="str">
        <f>LEFT(ADDRESS(1,COLUMN(),4),LEN(ADDRESS(1,COLUMN(),4))-1)</f>
        <v>J</v>
      </c>
    </row>
    <row r="482" spans="1:10" ht="18" customHeight="1">
      <c r="A482" s="2196"/>
      <c r="B482" s="641" t="s">
        <v>28</v>
      </c>
      <c r="C482" s="169"/>
      <c r="D482" s="642" t="s">
        <v>29</v>
      </c>
      <c r="E482" s="169"/>
      <c r="F482" s="642" t="s">
        <v>29</v>
      </c>
      <c r="G482" s="169"/>
      <c r="H482" s="643" t="s">
        <v>30</v>
      </c>
      <c r="I482" s="169"/>
      <c r="J482" s="644" t="s">
        <v>31</v>
      </c>
    </row>
    <row r="483" spans="1:10" ht="18" customHeight="1">
      <c r="A483" s="2196"/>
      <c r="B483" s="609"/>
      <c r="C483" s="169"/>
      <c r="D483" s="169"/>
      <c r="E483" s="169"/>
      <c r="F483" s="169"/>
      <c r="G483" s="169"/>
      <c r="H483" s="169"/>
      <c r="I483" s="169"/>
      <c r="J483" s="736" t="s">
        <v>2143</v>
      </c>
    </row>
    <row r="484" spans="1:10" ht="18" customHeight="1">
      <c r="A484" s="2196"/>
      <c r="B484" s="645" t="s">
        <v>667</v>
      </c>
      <c r="C484" s="169"/>
      <c r="D484" s="169"/>
      <c r="E484" s="169"/>
      <c r="F484" s="169"/>
      <c r="G484" s="169"/>
      <c r="H484" s="169"/>
      <c r="I484" s="169"/>
      <c r="J484" s="610"/>
    </row>
    <row r="485" spans="1:10" ht="18" customHeight="1">
      <c r="A485" s="2196"/>
      <c r="B485" s="645" t="s">
        <v>1827</v>
      </c>
      <c r="C485" s="169"/>
      <c r="D485" s="169"/>
      <c r="E485" s="169"/>
      <c r="F485" s="169"/>
      <c r="G485" s="169"/>
      <c r="H485" s="169"/>
      <c r="I485" s="169"/>
      <c r="J485" s="610"/>
    </row>
    <row r="486" spans="1:10" ht="18" customHeight="1">
      <c r="A486" s="2196"/>
      <c r="B486" s="645" t="s">
        <v>1828</v>
      </c>
      <c r="C486" s="169"/>
      <c r="D486" s="169"/>
      <c r="E486" s="169"/>
      <c r="F486" s="169"/>
      <c r="G486" s="169"/>
      <c r="H486" s="169"/>
      <c r="I486" s="169"/>
      <c r="J486" s="610"/>
    </row>
    <row r="487" spans="1:10" ht="18" customHeight="1">
      <c r="A487" s="2196"/>
      <c r="B487" s="792" t="s">
        <v>562</v>
      </c>
      <c r="C487" s="509" t="s">
        <v>685</v>
      </c>
      <c r="D487" s="169"/>
      <c r="E487" s="169"/>
      <c r="F487" s="169"/>
      <c r="G487" s="169"/>
      <c r="H487" s="169"/>
      <c r="I487" s="169"/>
      <c r="J487" s="610"/>
    </row>
    <row r="488" spans="1:10" ht="18" customHeight="1">
      <c r="A488" s="2196"/>
      <c r="B488" s="611"/>
      <c r="C488" s="612"/>
      <c r="D488" s="612"/>
      <c r="E488" s="612"/>
      <c r="F488" s="612"/>
      <c r="G488" s="612"/>
      <c r="H488" s="612"/>
      <c r="I488" s="612"/>
      <c r="J488" s="613"/>
    </row>
    <row r="489" spans="1:10" ht="18" customHeight="1"/>
    <row r="490" spans="1:10" ht="18" customHeight="1"/>
    <row r="491" spans="1:10" ht="18" customHeight="1" thickBot="1">
      <c r="A491" s="523" t="s">
        <v>498</v>
      </c>
      <c r="B491" s="2186"/>
      <c r="C491" s="2186"/>
      <c r="D491" s="2186"/>
      <c r="E491" s="2186"/>
      <c r="F491" s="2186"/>
      <c r="G491" s="2186"/>
      <c r="H491" s="2186"/>
      <c r="I491" s="2186"/>
      <c r="J491" s="2186"/>
    </row>
    <row r="492" spans="1:10" ht="18" customHeight="1">
      <c r="A492" s="2187"/>
      <c r="B492" s="600" t="s">
        <v>430</v>
      </c>
      <c r="C492" s="576"/>
      <c r="D492" s="576"/>
      <c r="E492" s="576"/>
      <c r="F492" s="576"/>
      <c r="G492" s="576"/>
      <c r="H492" s="576"/>
      <c r="I492" s="576"/>
      <c r="J492" s="575" t="s">
        <v>614</v>
      </c>
    </row>
    <row r="493" spans="1:10" ht="18" customHeight="1">
      <c r="A493" s="2187"/>
      <c r="B493" s="577" t="s">
        <v>1781</v>
      </c>
      <c r="C493" s="578"/>
      <c r="D493" s="578"/>
      <c r="E493" s="578"/>
      <c r="F493" s="578"/>
      <c r="G493" s="578"/>
      <c r="H493" s="578"/>
      <c r="I493" s="578"/>
      <c r="J493" s="579"/>
    </row>
    <row r="494" spans="1:10" ht="18" customHeight="1">
      <c r="A494" s="2187"/>
      <c r="B494" s="577" t="s">
        <v>1782</v>
      </c>
      <c r="C494" s="578"/>
      <c r="D494" s="578"/>
      <c r="E494" s="578"/>
      <c r="F494" s="578"/>
      <c r="G494" s="578"/>
      <c r="H494" s="578"/>
      <c r="I494" s="578"/>
      <c r="J494" s="579"/>
    </row>
    <row r="495" spans="1:10" ht="18" customHeight="1">
      <c r="A495" s="2187"/>
      <c r="B495" s="551"/>
      <c r="C495" s="147"/>
      <c r="D495" s="2244" t="s">
        <v>1790</v>
      </c>
      <c r="E495" s="2244"/>
      <c r="F495" s="2244"/>
      <c r="G495" s="2238" t="s">
        <v>24</v>
      </c>
      <c r="H495" s="2240" t="s">
        <v>1793</v>
      </c>
      <c r="I495" s="2240"/>
      <c r="J495" s="2241"/>
    </row>
    <row r="496" spans="1:10" ht="18" customHeight="1" thickBot="1">
      <c r="A496" s="2187"/>
      <c r="B496" s="2177" t="s">
        <v>1763</v>
      </c>
      <c r="C496" s="2178"/>
      <c r="D496" s="2245"/>
      <c r="E496" s="2245"/>
      <c r="F496" s="2245"/>
      <c r="G496" s="2239"/>
      <c r="H496" s="2242"/>
      <c r="I496" s="2242"/>
      <c r="J496" s="2243"/>
    </row>
    <row r="497" spans="1:10" ht="18" customHeight="1">
      <c r="A497" s="2187"/>
      <c r="B497" s="2177"/>
      <c r="C497" s="2178"/>
      <c r="D497" s="502"/>
      <c r="E497" s="2237" t="s">
        <v>1792</v>
      </c>
      <c r="F497" s="2237"/>
      <c r="G497" s="2237"/>
      <c r="H497" s="2237"/>
      <c r="I497" s="2237"/>
      <c r="J497" s="541"/>
    </row>
    <row r="498" spans="1:10" ht="18" customHeight="1">
      <c r="A498" s="2187"/>
      <c r="B498" s="555"/>
      <c r="C498" s="531"/>
      <c r="D498" s="531"/>
      <c r="E498" s="533"/>
      <c r="F498" s="533"/>
      <c r="G498" s="533"/>
      <c r="H498" s="533"/>
      <c r="I498" s="533"/>
      <c r="J498" s="541"/>
    </row>
    <row r="499" spans="1:10" ht="18" customHeight="1">
      <c r="A499" s="2187"/>
      <c r="B499" s="552"/>
      <c r="C499" s="533"/>
      <c r="D499" s="533"/>
      <c r="E499" s="580" t="s">
        <v>1784</v>
      </c>
      <c r="F499" s="533"/>
      <c r="G499" s="581" t="s">
        <v>1786</v>
      </c>
      <c r="H499" s="533"/>
      <c r="I499" s="582" t="s">
        <v>1791</v>
      </c>
      <c r="J499" s="553"/>
    </row>
    <row r="500" spans="1:10" ht="18" customHeight="1">
      <c r="A500" s="2187"/>
      <c r="B500" s="534"/>
      <c r="C500" s="532" t="s">
        <v>1766</v>
      </c>
      <c r="D500" s="134"/>
      <c r="E500" s="580" t="s">
        <v>1783</v>
      </c>
      <c r="F500" s="583"/>
      <c r="G500" s="581" t="s">
        <v>1787</v>
      </c>
      <c r="H500" s="583"/>
      <c r="I500" s="582" t="s">
        <v>1789</v>
      </c>
      <c r="J500" s="535"/>
    </row>
    <row r="501" spans="1:10" ht="18" customHeight="1">
      <c r="A501" s="2187"/>
      <c r="B501" s="534"/>
      <c r="C501" s="134">
        <f>(E501*G501)/I501</f>
        <v>25</v>
      </c>
      <c r="D501" s="134" t="s">
        <v>563</v>
      </c>
      <c r="E501" s="584">
        <v>30</v>
      </c>
      <c r="F501" s="134" t="s">
        <v>24</v>
      </c>
      <c r="G501" s="585">
        <v>1000</v>
      </c>
      <c r="H501" s="134" t="s">
        <v>564</v>
      </c>
      <c r="I501" s="586">
        <v>1200</v>
      </c>
      <c r="J501" s="541"/>
    </row>
    <row r="502" spans="1:10" ht="18" customHeight="1">
      <c r="A502" s="2187"/>
      <c r="B502" s="534"/>
      <c r="C502" s="137" t="str">
        <f>LEFT(ADDRESS(1,COLUMN(),4),LEN(ADDRESS(1,COLUMN(),4))-1)</f>
        <v>C</v>
      </c>
      <c r="D502" s="134"/>
      <c r="E502" s="12" t="str">
        <f>LEFT(ADDRESS(1,COLUMN(),4),LEN(ADDRESS(1,COLUMN(),4))-1)</f>
        <v>E</v>
      </c>
      <c r="F502" s="583"/>
      <c r="G502" s="12" t="str">
        <f>LEFT(ADDRESS(1,COLUMN(),4),LEN(ADDRESS(1,COLUMN(),4))-1)</f>
        <v>G</v>
      </c>
      <c r="H502" s="583"/>
      <c r="I502" s="587" t="str">
        <f>LEFT(ADDRESS(1,COLUMN(),4),LEN(ADDRESS(1,COLUMN(),4))-1)</f>
        <v>I</v>
      </c>
      <c r="J502" s="541"/>
    </row>
    <row r="503" spans="1:10" ht="18" customHeight="1">
      <c r="A503" s="2187"/>
      <c r="B503" s="534"/>
      <c r="C503" s="588" t="s">
        <v>31</v>
      </c>
      <c r="D503" s="134"/>
      <c r="E503" s="589" t="s">
        <v>28</v>
      </c>
      <c r="F503" s="134"/>
      <c r="G503" s="589" t="s">
        <v>29</v>
      </c>
      <c r="H503" s="134"/>
      <c r="I503" s="590" t="s">
        <v>30</v>
      </c>
      <c r="J503" s="535"/>
    </row>
    <row r="504" spans="1:10" ht="18" customHeight="1">
      <c r="A504" s="2187"/>
      <c r="B504" s="534"/>
      <c r="C504" s="135" t="s">
        <v>2144</v>
      </c>
      <c r="D504" s="169"/>
      <c r="E504" s="169"/>
      <c r="F504" s="169"/>
      <c r="G504" s="9" t="s">
        <v>1785</v>
      </c>
      <c r="H504" s="570"/>
      <c r="I504" s="9" t="s">
        <v>1788</v>
      </c>
      <c r="J504" s="541"/>
    </row>
    <row r="505" spans="1:10" ht="18" customHeight="1">
      <c r="A505" s="2187"/>
      <c r="B505" s="558" t="s">
        <v>624</v>
      </c>
      <c r="C505" s="169"/>
      <c r="D505" s="169"/>
      <c r="E505" s="169"/>
      <c r="F505" s="169"/>
      <c r="G505" s="169"/>
      <c r="H505" s="169"/>
      <c r="I505" s="169"/>
      <c r="J505" s="541"/>
    </row>
    <row r="506" spans="1:10" ht="18" customHeight="1">
      <c r="A506" s="2187"/>
      <c r="B506" s="559" t="s">
        <v>1764</v>
      </c>
      <c r="C506" s="169"/>
      <c r="D506" s="169"/>
      <c r="E506" s="169"/>
      <c r="F506" s="169"/>
      <c r="G506" s="169"/>
      <c r="H506" s="169"/>
      <c r="I506" s="169"/>
      <c r="J506" s="541"/>
    </row>
    <row r="507" spans="1:10" ht="18" customHeight="1">
      <c r="A507" s="2187"/>
      <c r="B507" s="558" t="s">
        <v>1765</v>
      </c>
      <c r="C507" s="169"/>
      <c r="D507" s="169"/>
      <c r="E507" s="169"/>
      <c r="F507" s="169"/>
      <c r="G507" s="169"/>
      <c r="H507" s="169"/>
      <c r="I507" s="169"/>
      <c r="J507" s="541"/>
    </row>
    <row r="508" spans="1:10" ht="18" customHeight="1">
      <c r="A508" s="2187"/>
      <c r="B508" s="559" t="s">
        <v>625</v>
      </c>
      <c r="C508" s="169"/>
      <c r="D508" s="169"/>
      <c r="E508" s="169"/>
      <c r="F508" s="169"/>
      <c r="G508" s="169"/>
      <c r="H508" s="169"/>
      <c r="I508" s="169"/>
      <c r="J508" s="541"/>
    </row>
    <row r="509" spans="1:10" ht="18" customHeight="1">
      <c r="A509" s="2187"/>
      <c r="B509" s="559" t="s">
        <v>626</v>
      </c>
      <c r="C509" s="169"/>
      <c r="D509" s="169"/>
      <c r="E509" s="169"/>
      <c r="F509" s="169"/>
      <c r="G509" s="169"/>
      <c r="H509" s="169"/>
      <c r="I509" s="169"/>
      <c r="J509" s="541"/>
    </row>
    <row r="510" spans="1:10" ht="18" customHeight="1" thickBot="1">
      <c r="A510" s="2187"/>
      <c r="B510" s="793" t="s">
        <v>562</v>
      </c>
      <c r="C510" s="789" t="s">
        <v>633</v>
      </c>
      <c r="D510" s="556"/>
      <c r="E510" s="557"/>
      <c r="F510" s="557"/>
      <c r="G510" s="557"/>
      <c r="H510" s="539"/>
      <c r="I510" s="539"/>
      <c r="J510" s="540"/>
    </row>
    <row r="511" spans="1:10" ht="18" customHeight="1"/>
    <row r="512" spans="1:10" ht="18" customHeight="1"/>
    <row r="513" spans="1:10" ht="18" customHeight="1">
      <c r="A513" s="523" t="s">
        <v>498</v>
      </c>
      <c r="B513" s="2201"/>
      <c r="C513" s="2201"/>
      <c r="D513" s="2201"/>
      <c r="E513" s="2201"/>
      <c r="F513" s="2201"/>
      <c r="G513" s="2201"/>
      <c r="H513" s="2201"/>
      <c r="I513" s="2201"/>
      <c r="J513" s="2201"/>
    </row>
    <row r="514" spans="1:10" ht="18" customHeight="1">
      <c r="A514" s="2203"/>
      <c r="B514" s="619"/>
      <c r="C514" s="617" t="s">
        <v>647</v>
      </c>
      <c r="D514" s="614"/>
      <c r="E514" s="614"/>
      <c r="F514" s="614"/>
      <c r="G514" s="614"/>
      <c r="H514" s="614"/>
      <c r="I514" s="607"/>
      <c r="J514" s="608"/>
    </row>
    <row r="515" spans="1:10" ht="18" customHeight="1">
      <c r="A515" s="2203"/>
      <c r="B515" s="792" t="s">
        <v>562</v>
      </c>
      <c r="C515" s="509" t="s">
        <v>685</v>
      </c>
      <c r="D515" s="548"/>
      <c r="E515" s="548"/>
      <c r="F515" s="548"/>
      <c r="G515" s="548"/>
      <c r="H515" s="548"/>
      <c r="I515" s="169"/>
      <c r="J515" s="610"/>
    </row>
    <row r="516" spans="1:10" ht="18" customHeight="1">
      <c r="A516" s="2203"/>
      <c r="B516" s="615"/>
      <c r="C516" s="548"/>
      <c r="D516" s="548"/>
      <c r="E516" s="548"/>
      <c r="F516" s="548"/>
      <c r="G516" s="548"/>
      <c r="H516" s="548"/>
      <c r="I516" s="169"/>
      <c r="J516" s="610"/>
    </row>
    <row r="517" spans="1:10" ht="18" customHeight="1">
      <c r="A517" s="2203"/>
      <c r="B517" s="615"/>
      <c r="C517" s="618" t="s">
        <v>648</v>
      </c>
      <c r="D517" s="548"/>
      <c r="E517" s="548"/>
      <c r="F517" s="548"/>
      <c r="G517" s="548"/>
      <c r="H517" s="548"/>
      <c r="I517" s="169"/>
      <c r="J517" s="610"/>
    </row>
    <row r="518" spans="1:10" ht="18" customHeight="1">
      <c r="A518" s="2203"/>
      <c r="B518" s="615"/>
      <c r="C518" s="618" t="s">
        <v>649</v>
      </c>
      <c r="D518" s="548"/>
      <c r="E518" s="548"/>
      <c r="F518" s="548"/>
      <c r="G518" s="548"/>
      <c r="H518" s="548"/>
      <c r="I518" s="169"/>
      <c r="J518" s="610"/>
    </row>
    <row r="519" spans="1:10" ht="18" customHeight="1">
      <c r="A519" s="2203"/>
      <c r="B519" s="615"/>
      <c r="C519" s="548"/>
      <c r="D519" s="548"/>
      <c r="E519" s="548"/>
      <c r="F519" s="548"/>
      <c r="G519" s="548"/>
      <c r="H519" s="548"/>
      <c r="I519" s="169"/>
      <c r="J519" s="610"/>
    </row>
    <row r="520" spans="1:10" ht="18" customHeight="1">
      <c r="A520" s="2203"/>
      <c r="B520" s="615"/>
      <c r="C520" s="2202" t="s">
        <v>1812</v>
      </c>
      <c r="D520" s="548"/>
      <c r="E520" s="2136" t="s">
        <v>1813</v>
      </c>
      <c r="F520" s="548"/>
      <c r="G520" s="2137" t="s">
        <v>11</v>
      </c>
      <c r="H520" s="548"/>
      <c r="I520" s="2279" t="s">
        <v>25</v>
      </c>
      <c r="J520" s="610"/>
    </row>
    <row r="521" spans="1:10" ht="18" customHeight="1">
      <c r="A521" s="2203"/>
      <c r="B521" s="615"/>
      <c r="C521" s="2202"/>
      <c r="D521" s="548"/>
      <c r="E521" s="2136"/>
      <c r="F521" s="548"/>
      <c r="G521" s="2137"/>
      <c r="H521" s="548"/>
      <c r="I521" s="2279"/>
      <c r="J521" s="610"/>
    </row>
    <row r="522" spans="1:10" ht="18" customHeight="1">
      <c r="A522" s="2203"/>
      <c r="B522" s="615"/>
      <c r="C522" s="519">
        <v>0.8</v>
      </c>
      <c r="D522" s="605" t="s">
        <v>564</v>
      </c>
      <c r="E522" s="520">
        <v>1.2</v>
      </c>
      <c r="F522" s="134" t="s">
        <v>24</v>
      </c>
      <c r="G522" s="521">
        <v>35</v>
      </c>
      <c r="H522" s="133" t="s">
        <v>563</v>
      </c>
      <c r="I522" s="620">
        <f>(C522/E522)*G522</f>
        <v>23.333333333333336</v>
      </c>
      <c r="J522" s="610"/>
    </row>
    <row r="523" spans="1:10" ht="18" customHeight="1">
      <c r="A523" s="2203"/>
      <c r="B523" s="615"/>
      <c r="C523" s="12" t="str">
        <f>LEFT(ADDRESS(1,COLUMN(),4),LEN(ADDRESS(1,COLUMN(),4))-1)</f>
        <v>C</v>
      </c>
      <c r="D523" s="548"/>
      <c r="E523" s="12" t="str">
        <f>LEFT(ADDRESS(1,COLUMN(),4),LEN(ADDRESS(1,COLUMN(),4))-1)</f>
        <v>E</v>
      </c>
      <c r="F523" s="548"/>
      <c r="G523" s="12" t="str">
        <f>LEFT(ADDRESS(1,COLUMN(),4),LEN(ADDRESS(1,COLUMN(),4))-1)</f>
        <v>G</v>
      </c>
      <c r="H523" s="548"/>
      <c r="I523" s="137" t="str">
        <f>LEFT(ADDRESS(1,COLUMN(),4),LEN(ADDRESS(1,COLUMN(),4))-1)</f>
        <v>I</v>
      </c>
      <c r="J523" s="610"/>
    </row>
    <row r="524" spans="1:10" ht="18" customHeight="1">
      <c r="A524" s="2203"/>
      <c r="B524" s="615"/>
      <c r="C524" s="136" t="s">
        <v>28</v>
      </c>
      <c r="D524" s="548"/>
      <c r="E524" s="141" t="s">
        <v>29</v>
      </c>
      <c r="F524" s="548"/>
      <c r="G524" s="142" t="s">
        <v>30</v>
      </c>
      <c r="H524" s="548"/>
      <c r="I524" s="130" t="s">
        <v>31</v>
      </c>
      <c r="J524" s="610"/>
    </row>
    <row r="525" spans="1:10" ht="18" customHeight="1">
      <c r="A525" s="2203"/>
      <c r="B525" s="615"/>
      <c r="C525" s="548"/>
      <c r="D525" s="548"/>
      <c r="E525" s="548"/>
      <c r="F525" s="548"/>
      <c r="G525" s="548"/>
      <c r="H525" s="548"/>
      <c r="I525" s="735" t="s">
        <v>2145</v>
      </c>
      <c r="J525" s="610"/>
    </row>
    <row r="526" spans="1:10" ht="18" customHeight="1">
      <c r="A526" s="2203"/>
      <c r="B526" s="615"/>
      <c r="C526" s="616" t="s">
        <v>650</v>
      </c>
      <c r="D526" s="548"/>
      <c r="E526" s="548"/>
      <c r="F526" s="548"/>
      <c r="G526" s="548"/>
      <c r="H526" s="548"/>
      <c r="I526" s="169"/>
      <c r="J526" s="610"/>
    </row>
    <row r="527" spans="1:10" ht="18" customHeight="1">
      <c r="A527" s="2203"/>
      <c r="B527" s="615"/>
      <c r="C527" s="616" t="s">
        <v>651</v>
      </c>
      <c r="D527" s="548"/>
      <c r="E527" s="548"/>
      <c r="F527" s="548"/>
      <c r="G527" s="548"/>
      <c r="H527" s="548"/>
      <c r="I527" s="169"/>
      <c r="J527" s="610"/>
    </row>
    <row r="528" spans="1:10" ht="18" customHeight="1">
      <c r="A528" s="2203"/>
      <c r="B528" s="615"/>
      <c r="C528" s="616" t="s">
        <v>652</v>
      </c>
      <c r="D528" s="548"/>
      <c r="E528" s="548"/>
      <c r="F528" s="548"/>
      <c r="G528" s="548"/>
      <c r="H528" s="548"/>
      <c r="I528" s="169"/>
      <c r="J528" s="610"/>
    </row>
    <row r="529" spans="1:10" ht="18" customHeight="1">
      <c r="A529" s="2203"/>
      <c r="B529" s="615"/>
      <c r="C529" s="616" t="s">
        <v>653</v>
      </c>
      <c r="D529" s="548"/>
      <c r="E529" s="548"/>
      <c r="F529" s="548"/>
      <c r="G529" s="548"/>
      <c r="H529" s="548"/>
      <c r="I529" s="169"/>
      <c r="J529" s="610"/>
    </row>
    <row r="530" spans="1:10" ht="18" customHeight="1">
      <c r="A530" s="2203"/>
      <c r="B530" s="615"/>
      <c r="C530" s="548"/>
      <c r="D530" s="548"/>
      <c r="E530" s="548"/>
      <c r="F530" s="548"/>
      <c r="G530" s="548"/>
      <c r="H530" s="548"/>
      <c r="I530" s="169"/>
      <c r="J530" s="610"/>
    </row>
    <row r="531" spans="1:10" ht="18" customHeight="1">
      <c r="A531" s="2203"/>
      <c r="B531" s="615"/>
      <c r="C531" s="616" t="s">
        <v>635</v>
      </c>
      <c r="D531" s="548"/>
      <c r="E531" s="548"/>
      <c r="F531" s="548"/>
      <c r="G531" s="548"/>
      <c r="H531" s="548"/>
      <c r="I531" s="169"/>
      <c r="J531" s="610"/>
    </row>
    <row r="532" spans="1:10" ht="18" customHeight="1">
      <c r="A532" s="2203"/>
      <c r="B532" s="615"/>
      <c r="C532" s="616" t="s">
        <v>636</v>
      </c>
      <c r="D532" s="548"/>
      <c r="E532" s="548"/>
      <c r="F532" s="548"/>
      <c r="G532" s="548"/>
      <c r="H532" s="548"/>
      <c r="I532" s="169"/>
      <c r="J532" s="610"/>
    </row>
    <row r="533" spans="1:10" ht="18" customHeight="1">
      <c r="A533" s="2203"/>
      <c r="B533" s="615"/>
      <c r="C533" s="616" t="s">
        <v>637</v>
      </c>
      <c r="D533" s="548"/>
      <c r="E533" s="548"/>
      <c r="F533" s="548"/>
      <c r="G533" s="548"/>
      <c r="H533" s="548"/>
      <c r="I533" s="169"/>
      <c r="J533" s="610"/>
    </row>
    <row r="534" spans="1:10" ht="18" customHeight="1">
      <c r="A534" s="2203"/>
      <c r="B534" s="615"/>
      <c r="C534" s="616" t="s">
        <v>638</v>
      </c>
      <c r="D534" s="548"/>
      <c r="E534" s="548"/>
      <c r="F534" s="548"/>
      <c r="G534" s="548"/>
      <c r="H534" s="548"/>
      <c r="I534" s="169"/>
      <c r="J534" s="610"/>
    </row>
    <row r="535" spans="1:10" ht="18" customHeight="1">
      <c r="A535" s="2203"/>
      <c r="B535" s="615"/>
      <c r="C535" s="616" t="s">
        <v>639</v>
      </c>
      <c r="D535" s="548"/>
      <c r="E535" s="548"/>
      <c r="F535" s="548"/>
      <c r="G535" s="548"/>
      <c r="H535" s="548"/>
      <c r="I535" s="169"/>
      <c r="J535" s="610"/>
    </row>
    <row r="536" spans="1:10" ht="18" customHeight="1">
      <c r="A536" s="2203"/>
      <c r="B536" s="615"/>
      <c r="C536" s="616" t="s">
        <v>640</v>
      </c>
      <c r="D536" s="548"/>
      <c r="E536" s="548"/>
      <c r="F536" s="548"/>
      <c r="G536" s="548"/>
      <c r="H536" s="548"/>
      <c r="I536" s="169"/>
      <c r="J536" s="610"/>
    </row>
    <row r="537" spans="1:10" ht="18" customHeight="1">
      <c r="A537" s="2203"/>
      <c r="B537" s="615"/>
      <c r="C537" s="616"/>
      <c r="D537" s="548"/>
      <c r="E537" s="548"/>
      <c r="F537" s="548"/>
      <c r="G537" s="548"/>
      <c r="H537" s="548"/>
      <c r="I537" s="169"/>
      <c r="J537" s="610"/>
    </row>
    <row r="538" spans="1:10" ht="18" customHeight="1">
      <c r="A538" s="2203"/>
      <c r="B538" s="615"/>
      <c r="C538" s="616" t="s">
        <v>641</v>
      </c>
      <c r="D538" s="548"/>
      <c r="E538" s="548"/>
      <c r="F538" s="548"/>
      <c r="G538" s="548"/>
      <c r="H538" s="548"/>
      <c r="I538" s="169"/>
      <c r="J538" s="610"/>
    </row>
    <row r="539" spans="1:10" ht="18" customHeight="1">
      <c r="A539" s="2203"/>
      <c r="B539" s="615"/>
      <c r="C539" s="616" t="s">
        <v>642</v>
      </c>
      <c r="D539" s="548"/>
      <c r="E539" s="548"/>
      <c r="F539" s="548"/>
      <c r="G539" s="548"/>
      <c r="H539" s="548"/>
      <c r="I539" s="169"/>
      <c r="J539" s="610"/>
    </row>
    <row r="540" spans="1:10" ht="18" customHeight="1">
      <c r="A540" s="2203"/>
      <c r="B540" s="615"/>
      <c r="C540" s="616" t="s">
        <v>643</v>
      </c>
      <c r="D540" s="548"/>
      <c r="E540" s="548"/>
      <c r="F540" s="548"/>
      <c r="G540" s="548"/>
      <c r="H540" s="548"/>
      <c r="I540" s="169"/>
      <c r="J540" s="610"/>
    </row>
    <row r="541" spans="1:10" ht="18" customHeight="1">
      <c r="A541" s="2203"/>
      <c r="B541" s="615"/>
      <c r="C541" s="616" t="s">
        <v>644</v>
      </c>
      <c r="D541" s="548"/>
      <c r="E541" s="548"/>
      <c r="F541" s="548"/>
      <c r="G541" s="548"/>
      <c r="H541" s="548"/>
      <c r="I541" s="169"/>
      <c r="J541" s="610"/>
    </row>
    <row r="542" spans="1:10" ht="18" customHeight="1">
      <c r="A542" s="2203"/>
      <c r="B542" s="615"/>
      <c r="C542" s="616" t="s">
        <v>645</v>
      </c>
      <c r="D542" s="548"/>
      <c r="E542" s="548"/>
      <c r="F542" s="548"/>
      <c r="G542" s="548"/>
      <c r="H542" s="548"/>
      <c r="I542" s="169"/>
      <c r="J542" s="610"/>
    </row>
    <row r="543" spans="1:10" ht="18" customHeight="1">
      <c r="A543" s="2203"/>
      <c r="B543" s="615"/>
      <c r="C543" s="616"/>
      <c r="D543" s="548"/>
      <c r="E543" s="548"/>
      <c r="F543" s="548"/>
      <c r="G543" s="548"/>
      <c r="H543" s="548"/>
      <c r="I543" s="169"/>
      <c r="J543" s="610"/>
    </row>
    <row r="544" spans="1:10" ht="18" customHeight="1">
      <c r="A544" s="2203"/>
      <c r="B544" s="615"/>
      <c r="C544" s="616" t="s">
        <v>646</v>
      </c>
      <c r="D544" s="548"/>
      <c r="E544" s="548"/>
      <c r="F544" s="548"/>
      <c r="G544" s="548"/>
      <c r="H544" s="548"/>
      <c r="I544" s="169"/>
      <c r="J544" s="610"/>
    </row>
    <row r="545" spans="1:11" ht="18" customHeight="1">
      <c r="A545" s="2203"/>
      <c r="B545" s="615"/>
      <c r="C545" s="616" t="s">
        <v>654</v>
      </c>
      <c r="D545" s="548"/>
      <c r="E545" s="548"/>
      <c r="F545" s="548"/>
      <c r="G545" s="548"/>
      <c r="H545" s="548"/>
      <c r="I545" s="169"/>
      <c r="J545" s="610"/>
    </row>
    <row r="546" spans="1:11" ht="18" customHeight="1">
      <c r="A546" s="2203"/>
      <c r="B546" s="615"/>
      <c r="C546" s="616" t="s">
        <v>1814</v>
      </c>
      <c r="D546" s="548"/>
      <c r="E546" s="548"/>
      <c r="F546" s="548"/>
      <c r="G546" s="548"/>
      <c r="H546" s="548"/>
      <c r="I546" s="169"/>
      <c r="J546" s="610"/>
    </row>
    <row r="547" spans="1:11" ht="18" customHeight="1">
      <c r="A547" s="2203"/>
      <c r="B547" s="615"/>
      <c r="C547" s="616" t="s">
        <v>655</v>
      </c>
      <c r="D547" s="548"/>
      <c r="E547" s="548"/>
      <c r="F547" s="548"/>
      <c r="G547" s="548"/>
      <c r="H547" s="548"/>
      <c r="I547" s="169"/>
      <c r="J547" s="610"/>
    </row>
    <row r="548" spans="1:11" ht="18" customHeight="1">
      <c r="A548" s="2203"/>
      <c r="B548" s="615"/>
      <c r="C548" s="616" t="s">
        <v>656</v>
      </c>
      <c r="D548" s="548"/>
      <c r="E548" s="548"/>
      <c r="F548" s="548"/>
      <c r="G548" s="548"/>
      <c r="H548" s="548"/>
      <c r="I548" s="169"/>
      <c r="J548" s="610"/>
    </row>
    <row r="549" spans="1:11" ht="18" customHeight="1">
      <c r="A549" s="2203"/>
      <c r="B549" s="615"/>
      <c r="C549" s="616" t="s">
        <v>657</v>
      </c>
      <c r="D549" s="548"/>
      <c r="E549" s="548"/>
      <c r="F549" s="548"/>
      <c r="G549" s="548"/>
      <c r="H549" s="548"/>
      <c r="I549" s="169"/>
      <c r="J549" s="610"/>
    </row>
    <row r="550" spans="1:11" ht="18" customHeight="1">
      <c r="A550" s="2203"/>
      <c r="B550" s="615"/>
      <c r="C550" s="548"/>
      <c r="D550" s="548"/>
      <c r="E550" s="548"/>
      <c r="F550" s="548"/>
      <c r="G550" s="548"/>
      <c r="H550" s="548"/>
      <c r="I550" s="169"/>
      <c r="J550" s="610"/>
    </row>
    <row r="551" spans="1:11" ht="18" customHeight="1">
      <c r="A551" s="2203"/>
      <c r="B551" s="792" t="s">
        <v>562</v>
      </c>
      <c r="C551" s="794" t="s">
        <v>1815</v>
      </c>
      <c r="D551" s="548"/>
      <c r="E551" s="548"/>
      <c r="F551" s="548"/>
      <c r="G551" s="548"/>
      <c r="H551" s="548"/>
      <c r="I551" s="169"/>
      <c r="J551" s="610"/>
      <c r="K551" s="168" t="s">
        <v>107</v>
      </c>
    </row>
    <row r="552" spans="1:11" ht="18" customHeight="1">
      <c r="A552" s="2203"/>
      <c r="B552" s="611"/>
      <c r="C552" s="612"/>
      <c r="D552" s="612"/>
      <c r="E552" s="612"/>
      <c r="F552" s="612"/>
      <c r="G552" s="612"/>
      <c r="H552" s="612"/>
      <c r="I552" s="612"/>
      <c r="J552" s="613"/>
    </row>
    <row r="553" spans="1:11" ht="18" customHeight="1"/>
    <row r="554" spans="1:11" ht="18" customHeight="1"/>
    <row r="555" spans="1:11" ht="18" customHeight="1" thickBot="1">
      <c r="A555" s="523" t="s">
        <v>498</v>
      </c>
      <c r="B555" s="2186"/>
      <c r="C555" s="2186"/>
      <c r="D555" s="2186"/>
      <c r="E555" s="2186"/>
      <c r="F555" s="2186"/>
      <c r="G555" s="2186"/>
      <c r="H555" s="2186"/>
    </row>
    <row r="556" spans="1:11" ht="18" customHeight="1">
      <c r="A556" s="2187"/>
      <c r="B556" s="574" t="s">
        <v>1850</v>
      </c>
      <c r="C556" s="563"/>
      <c r="D556" s="563"/>
      <c r="E556" s="563"/>
      <c r="F556" s="563"/>
      <c r="G556" s="554"/>
      <c r="H556" s="569" t="s">
        <v>1849</v>
      </c>
    </row>
    <row r="557" spans="1:11" ht="18" customHeight="1">
      <c r="A557" s="2187"/>
      <c r="B557" s="2198" t="s">
        <v>1852</v>
      </c>
      <c r="C557" s="2199"/>
      <c r="D557" s="2199"/>
      <c r="E557" s="2199"/>
      <c r="F557" s="2199"/>
      <c r="G557" s="2199"/>
      <c r="H557" s="2200"/>
    </row>
    <row r="558" spans="1:11" ht="18" customHeight="1">
      <c r="A558" s="2187"/>
      <c r="B558" s="2198" t="s">
        <v>1851</v>
      </c>
      <c r="C558" s="2199"/>
      <c r="D558" s="2199"/>
      <c r="E558" s="2199"/>
      <c r="F558" s="2199"/>
      <c r="G558" s="2199"/>
      <c r="H558" s="2200"/>
    </row>
    <row r="559" spans="1:11" ht="18" customHeight="1">
      <c r="A559" s="2187"/>
      <c r="B559" s="676" t="s">
        <v>596</v>
      </c>
      <c r="C559" s="525"/>
      <c r="D559" s="169"/>
      <c r="E559" s="169"/>
      <c r="F559" s="169"/>
      <c r="G559" s="169"/>
      <c r="H559" s="541"/>
    </row>
    <row r="560" spans="1:11" ht="18" customHeight="1">
      <c r="A560" s="2187"/>
      <c r="B560" s="677">
        <v>4</v>
      </c>
      <c r="C560" s="561" t="s">
        <v>1853</v>
      </c>
      <c r="D560" s="561"/>
      <c r="E560" s="561"/>
      <c r="F560" s="561"/>
      <c r="G560" s="169"/>
      <c r="H560" s="541"/>
    </row>
    <row r="561" spans="1:8" ht="18" customHeight="1">
      <c r="A561" s="2187"/>
      <c r="B561" s="558"/>
      <c r="C561" s="561" t="s">
        <v>1854</v>
      </c>
      <c r="D561" s="561"/>
      <c r="E561" s="561"/>
      <c r="F561" s="561"/>
      <c r="G561" s="169"/>
      <c r="H561" s="541"/>
    </row>
    <row r="562" spans="1:8" ht="18" customHeight="1">
      <c r="A562" s="2187"/>
      <c r="B562" s="558"/>
      <c r="C562" s="561" t="s">
        <v>1855</v>
      </c>
      <c r="D562" s="561"/>
      <c r="E562" s="561"/>
      <c r="F562" s="561"/>
      <c r="G562" s="169"/>
      <c r="H562" s="541"/>
    </row>
    <row r="563" spans="1:8" ht="18" customHeight="1">
      <c r="A563" s="2187"/>
      <c r="B563" s="558"/>
      <c r="C563" s="561"/>
      <c r="D563" s="561"/>
      <c r="E563" s="561"/>
      <c r="F563" s="561"/>
      <c r="G563" s="169"/>
      <c r="H563" s="541"/>
    </row>
    <row r="564" spans="1:8" ht="18" customHeight="1">
      <c r="A564" s="2187"/>
      <c r="B564" s="558" t="s">
        <v>1856</v>
      </c>
      <c r="C564" s="561"/>
      <c r="D564" s="561"/>
      <c r="E564" s="561"/>
      <c r="F564" s="561"/>
      <c r="G564" s="169"/>
      <c r="H564" s="541"/>
    </row>
    <row r="565" spans="1:8" ht="18" customHeight="1">
      <c r="A565" s="2187"/>
      <c r="B565" s="558" t="s">
        <v>1857</v>
      </c>
      <c r="C565" s="561"/>
      <c r="D565" s="561"/>
      <c r="E565" s="561"/>
      <c r="F565" s="561"/>
      <c r="G565" s="169"/>
      <c r="H565" s="541"/>
    </row>
    <row r="566" spans="1:8" ht="18" customHeight="1">
      <c r="A566" s="2187"/>
      <c r="B566" s="558" t="s">
        <v>692</v>
      </c>
      <c r="C566" s="561"/>
      <c r="D566" s="561"/>
      <c r="E566" s="561"/>
      <c r="F566" s="561"/>
      <c r="G566" s="169"/>
      <c r="H566" s="541"/>
    </row>
    <row r="567" spans="1:8" ht="18" customHeight="1">
      <c r="A567" s="2187"/>
      <c r="B567" s="2277" t="s">
        <v>1858</v>
      </c>
      <c r="C567" s="561"/>
      <c r="D567" s="2278" t="s">
        <v>1859</v>
      </c>
      <c r="E567" s="561"/>
      <c r="F567" s="2136" t="s">
        <v>1860</v>
      </c>
      <c r="G567" s="169"/>
      <c r="H567" s="2197" t="s">
        <v>1874</v>
      </c>
    </row>
    <row r="568" spans="1:8" ht="18" customHeight="1">
      <c r="A568" s="2187"/>
      <c r="B568" s="2277"/>
      <c r="C568" s="561"/>
      <c r="D568" s="2278"/>
      <c r="E568" s="561"/>
      <c r="F568" s="2136"/>
      <c r="G568" s="169"/>
      <c r="H568" s="2197"/>
    </row>
    <row r="569" spans="1:8" ht="18" customHeight="1">
      <c r="A569" s="2187"/>
      <c r="B569" s="678">
        <v>35</v>
      </c>
      <c r="C569" s="134" t="s">
        <v>24</v>
      </c>
      <c r="D569" s="674">
        <v>1</v>
      </c>
      <c r="E569" s="135" t="s">
        <v>564</v>
      </c>
      <c r="F569" s="675">
        <v>1.5</v>
      </c>
      <c r="G569" s="133" t="s">
        <v>563</v>
      </c>
      <c r="H569" s="679">
        <f>(B569*D569)/F569</f>
        <v>23.333333333333332</v>
      </c>
    </row>
    <row r="570" spans="1:8" ht="18" customHeight="1">
      <c r="A570" s="2187"/>
      <c r="B570" s="680" t="str">
        <f>LEFT(ADDRESS(1,COLUMN(),4),LEN(ADDRESS(1,COLUMN(),4))-1)</f>
        <v>B</v>
      </c>
      <c r="C570" s="561"/>
      <c r="D570" s="12" t="str">
        <f>LEFT(ADDRESS(1,COLUMN(),4),LEN(ADDRESS(1,COLUMN(),4))-1)</f>
        <v>D</v>
      </c>
      <c r="E570" s="561"/>
      <c r="F570" s="12" t="str">
        <f>LEFT(ADDRESS(1,COLUMN(),4),LEN(ADDRESS(1,COLUMN(),4))-1)</f>
        <v>F</v>
      </c>
      <c r="G570" s="169"/>
      <c r="H570" s="681" t="str">
        <f>LEFT(ADDRESS(1,COLUMN(),4),LEN(ADDRESS(1,COLUMN(),4))-1)</f>
        <v>H</v>
      </c>
    </row>
    <row r="571" spans="1:8" ht="18" customHeight="1">
      <c r="A571" s="2187"/>
      <c r="B571" s="682" t="s">
        <v>28</v>
      </c>
      <c r="C571" s="561"/>
      <c r="D571" s="136" t="s">
        <v>29</v>
      </c>
      <c r="E571" s="561"/>
      <c r="F571" s="673" t="s">
        <v>30</v>
      </c>
      <c r="G571" s="169"/>
      <c r="H571" s="683" t="s">
        <v>31</v>
      </c>
    </row>
    <row r="572" spans="1:8" ht="18" customHeight="1">
      <c r="A572" s="2187"/>
      <c r="B572" s="542"/>
      <c r="C572" s="561"/>
      <c r="D572" s="561"/>
      <c r="E572" s="561"/>
      <c r="F572" s="561"/>
      <c r="G572" s="169"/>
      <c r="H572" s="734" t="s">
        <v>2146</v>
      </c>
    </row>
    <row r="573" spans="1:8" ht="18" customHeight="1">
      <c r="A573" s="2187"/>
      <c r="B573" s="558" t="s">
        <v>1861</v>
      </c>
      <c r="C573" s="561"/>
      <c r="D573" s="561"/>
      <c r="E573" s="561"/>
      <c r="F573" s="561"/>
      <c r="G573" s="169"/>
      <c r="H573" s="541"/>
    </row>
    <row r="574" spans="1:8" ht="18" customHeight="1">
      <c r="A574" s="2187"/>
      <c r="B574" s="558" t="s">
        <v>1862</v>
      </c>
      <c r="C574" s="561"/>
      <c r="D574" s="561"/>
      <c r="E574" s="561"/>
      <c r="F574" s="561"/>
      <c r="G574" s="169"/>
      <c r="H574" s="541"/>
    </row>
    <row r="575" spans="1:8" ht="18" customHeight="1">
      <c r="A575" s="2187"/>
      <c r="B575" s="558" t="s">
        <v>1863</v>
      </c>
      <c r="C575" s="561"/>
      <c r="D575" s="561"/>
      <c r="E575" s="561"/>
      <c r="F575" s="561"/>
      <c r="G575" s="169"/>
      <c r="H575" s="541"/>
    </row>
    <row r="576" spans="1:8" ht="18" customHeight="1">
      <c r="A576" s="2187"/>
      <c r="B576" s="558"/>
      <c r="C576" s="561"/>
      <c r="D576" s="561"/>
      <c r="E576" s="561"/>
      <c r="F576" s="561"/>
      <c r="G576" s="169"/>
      <c r="H576" s="541"/>
    </row>
    <row r="577" spans="1:8" ht="18" customHeight="1">
      <c r="A577" s="2187"/>
      <c r="B577" s="558" t="s">
        <v>1864</v>
      </c>
      <c r="C577" s="561"/>
      <c r="D577" s="561"/>
      <c r="E577" s="561"/>
      <c r="F577" s="561"/>
      <c r="G577" s="169"/>
      <c r="H577" s="541"/>
    </row>
    <row r="578" spans="1:8" ht="18" customHeight="1">
      <c r="A578" s="2187"/>
      <c r="B578" s="558" t="s">
        <v>1865</v>
      </c>
      <c r="C578" s="561"/>
      <c r="D578" s="561"/>
      <c r="E578" s="561"/>
      <c r="F578" s="561"/>
      <c r="G578" s="169"/>
      <c r="H578" s="541"/>
    </row>
    <row r="579" spans="1:8" ht="18" customHeight="1">
      <c r="A579" s="2187"/>
      <c r="B579" s="558" t="s">
        <v>1866</v>
      </c>
      <c r="C579" s="561"/>
      <c r="D579" s="561"/>
      <c r="E579" s="561"/>
      <c r="F579" s="561"/>
      <c r="G579" s="169"/>
      <c r="H579" s="541"/>
    </row>
    <row r="580" spans="1:8" ht="18" customHeight="1">
      <c r="A580" s="2187"/>
      <c r="B580" s="558"/>
      <c r="C580" s="561"/>
      <c r="D580" s="561"/>
      <c r="E580" s="561"/>
      <c r="F580" s="561"/>
      <c r="G580" s="169"/>
      <c r="H580" s="541"/>
    </row>
    <row r="581" spans="1:8" ht="18" customHeight="1">
      <c r="A581" s="2187"/>
      <c r="B581" s="558" t="s">
        <v>1867</v>
      </c>
      <c r="C581" s="561"/>
      <c r="D581" s="561"/>
      <c r="E581" s="561"/>
      <c r="F581" s="561"/>
      <c r="G581" s="169"/>
      <c r="H581" s="541"/>
    </row>
    <row r="582" spans="1:8" ht="18" customHeight="1">
      <c r="A582" s="2187"/>
      <c r="B582" s="558" t="s">
        <v>1868</v>
      </c>
      <c r="C582" s="561"/>
      <c r="D582" s="561"/>
      <c r="E582" s="561"/>
      <c r="F582" s="561"/>
      <c r="G582" s="169"/>
      <c r="H582" s="541"/>
    </row>
    <row r="583" spans="1:8" ht="18" customHeight="1">
      <c r="A583" s="2187"/>
      <c r="B583" s="542"/>
      <c r="C583" s="561"/>
      <c r="D583" s="561"/>
      <c r="E583" s="561"/>
      <c r="F583" s="561"/>
      <c r="G583" s="169"/>
      <c r="H583" s="541"/>
    </row>
    <row r="584" spans="1:8" ht="18" customHeight="1">
      <c r="A584" s="2187"/>
      <c r="B584" s="558" t="s">
        <v>1869</v>
      </c>
      <c r="C584" s="561"/>
      <c r="D584" s="561"/>
      <c r="E584" s="561"/>
      <c r="F584" s="561"/>
      <c r="G584" s="169"/>
      <c r="H584" s="541"/>
    </row>
    <row r="585" spans="1:8" ht="18" customHeight="1">
      <c r="A585" s="2187"/>
      <c r="B585" s="558" t="s">
        <v>1870</v>
      </c>
      <c r="C585" s="561"/>
      <c r="D585" s="561"/>
      <c r="E585" s="561"/>
      <c r="F585" s="561"/>
      <c r="G585" s="169"/>
      <c r="H585" s="541"/>
    </row>
    <row r="586" spans="1:8" ht="18" customHeight="1">
      <c r="A586" s="2187"/>
      <c r="B586" s="558" t="s">
        <v>1871</v>
      </c>
      <c r="C586" s="561"/>
      <c r="D586" s="561"/>
      <c r="E586" s="561"/>
      <c r="F586" s="561"/>
      <c r="G586" s="169"/>
      <c r="H586" s="541"/>
    </row>
    <row r="587" spans="1:8" ht="18" customHeight="1">
      <c r="A587" s="2187"/>
      <c r="B587" s="558" t="s">
        <v>1872</v>
      </c>
      <c r="C587" s="561"/>
      <c r="D587" s="561"/>
      <c r="E587" s="561"/>
      <c r="F587" s="561"/>
      <c r="G587" s="169"/>
      <c r="H587" s="541"/>
    </row>
    <row r="588" spans="1:8" ht="18" customHeight="1">
      <c r="A588" s="2187"/>
      <c r="B588" s="558" t="s">
        <v>1873</v>
      </c>
      <c r="C588" s="561"/>
      <c r="D588" s="561"/>
      <c r="E588" s="561"/>
      <c r="F588" s="561"/>
      <c r="G588" s="169"/>
      <c r="H588" s="541"/>
    </row>
    <row r="589" spans="1:8" ht="18" customHeight="1">
      <c r="A589" s="2187"/>
      <c r="B589" s="671"/>
      <c r="C589" s="568"/>
      <c r="D589" s="561"/>
      <c r="E589" s="17"/>
      <c r="F589" s="561"/>
      <c r="G589" s="169"/>
      <c r="H589" s="541"/>
    </row>
    <row r="590" spans="1:8" ht="18" customHeight="1">
      <c r="A590" s="2187"/>
      <c r="B590" s="685" t="s">
        <v>562</v>
      </c>
      <c r="C590" s="790" t="s">
        <v>693</v>
      </c>
      <c r="D590" s="571"/>
      <c r="E590" s="571"/>
      <c r="F590" s="572"/>
      <c r="G590" s="572"/>
      <c r="H590" s="573"/>
    </row>
    <row r="591" spans="1:8" ht="18" customHeight="1">
      <c r="A591" s="2187"/>
      <c r="B591" s="546"/>
      <c r="C591" s="603" t="s">
        <v>694</v>
      </c>
      <c r="D591" s="571"/>
      <c r="E591" s="571"/>
      <c r="F591" s="572"/>
      <c r="G591" s="572"/>
      <c r="H591" s="573"/>
    </row>
    <row r="592" spans="1:8" ht="18" customHeight="1">
      <c r="A592" s="2187"/>
      <c r="B592" s="534"/>
      <c r="C592" s="169"/>
      <c r="D592" s="169"/>
      <c r="E592" s="169"/>
      <c r="F592" s="169"/>
      <c r="G592" s="169"/>
      <c r="H592" s="541"/>
    </row>
    <row r="593" spans="1:8" ht="18" customHeight="1">
      <c r="A593" s="2187"/>
      <c r="B593" s="534"/>
      <c r="C593" s="169"/>
      <c r="D593" s="169"/>
      <c r="E593" s="169"/>
      <c r="F593" s="169"/>
      <c r="G593" s="169"/>
      <c r="H593" s="541"/>
    </row>
    <row r="594" spans="1:8" ht="18" customHeight="1">
      <c r="A594" s="2187"/>
      <c r="B594" s="534"/>
      <c r="C594" s="169"/>
      <c r="D594" s="169"/>
      <c r="E594" s="169"/>
      <c r="F594" s="169"/>
      <c r="G594" s="169"/>
      <c r="H594" s="541"/>
    </row>
    <row r="595" spans="1:8" ht="18" customHeight="1">
      <c r="A595" s="2187"/>
      <c r="B595" s="534"/>
      <c r="C595" s="169"/>
      <c r="D595" s="169"/>
      <c r="E595" s="169"/>
      <c r="F595" s="169"/>
      <c r="G595" s="169"/>
      <c r="H595" s="541"/>
    </row>
    <row r="596" spans="1:8" ht="18" customHeight="1">
      <c r="A596" s="2187"/>
      <c r="B596" s="534"/>
      <c r="C596" s="169"/>
      <c r="D596" s="169"/>
      <c r="E596" s="169"/>
      <c r="F596" s="169"/>
      <c r="G596" s="169"/>
      <c r="H596" s="541"/>
    </row>
    <row r="597" spans="1:8" ht="18" customHeight="1">
      <c r="A597" s="2187"/>
      <c r="B597" s="534"/>
      <c r="C597" s="169"/>
      <c r="D597" s="169"/>
      <c r="E597" s="169"/>
      <c r="F597" s="169"/>
      <c r="G597" s="169"/>
      <c r="H597" s="541"/>
    </row>
    <row r="598" spans="1:8" ht="18" customHeight="1">
      <c r="A598" s="2187"/>
      <c r="B598" s="534"/>
      <c r="C598" s="169"/>
      <c r="D598" s="169"/>
      <c r="E598" s="169"/>
      <c r="F598" s="169"/>
      <c r="G598" s="169"/>
      <c r="H598" s="541"/>
    </row>
    <row r="599" spans="1:8" ht="18" customHeight="1">
      <c r="A599" s="2187"/>
      <c r="B599" s="534"/>
      <c r="C599" s="169"/>
      <c r="D599" s="169"/>
      <c r="E599" s="169"/>
      <c r="F599" s="169"/>
      <c r="G599" s="169"/>
      <c r="H599" s="541"/>
    </row>
    <row r="600" spans="1:8" ht="18" customHeight="1">
      <c r="A600" s="2187"/>
      <c r="B600" s="534"/>
      <c r="C600" s="169"/>
      <c r="D600" s="169"/>
      <c r="E600" s="169"/>
      <c r="F600" s="169"/>
      <c r="G600" s="169"/>
      <c r="H600" s="541"/>
    </row>
    <row r="601" spans="1:8" ht="18" customHeight="1">
      <c r="A601" s="2187"/>
      <c r="B601" s="534"/>
      <c r="C601" s="169"/>
      <c r="D601" s="169"/>
      <c r="E601" s="169"/>
      <c r="F601" s="169"/>
      <c r="G601" s="169"/>
      <c r="H601" s="541"/>
    </row>
    <row r="602" spans="1:8" ht="18" customHeight="1">
      <c r="A602" s="2187"/>
      <c r="B602" s="534"/>
      <c r="C602" s="169"/>
      <c r="D602" s="169"/>
      <c r="E602" s="169"/>
      <c r="F602" s="169"/>
      <c r="G602" s="169"/>
      <c r="H602" s="541"/>
    </row>
    <row r="603" spans="1:8" ht="18" customHeight="1">
      <c r="A603" s="2187"/>
      <c r="B603" s="534"/>
      <c r="C603" s="169"/>
      <c r="D603" s="169"/>
      <c r="E603" s="169"/>
      <c r="F603" s="169"/>
      <c r="G603" s="169"/>
      <c r="H603" s="541"/>
    </row>
    <row r="604" spans="1:8" ht="18" customHeight="1">
      <c r="A604" s="2187"/>
      <c r="B604" s="534"/>
      <c r="C604" s="169"/>
      <c r="D604" s="169"/>
      <c r="E604" s="169"/>
      <c r="F604" s="169"/>
      <c r="G604" s="169"/>
      <c r="H604" s="541"/>
    </row>
    <row r="605" spans="1:8" ht="18" customHeight="1">
      <c r="A605" s="2187"/>
      <c r="B605" s="534"/>
      <c r="C605" s="169"/>
      <c r="D605" s="169"/>
      <c r="E605" s="169"/>
      <c r="F605" s="169"/>
      <c r="G605" s="169"/>
      <c r="H605" s="541"/>
    </row>
    <row r="606" spans="1:8" ht="18" customHeight="1">
      <c r="A606" s="2187"/>
      <c r="B606" s="534"/>
      <c r="C606" s="169"/>
      <c r="D606" s="169"/>
      <c r="E606" s="169"/>
      <c r="F606" s="169"/>
      <c r="G606" s="169"/>
      <c r="H606" s="541"/>
    </row>
    <row r="607" spans="1:8" ht="18" customHeight="1">
      <c r="A607" s="2187"/>
      <c r="B607" s="534"/>
      <c r="C607" s="169"/>
      <c r="D607" s="169"/>
      <c r="E607" s="169"/>
      <c r="F607" s="169"/>
      <c r="G607" s="169"/>
      <c r="H607" s="541"/>
    </row>
    <row r="608" spans="1:8" ht="18" customHeight="1">
      <c r="A608" s="2187"/>
      <c r="B608" s="534"/>
      <c r="C608" s="169"/>
      <c r="D608" s="169"/>
      <c r="E608" s="169"/>
      <c r="F608" s="169"/>
      <c r="G608" s="169"/>
      <c r="H608" s="541"/>
    </row>
    <row r="609" spans="1:19" ht="18" customHeight="1">
      <c r="A609" s="2187"/>
      <c r="B609" s="534"/>
      <c r="C609" s="169"/>
      <c r="D609" s="169"/>
      <c r="E609" s="169"/>
      <c r="F609" s="169"/>
      <c r="G609" s="169"/>
      <c r="H609" s="541"/>
    </row>
    <row r="610" spans="1:19" ht="18" customHeight="1" thickBot="1">
      <c r="A610" s="2187"/>
      <c r="B610" s="528"/>
      <c r="C610" s="524"/>
      <c r="D610" s="524"/>
      <c r="E610" s="524"/>
      <c r="F610" s="524"/>
      <c r="G610" s="524"/>
      <c r="H610" s="527"/>
    </row>
    <row r="611" spans="1:19" ht="18" customHeight="1"/>
    <row r="612" spans="1:19" ht="18" customHeight="1"/>
    <row r="613" spans="1:19" ht="18" customHeight="1">
      <c r="A613" s="523" t="s">
        <v>498</v>
      </c>
      <c r="B613" s="2185"/>
      <c r="C613" s="2185"/>
      <c r="D613" s="2185"/>
      <c r="E613" s="2185"/>
      <c r="F613" s="2185"/>
      <c r="G613" s="2185"/>
      <c r="H613" s="2185"/>
    </row>
    <row r="614" spans="1:19" ht="18" customHeight="1">
      <c r="A614" s="2187"/>
      <c r="B614" s="2211" t="s">
        <v>1876</v>
      </c>
      <c r="C614" s="2212"/>
      <c r="D614" s="2212"/>
      <c r="E614" s="2212"/>
      <c r="F614" s="2212"/>
      <c r="G614" s="2212"/>
      <c r="H614" s="2212"/>
      <c r="I614" s="2212"/>
      <c r="J614" s="2212"/>
      <c r="K614" s="2212"/>
      <c r="L614" s="2212"/>
      <c r="M614" s="2212"/>
      <c r="N614" s="2212"/>
    </row>
    <row r="615" spans="1:19" ht="18" customHeight="1">
      <c r="A615" s="2187"/>
      <c r="B615" s="2211"/>
      <c r="C615" s="2212"/>
      <c r="D615" s="2212"/>
      <c r="E615" s="2212"/>
      <c r="F615" s="2212"/>
      <c r="G615" s="2212"/>
      <c r="H615" s="2212"/>
      <c r="I615" s="2212"/>
      <c r="J615" s="2212"/>
      <c r="K615" s="2212"/>
      <c r="L615" s="2212"/>
      <c r="M615" s="2212"/>
      <c r="N615" s="2212"/>
    </row>
    <row r="616" spans="1:19" ht="18" customHeight="1">
      <c r="A616" s="2187"/>
      <c r="B616" s="534"/>
      <c r="C616" s="169"/>
      <c r="D616" s="169"/>
      <c r="E616" s="169"/>
      <c r="F616" s="169"/>
      <c r="G616" s="169"/>
      <c r="H616" s="169"/>
      <c r="I616" s="550"/>
      <c r="J616" s="550"/>
      <c r="K616" s="550"/>
      <c r="L616" s="550"/>
      <c r="M616" s="550"/>
      <c r="N616" s="550"/>
    </row>
    <row r="617" spans="1:19" ht="18" customHeight="1">
      <c r="A617" s="2187"/>
      <c r="B617" s="685" t="s">
        <v>1877</v>
      </c>
      <c r="C617" s="509" t="s">
        <v>1875</v>
      </c>
      <c r="D617" s="169"/>
      <c r="E617" s="169"/>
      <c r="F617" s="169"/>
      <c r="G617" s="169"/>
      <c r="H617" s="169"/>
      <c r="I617" s="550"/>
      <c r="J617" s="550"/>
      <c r="K617" s="550"/>
      <c r="L617" s="550"/>
      <c r="M617" s="550"/>
      <c r="N617" s="550"/>
    </row>
    <row r="618" spans="1:19" ht="18" customHeight="1">
      <c r="A618" s="2187"/>
      <c r="B618" s="684"/>
      <c r="C618" s="169"/>
      <c r="D618" s="169"/>
      <c r="E618" s="169"/>
      <c r="F618" s="169"/>
      <c r="G618" s="169"/>
      <c r="H618" s="169"/>
      <c r="I618" s="550"/>
      <c r="J618" s="550"/>
      <c r="K618" s="550"/>
      <c r="L618" s="550"/>
      <c r="M618" s="550"/>
      <c r="N618" s="550"/>
    </row>
    <row r="619" spans="1:19" ht="18" customHeight="1">
      <c r="A619" s="2187"/>
      <c r="B619" s="546" t="s">
        <v>1878</v>
      </c>
      <c r="C619" s="169"/>
      <c r="D619" s="169"/>
      <c r="E619" s="169"/>
      <c r="F619" s="169"/>
      <c r="G619" s="169"/>
      <c r="H619" s="169"/>
      <c r="I619" s="550"/>
      <c r="J619" s="550"/>
      <c r="K619" s="550"/>
      <c r="L619" s="550"/>
      <c r="M619" s="550"/>
      <c r="N619" s="550"/>
    </row>
    <row r="620" spans="1:19" ht="18" customHeight="1" thickBot="1">
      <c r="A620" s="2187"/>
      <c r="B620" s="534"/>
      <c r="C620" s="169"/>
      <c r="D620" s="169"/>
      <c r="E620" s="169"/>
      <c r="F620" s="169"/>
      <c r="G620" s="169"/>
      <c r="H620" s="169"/>
      <c r="I620" s="550"/>
      <c r="J620" s="550"/>
      <c r="K620" s="550"/>
      <c r="L620" s="550"/>
      <c r="M620" s="550"/>
      <c r="N620" s="550"/>
    </row>
    <row r="621" spans="1:19" ht="18" customHeight="1">
      <c r="A621" s="2187"/>
      <c r="B621" s="534"/>
      <c r="C621" s="169"/>
      <c r="D621" s="169"/>
      <c r="E621" s="169"/>
      <c r="F621" s="169"/>
      <c r="G621" s="169"/>
      <c r="H621" s="541"/>
      <c r="I621" s="529"/>
      <c r="J621" s="2213" t="s">
        <v>1904</v>
      </c>
      <c r="K621" s="2215" t="s">
        <v>1908</v>
      </c>
      <c r="L621" s="2215" t="s">
        <v>1909</v>
      </c>
      <c r="M621" s="2215" t="s">
        <v>1910</v>
      </c>
      <c r="N621" s="526"/>
      <c r="O621" s="550"/>
      <c r="P621" s="550"/>
      <c r="Q621" s="550"/>
      <c r="R621" s="550"/>
      <c r="S621" s="550"/>
    </row>
    <row r="622" spans="1:19" ht="18" customHeight="1">
      <c r="A622" s="2187"/>
      <c r="B622" s="534"/>
      <c r="C622" s="169"/>
      <c r="D622" s="169"/>
      <c r="E622" s="169"/>
      <c r="F622" s="169"/>
      <c r="G622" s="169"/>
      <c r="H622" s="541"/>
      <c r="I622" s="534"/>
      <c r="J622" s="2214"/>
      <c r="K622" s="2216"/>
      <c r="L622" s="2216"/>
      <c r="M622" s="2216"/>
      <c r="N622" s="541"/>
    </row>
    <row r="623" spans="1:19" ht="18" customHeight="1">
      <c r="A623" s="2187"/>
      <c r="B623" s="534"/>
      <c r="C623" s="169"/>
      <c r="D623" s="169"/>
      <c r="E623" s="169"/>
      <c r="F623" s="169"/>
      <c r="G623" s="169"/>
      <c r="H623" s="541"/>
      <c r="I623" s="716" t="s">
        <v>1905</v>
      </c>
      <c r="J623" s="521">
        <v>100</v>
      </c>
      <c r="K623" s="152">
        <v>55</v>
      </c>
      <c r="L623" s="152">
        <v>88</v>
      </c>
      <c r="M623" s="152">
        <v>84</v>
      </c>
      <c r="N623" s="541"/>
    </row>
    <row r="624" spans="1:19" ht="18" customHeight="1">
      <c r="A624" s="2187"/>
      <c r="B624" s="534"/>
      <c r="C624" s="169"/>
      <c r="D624" s="169"/>
      <c r="E624" s="169"/>
      <c r="F624" s="169"/>
      <c r="G624" s="169"/>
      <c r="H624" s="541"/>
      <c r="I624" s="716" t="s">
        <v>1906</v>
      </c>
      <c r="J624" s="521">
        <v>100</v>
      </c>
      <c r="K624" s="152">
        <v>60</v>
      </c>
      <c r="L624" s="152">
        <v>84</v>
      </c>
      <c r="M624" s="152">
        <v>82</v>
      </c>
      <c r="N624" s="541"/>
    </row>
    <row r="625" spans="1:14" ht="18" customHeight="1">
      <c r="A625" s="2187"/>
      <c r="B625" s="534"/>
      <c r="C625" s="169"/>
      <c r="D625" s="169"/>
      <c r="E625" s="169"/>
      <c r="F625" s="169"/>
      <c r="G625" s="169"/>
      <c r="H625" s="541"/>
      <c r="I625" s="716" t="s">
        <v>1907</v>
      </c>
      <c r="J625" s="521">
        <v>100</v>
      </c>
      <c r="K625" s="152">
        <v>59</v>
      </c>
      <c r="L625" s="152">
        <v>82</v>
      </c>
      <c r="M625" s="152">
        <v>90</v>
      </c>
      <c r="N625" s="541"/>
    </row>
    <row r="626" spans="1:14" ht="18" customHeight="1">
      <c r="A626" s="2187"/>
      <c r="B626" s="534"/>
      <c r="C626" s="169"/>
      <c r="D626" s="169"/>
      <c r="E626" s="169"/>
      <c r="F626" s="169"/>
      <c r="G626" s="169"/>
      <c r="H626" s="541"/>
      <c r="I626" s="716"/>
      <c r="J626" s="169"/>
      <c r="K626" s="169"/>
      <c r="L626" s="169"/>
      <c r="M626" s="169"/>
      <c r="N626" s="732" t="s">
        <v>503</v>
      </c>
    </row>
    <row r="627" spans="1:14" ht="18" customHeight="1">
      <c r="A627" s="2187"/>
      <c r="B627" s="534"/>
      <c r="C627" s="169"/>
      <c r="D627" s="169"/>
      <c r="E627" s="169"/>
      <c r="F627" s="169"/>
      <c r="G627" s="169"/>
      <c r="H627" s="541"/>
      <c r="I627" s="716" t="s">
        <v>1</v>
      </c>
      <c r="J627" s="711">
        <f>SUM(J623:J626)</f>
        <v>300</v>
      </c>
      <c r="K627" s="711">
        <f>SUM(K623:K626)</f>
        <v>174</v>
      </c>
      <c r="L627" s="711">
        <f>SUM(L623:L626)</f>
        <v>254</v>
      </c>
      <c r="M627" s="711">
        <f>SUM(M623:M626)</f>
        <v>256</v>
      </c>
      <c r="N627" s="732">
        <f>ROW()</f>
        <v>627</v>
      </c>
    </row>
    <row r="628" spans="1:14" ht="18" customHeight="1">
      <c r="A628" s="2187"/>
      <c r="B628" s="534"/>
      <c r="C628" s="169"/>
      <c r="D628" s="169"/>
      <c r="E628" s="169"/>
      <c r="F628" s="169"/>
      <c r="G628" s="169"/>
      <c r="H628" s="541"/>
      <c r="I628" s="716" t="s">
        <v>1911</v>
      </c>
      <c r="J628" s="712">
        <f>J627/COUNTA(J623:J626)</f>
        <v>100</v>
      </c>
      <c r="K628" s="712">
        <f>K627/COUNTA(K623:K626)</f>
        <v>58</v>
      </c>
      <c r="L628" s="712">
        <f>L627/COUNTA(L623:L626)</f>
        <v>84.666666666666671</v>
      </c>
      <c r="M628" s="712">
        <f>M627/COUNTA(M623:M626)</f>
        <v>85.333333333333329</v>
      </c>
      <c r="N628" s="732">
        <f>ROW()</f>
        <v>628</v>
      </c>
    </row>
    <row r="629" spans="1:14" ht="18" customHeight="1">
      <c r="A629" s="2187"/>
      <c r="B629" s="534"/>
      <c r="C629" s="169"/>
      <c r="D629" s="169"/>
      <c r="E629" s="169"/>
      <c r="F629" s="169"/>
      <c r="G629" s="169"/>
      <c r="H629" s="541"/>
      <c r="I629" s="534"/>
      <c r="J629" s="717"/>
      <c r="K629" s="783" t="str">
        <f>IF(K628&lt;=(K636),L637,M637)</f>
        <v>éliminé</v>
      </c>
      <c r="L629" s="783" t="str">
        <f>IF(L628&lt;=(K636),L637,M637)</f>
        <v>OK</v>
      </c>
      <c r="M629" s="713" t="str">
        <f>IF(M628&lt;=(K636),L637,M637)</f>
        <v>OK</v>
      </c>
      <c r="N629" s="732">
        <f>ROW()</f>
        <v>629</v>
      </c>
    </row>
    <row r="630" spans="1:14" ht="18" customHeight="1">
      <c r="A630" s="2187"/>
      <c r="B630" s="534"/>
      <c r="C630" s="169"/>
      <c r="D630" s="169"/>
      <c r="E630" s="169"/>
      <c r="F630" s="169"/>
      <c r="G630" s="169"/>
      <c r="H630" s="541"/>
      <c r="I630" s="534"/>
      <c r="J630" s="717"/>
      <c r="K630" s="182" t="str">
        <f>IF(K629=L637,"",K627)</f>
        <v/>
      </c>
      <c r="L630" s="182">
        <f>IF(L629=L637,"",L627)</f>
        <v>254</v>
      </c>
      <c r="M630" s="182">
        <f>IF(M629=L637,"",M627)</f>
        <v>256</v>
      </c>
      <c r="N630" s="732">
        <f>ROW()</f>
        <v>630</v>
      </c>
    </row>
    <row r="631" spans="1:14" ht="18" customHeight="1">
      <c r="A631" s="2187"/>
      <c r="B631" s="534"/>
      <c r="C631" s="169"/>
      <c r="D631" s="169"/>
      <c r="E631" s="169"/>
      <c r="F631" s="169"/>
      <c r="G631" s="169"/>
      <c r="H631" s="541"/>
      <c r="I631" s="534"/>
      <c r="J631" s="169"/>
      <c r="K631" s="2184" t="str">
        <f>K621</f>
        <v>Soumissionnaire N° 1</v>
      </c>
      <c r="L631" s="2184" t="str">
        <f>L621</f>
        <v>Soumissionnaire N° 2</v>
      </c>
      <c r="M631" s="2184" t="str">
        <f>M621</f>
        <v>Soumissionnaire N° 3</v>
      </c>
      <c r="N631" s="733"/>
    </row>
    <row r="632" spans="1:14" ht="18" customHeight="1">
      <c r="A632" s="2187"/>
      <c r="B632" s="534"/>
      <c r="C632" s="169"/>
      <c r="D632" s="169"/>
      <c r="E632" s="169"/>
      <c r="F632" s="169"/>
      <c r="G632" s="169"/>
      <c r="H632" s="541"/>
      <c r="I632" s="534"/>
      <c r="J632" s="169"/>
      <c r="K632" s="2184"/>
      <c r="L632" s="2184"/>
      <c r="M632" s="2184"/>
      <c r="N632" s="733"/>
    </row>
    <row r="633" spans="1:14" ht="18" customHeight="1">
      <c r="A633" s="2187"/>
      <c r="B633" s="534"/>
      <c r="C633" s="169"/>
      <c r="D633" s="169"/>
      <c r="E633" s="169"/>
      <c r="F633" s="169"/>
      <c r="G633" s="169"/>
      <c r="H633" s="541"/>
      <c r="I633" s="534"/>
      <c r="J633" s="708"/>
      <c r="K633" s="708">
        <f>K627/MAX(K627:M627)*100</f>
        <v>67.96875</v>
      </c>
      <c r="L633" s="708">
        <f>L627/MAX(K627:M627)*100</f>
        <v>99.21875</v>
      </c>
      <c r="M633" s="708">
        <f>M627/MAX(K627:M627)*100</f>
        <v>100</v>
      </c>
      <c r="N633" s="732">
        <f>ROW()</f>
        <v>633</v>
      </c>
    </row>
    <row r="634" spans="1:14" ht="18" customHeight="1">
      <c r="A634" s="2187"/>
      <c r="B634" s="534"/>
      <c r="C634" s="169"/>
      <c r="D634" s="169"/>
      <c r="E634" s="169"/>
      <c r="F634" s="169"/>
      <c r="G634" s="169"/>
      <c r="H634" s="541"/>
      <c r="I634" s="534"/>
      <c r="J634" s="15" t="s">
        <v>598</v>
      </c>
      <c r="K634" s="183">
        <f>RANK(K633,K633:M633)</f>
        <v>3</v>
      </c>
      <c r="L634" s="183">
        <f>RANK(L633,K633:M633)</f>
        <v>2</v>
      </c>
      <c r="M634" s="183">
        <f>RANK(M633,K633:M633)</f>
        <v>1</v>
      </c>
      <c r="N634" s="732">
        <f>ROW()</f>
        <v>634</v>
      </c>
    </row>
    <row r="635" spans="1:14" ht="18" customHeight="1">
      <c r="A635" s="2187"/>
      <c r="B635" s="534"/>
      <c r="C635" s="169"/>
      <c r="D635" s="169"/>
      <c r="E635" s="169"/>
      <c r="F635" s="169"/>
      <c r="G635" s="169"/>
      <c r="H635" s="541"/>
      <c r="I635" s="534"/>
      <c r="J635" s="612"/>
      <c r="K635" s="714"/>
      <c r="L635" s="714"/>
      <c r="M635" s="714"/>
      <c r="N635" s="541"/>
    </row>
    <row r="636" spans="1:14" ht="18" customHeight="1">
      <c r="A636" s="2187"/>
      <c r="B636" s="534"/>
      <c r="C636" s="169"/>
      <c r="D636" s="169"/>
      <c r="E636" s="169"/>
      <c r="F636" s="169"/>
      <c r="G636" s="169"/>
      <c r="H636" s="541"/>
      <c r="I636" s="534"/>
      <c r="J636" s="718" t="s">
        <v>1912</v>
      </c>
      <c r="K636" s="715">
        <v>75</v>
      </c>
      <c r="L636" s="709" t="s">
        <v>1913</v>
      </c>
      <c r="M636" s="709" t="s">
        <v>1916</v>
      </c>
      <c r="N636" s="541"/>
    </row>
    <row r="637" spans="1:14" ht="18" customHeight="1">
      <c r="A637" s="2187"/>
      <c r="B637" s="534"/>
      <c r="C637" s="169"/>
      <c r="D637" s="169"/>
      <c r="E637" s="169"/>
      <c r="F637" s="169"/>
      <c r="G637" s="169"/>
      <c r="H637" s="541"/>
      <c r="I637" s="723"/>
      <c r="J637" s="612"/>
      <c r="K637" s="724"/>
      <c r="L637" s="725" t="s">
        <v>1914</v>
      </c>
      <c r="M637" s="725" t="s">
        <v>1915</v>
      </c>
      <c r="N637" s="727"/>
    </row>
    <row r="638" spans="1:14" ht="18" customHeight="1">
      <c r="A638" s="2187"/>
      <c r="B638" s="534"/>
      <c r="C638" s="169"/>
      <c r="D638" s="169"/>
      <c r="E638" s="169"/>
      <c r="F638" s="169"/>
      <c r="G638" s="169"/>
      <c r="H638" s="541"/>
      <c r="I638" s="795" t="s">
        <v>1917</v>
      </c>
      <c r="J638" s="169"/>
      <c r="K638" s="14" t="s">
        <v>2152</v>
      </c>
      <c r="L638" s="169"/>
      <c r="M638" s="169"/>
      <c r="N638" s="541"/>
    </row>
    <row r="639" spans="1:14" ht="18" customHeight="1">
      <c r="A639" s="2187"/>
      <c r="B639" s="534"/>
      <c r="C639" s="169"/>
      <c r="D639" s="169"/>
      <c r="E639" s="169"/>
      <c r="F639" s="169"/>
      <c r="G639" s="169"/>
      <c r="H639" s="541"/>
      <c r="I639" s="716" t="s">
        <v>1918</v>
      </c>
      <c r="J639" s="726">
        <f>N628</f>
        <v>628</v>
      </c>
      <c r="K639" s="720" t="s">
        <v>2147</v>
      </c>
      <c r="L639" s="169"/>
      <c r="M639" s="169"/>
      <c r="N639" s="541"/>
    </row>
    <row r="640" spans="1:14" ht="18" customHeight="1">
      <c r="A640" s="2187"/>
      <c r="B640" s="534"/>
      <c r="C640" s="169"/>
      <c r="D640" s="169"/>
      <c r="E640" s="169"/>
      <c r="F640" s="169"/>
      <c r="G640" s="169"/>
      <c r="H640" s="541"/>
      <c r="I640" s="716" t="s">
        <v>1918</v>
      </c>
      <c r="J640" s="726">
        <f>N629</f>
        <v>629</v>
      </c>
      <c r="K640" s="721" t="s">
        <v>1914</v>
      </c>
      <c r="L640" s="710" t="s">
        <v>1915</v>
      </c>
      <c r="M640" s="720" t="s">
        <v>2148</v>
      </c>
      <c r="N640" s="541"/>
    </row>
    <row r="641" spans="1:14" ht="18" customHeight="1">
      <c r="A641" s="2187"/>
      <c r="B641" s="534"/>
      <c r="C641" s="169"/>
      <c r="D641" s="169"/>
      <c r="E641" s="169"/>
      <c r="F641" s="169"/>
      <c r="G641" s="169"/>
      <c r="H641" s="541"/>
      <c r="I641" s="716" t="s">
        <v>1918</v>
      </c>
      <c r="J641" s="726">
        <f>N630</f>
        <v>630</v>
      </c>
      <c r="K641" s="722" t="s">
        <v>2149</v>
      </c>
      <c r="L641" s="169"/>
      <c r="M641" s="169"/>
      <c r="N641" s="541"/>
    </row>
    <row r="642" spans="1:14" ht="18" customHeight="1">
      <c r="A642" s="2187"/>
      <c r="B642" s="534"/>
      <c r="C642" s="169"/>
      <c r="D642" s="169"/>
      <c r="E642" s="169"/>
      <c r="F642" s="169"/>
      <c r="G642" s="169"/>
      <c r="H642" s="541"/>
      <c r="I642" s="716" t="s">
        <v>1918</v>
      </c>
      <c r="J642" s="726">
        <f>N633</f>
        <v>633</v>
      </c>
      <c r="K642" s="731" t="s">
        <v>2150</v>
      </c>
      <c r="L642" s="731"/>
      <c r="M642" s="169"/>
      <c r="N642" s="541"/>
    </row>
    <row r="643" spans="1:14" ht="18" customHeight="1">
      <c r="A643" s="2187"/>
      <c r="B643" s="534"/>
      <c r="C643" s="169"/>
      <c r="D643" s="169"/>
      <c r="E643" s="169"/>
      <c r="F643" s="169"/>
      <c r="G643" s="169"/>
      <c r="H643" s="541"/>
      <c r="I643" s="716" t="s">
        <v>1918</v>
      </c>
      <c r="J643" s="726">
        <f>N634</f>
        <v>634</v>
      </c>
      <c r="K643" s="719" t="s">
        <v>2151</v>
      </c>
      <c r="L643" s="594"/>
      <c r="M643" s="169"/>
      <c r="N643" s="541"/>
    </row>
    <row r="644" spans="1:14" ht="18" customHeight="1">
      <c r="A644" s="2187"/>
      <c r="B644" s="534"/>
      <c r="C644" s="169"/>
      <c r="D644" s="169"/>
      <c r="E644" s="169"/>
      <c r="F644" s="169"/>
      <c r="G644" s="169"/>
      <c r="H644" s="541"/>
      <c r="I644" s="534"/>
      <c r="J644" s="169" t="s">
        <v>1919</v>
      </c>
      <c r="K644" s="169"/>
      <c r="L644" s="169"/>
      <c r="M644" s="169"/>
      <c r="N644" s="541"/>
    </row>
    <row r="645" spans="1:14" ht="18" customHeight="1">
      <c r="A645" s="2187"/>
      <c r="B645" s="534"/>
      <c r="C645" s="169"/>
      <c r="D645" s="169"/>
      <c r="E645" s="169"/>
      <c r="F645" s="169"/>
      <c r="G645" s="169"/>
      <c r="H645" s="541"/>
      <c r="I645" s="534"/>
      <c r="J645" s="169"/>
      <c r="K645" s="169"/>
      <c r="L645" s="169"/>
      <c r="M645" s="169"/>
      <c r="N645" s="541"/>
    </row>
    <row r="646" spans="1:14" ht="18" customHeight="1">
      <c r="A646" s="2187"/>
      <c r="B646" s="534"/>
      <c r="C646" s="169"/>
      <c r="D646" s="169"/>
      <c r="E646" s="169"/>
      <c r="F646" s="169"/>
      <c r="G646" s="169"/>
      <c r="H646" s="541"/>
      <c r="I646" s="534"/>
      <c r="J646" s="169"/>
      <c r="K646" s="169"/>
      <c r="L646" s="169"/>
      <c r="M646" s="169"/>
      <c r="N646" s="541"/>
    </row>
    <row r="647" spans="1:14" ht="18" customHeight="1">
      <c r="A647" s="2187"/>
      <c r="B647" s="546" t="s">
        <v>1879</v>
      </c>
      <c r="C647" s="169"/>
      <c r="D647" s="169"/>
      <c r="E647" s="169"/>
      <c r="F647" s="169"/>
      <c r="G647" s="169"/>
      <c r="H647" s="541"/>
      <c r="I647" s="534"/>
      <c r="J647" s="169"/>
      <c r="K647" s="169"/>
      <c r="L647" s="169"/>
      <c r="M647" s="169"/>
      <c r="N647" s="541"/>
    </row>
    <row r="648" spans="1:14" ht="18" customHeight="1">
      <c r="A648" s="2187"/>
      <c r="B648" s="534"/>
      <c r="C648" s="169"/>
      <c r="D648" s="169"/>
      <c r="E648" s="169"/>
      <c r="F648" s="169"/>
      <c r="G648" s="169"/>
      <c r="H648" s="541"/>
      <c r="I648" s="534"/>
      <c r="J648" s="169"/>
      <c r="K648" s="169"/>
      <c r="L648" s="169"/>
      <c r="M648" s="169"/>
      <c r="N648" s="541"/>
    </row>
    <row r="649" spans="1:14" ht="18" customHeight="1" thickBot="1">
      <c r="A649" s="2187"/>
      <c r="B649" s="534"/>
      <c r="C649" s="169"/>
      <c r="D649" s="169"/>
      <c r="E649" s="169"/>
      <c r="F649" s="169"/>
      <c r="G649" s="169"/>
      <c r="H649" s="541"/>
      <c r="I649" s="528"/>
      <c r="J649" s="524"/>
      <c r="K649" s="524"/>
      <c r="L649" s="524"/>
      <c r="M649" s="524"/>
      <c r="N649" s="527"/>
    </row>
    <row r="650" spans="1:14" ht="18" customHeight="1">
      <c r="A650" s="2187"/>
      <c r="B650" s="534"/>
      <c r="C650" s="169"/>
      <c r="D650" s="169"/>
      <c r="E650" s="169"/>
      <c r="F650" s="169"/>
      <c r="G650" s="169"/>
      <c r="H650" s="169"/>
      <c r="I650" s="688"/>
      <c r="J650" s="169"/>
      <c r="K650" s="169"/>
      <c r="L650" s="169"/>
      <c r="M650" s="169"/>
      <c r="N650" s="541"/>
    </row>
    <row r="651" spans="1:14" ht="18" customHeight="1">
      <c r="A651" s="2187"/>
      <c r="B651" s="534"/>
      <c r="C651" s="169"/>
      <c r="D651" s="169"/>
      <c r="E651" s="169"/>
      <c r="F651" s="169"/>
      <c r="G651" s="169"/>
      <c r="H651" s="169"/>
      <c r="I651" s="169"/>
      <c r="J651" s="169"/>
      <c r="K651" s="169"/>
      <c r="L651" s="169"/>
      <c r="M651" s="169"/>
      <c r="N651" s="541"/>
    </row>
    <row r="652" spans="1:14" ht="18" customHeight="1">
      <c r="A652" s="2187"/>
      <c r="B652" s="534"/>
      <c r="C652" s="169"/>
      <c r="D652" s="169"/>
      <c r="E652" s="169"/>
      <c r="F652" s="169"/>
      <c r="G652" s="169"/>
      <c r="H652" s="169"/>
      <c r="I652" s="169"/>
      <c r="J652" s="169"/>
      <c r="K652" s="169"/>
      <c r="L652" s="169"/>
      <c r="M652" s="169"/>
      <c r="N652" s="541"/>
    </row>
    <row r="653" spans="1:14" ht="18" customHeight="1">
      <c r="A653" s="2187"/>
      <c r="B653" s="534"/>
      <c r="C653" s="169"/>
      <c r="D653" s="169"/>
      <c r="E653" s="169"/>
      <c r="F653" s="169"/>
      <c r="G653" s="169"/>
      <c r="H653" s="169"/>
      <c r="I653" s="169"/>
      <c r="J653" s="169"/>
      <c r="K653" s="169"/>
      <c r="L653" s="169"/>
      <c r="M653" s="169"/>
      <c r="N653" s="541"/>
    </row>
    <row r="654" spans="1:14" ht="18" customHeight="1">
      <c r="A654" s="2187"/>
      <c r="B654" s="534"/>
      <c r="C654" s="169"/>
      <c r="D654" s="169"/>
      <c r="E654" s="169"/>
      <c r="F654" s="169"/>
      <c r="G654" s="169"/>
      <c r="H654" s="169"/>
      <c r="I654" s="169"/>
      <c r="J654" s="169"/>
      <c r="K654" s="169"/>
      <c r="L654" s="169"/>
      <c r="M654" s="169"/>
      <c r="N654" s="541"/>
    </row>
    <row r="655" spans="1:14" ht="18" customHeight="1">
      <c r="A655" s="2187"/>
      <c r="B655" s="534"/>
      <c r="C655" s="169"/>
      <c r="D655" s="169"/>
      <c r="E655" s="169"/>
      <c r="F655" s="169"/>
      <c r="G655" s="169"/>
      <c r="H655" s="169"/>
      <c r="I655" s="169"/>
      <c r="J655" s="169"/>
      <c r="K655" s="169"/>
      <c r="L655" s="169"/>
      <c r="M655" s="169"/>
      <c r="N655" s="541"/>
    </row>
    <row r="656" spans="1:14" ht="18" customHeight="1">
      <c r="A656" s="2187"/>
      <c r="B656" s="534"/>
      <c r="C656" s="169"/>
      <c r="D656" s="169"/>
      <c r="E656" s="169"/>
      <c r="F656" s="169"/>
      <c r="G656" s="169"/>
      <c r="H656" s="169"/>
      <c r="I656" s="169"/>
      <c r="J656" s="169"/>
      <c r="K656" s="169"/>
      <c r="L656" s="169"/>
      <c r="M656" s="169"/>
      <c r="N656" s="541"/>
    </row>
    <row r="657" spans="1:14" ht="18" customHeight="1">
      <c r="A657" s="2187"/>
      <c r="B657" s="534"/>
      <c r="C657" s="169"/>
      <c r="D657" s="169"/>
      <c r="E657" s="169"/>
      <c r="F657" s="169"/>
      <c r="G657" s="169"/>
      <c r="H657" s="169"/>
      <c r="I657" s="169"/>
      <c r="J657" s="169"/>
      <c r="K657" s="169"/>
      <c r="L657" s="169"/>
      <c r="M657" s="169"/>
      <c r="N657" s="541"/>
    </row>
    <row r="658" spans="1:14" ht="18" customHeight="1">
      <c r="A658" s="2187"/>
      <c r="B658" s="534"/>
      <c r="C658" s="169"/>
      <c r="D658" s="169"/>
      <c r="E658" s="169"/>
      <c r="F658" s="169"/>
      <c r="G658" s="169"/>
      <c r="H658" s="169"/>
      <c r="I658" s="169"/>
      <c r="J658" s="169"/>
      <c r="K658" s="169"/>
      <c r="L658" s="169"/>
      <c r="M658" s="169"/>
      <c r="N658" s="541"/>
    </row>
    <row r="659" spans="1:14" ht="18" customHeight="1">
      <c r="A659" s="2187"/>
      <c r="B659" s="534"/>
      <c r="C659" s="169"/>
      <c r="D659" s="169"/>
      <c r="E659" s="169"/>
      <c r="F659" s="169"/>
      <c r="G659" s="169"/>
      <c r="H659" s="169"/>
      <c r="I659" s="169"/>
      <c r="J659" s="169"/>
      <c r="K659" s="169"/>
      <c r="L659" s="169"/>
      <c r="M659" s="169"/>
      <c r="N659" s="541"/>
    </row>
    <row r="660" spans="1:14" ht="18" customHeight="1">
      <c r="A660" s="2187"/>
      <c r="B660" s="534"/>
      <c r="C660" s="169"/>
      <c r="D660" s="169"/>
      <c r="E660" s="169"/>
      <c r="F660" s="169"/>
      <c r="G660" s="169"/>
      <c r="H660" s="169"/>
      <c r="I660" s="169"/>
      <c r="J660" s="169"/>
      <c r="K660" s="169"/>
      <c r="L660" s="169"/>
      <c r="M660" s="169"/>
      <c r="N660" s="541"/>
    </row>
    <row r="661" spans="1:14" ht="18" customHeight="1">
      <c r="A661" s="2187"/>
      <c r="B661" s="534"/>
      <c r="C661" s="169"/>
      <c r="D661" s="169"/>
      <c r="E661" s="169"/>
      <c r="F661" s="169"/>
      <c r="G661" s="169"/>
      <c r="H661" s="169"/>
      <c r="I661" s="169"/>
      <c r="J661" s="169"/>
      <c r="K661" s="169"/>
      <c r="L661" s="169"/>
      <c r="M661" s="169"/>
      <c r="N661" s="541"/>
    </row>
    <row r="662" spans="1:14" ht="18" customHeight="1">
      <c r="A662" s="2187"/>
      <c r="B662" s="534"/>
      <c r="C662" s="169"/>
      <c r="D662" s="169"/>
      <c r="E662" s="169"/>
      <c r="F662" s="169"/>
      <c r="G662" s="169"/>
      <c r="H662" s="169"/>
      <c r="I662" s="169"/>
      <c r="J662" s="169"/>
      <c r="K662" s="169"/>
      <c r="L662" s="169"/>
      <c r="M662" s="169"/>
      <c r="N662" s="541"/>
    </row>
    <row r="663" spans="1:14" ht="18" customHeight="1">
      <c r="A663" s="2187"/>
      <c r="B663" s="534"/>
      <c r="C663" s="169"/>
      <c r="D663" s="169"/>
      <c r="E663" s="169"/>
      <c r="F663" s="169"/>
      <c r="G663" s="169"/>
      <c r="H663" s="169"/>
      <c r="I663" s="169"/>
      <c r="J663" s="169"/>
      <c r="K663" s="169"/>
      <c r="L663" s="169"/>
      <c r="M663" s="169"/>
      <c r="N663" s="541"/>
    </row>
    <row r="664" spans="1:14" ht="18" customHeight="1">
      <c r="A664" s="2187"/>
      <c r="B664" s="534"/>
      <c r="C664" s="169"/>
      <c r="D664" s="169"/>
      <c r="E664" s="169"/>
      <c r="F664" s="169"/>
      <c r="G664" s="169"/>
      <c r="H664" s="169"/>
      <c r="I664" s="169"/>
      <c r="J664" s="169"/>
      <c r="K664" s="169"/>
      <c r="L664" s="169"/>
      <c r="M664" s="169"/>
      <c r="N664" s="541"/>
    </row>
    <row r="665" spans="1:14" ht="18" customHeight="1">
      <c r="A665" s="2187"/>
      <c r="B665" s="534"/>
      <c r="C665" s="169"/>
      <c r="D665" s="169"/>
      <c r="E665" s="169"/>
      <c r="F665" s="169"/>
      <c r="G665" s="169"/>
      <c r="H665" s="169"/>
      <c r="I665" s="169"/>
      <c r="J665" s="169"/>
      <c r="K665" s="169"/>
      <c r="L665" s="169"/>
      <c r="M665" s="169"/>
      <c r="N665" s="541"/>
    </row>
    <row r="666" spans="1:14" ht="18" customHeight="1">
      <c r="A666" s="2187"/>
      <c r="B666" s="534"/>
      <c r="C666" s="169"/>
      <c r="D666" s="169"/>
      <c r="E666" s="169"/>
      <c r="F666" s="169"/>
      <c r="G666" s="169"/>
      <c r="H666" s="169"/>
      <c r="I666" s="169"/>
      <c r="J666" s="169"/>
      <c r="K666" s="169"/>
      <c r="L666" s="169"/>
      <c r="M666" s="169"/>
      <c r="N666" s="541"/>
    </row>
    <row r="667" spans="1:14" ht="18" customHeight="1">
      <c r="A667" s="2187"/>
      <c r="B667" s="534"/>
      <c r="C667" s="169"/>
      <c r="D667" s="169"/>
      <c r="E667" s="169"/>
      <c r="F667" s="169"/>
      <c r="G667" s="169"/>
      <c r="H667" s="169"/>
      <c r="I667" s="169"/>
      <c r="J667" s="169"/>
      <c r="K667" s="169"/>
      <c r="L667" s="169"/>
      <c r="M667" s="169"/>
      <c r="N667" s="541"/>
    </row>
    <row r="668" spans="1:14" ht="18" customHeight="1">
      <c r="A668" s="2187"/>
      <c r="B668" s="534"/>
      <c r="C668" s="169"/>
      <c r="D668" s="169"/>
      <c r="E668" s="169"/>
      <c r="F668" s="169"/>
      <c r="G668" s="169"/>
      <c r="H668" s="169"/>
      <c r="I668" s="169"/>
      <c r="J668" s="169"/>
      <c r="K668" s="169"/>
      <c r="L668" s="169"/>
      <c r="M668" s="169"/>
      <c r="N668" s="541"/>
    </row>
    <row r="669" spans="1:14" ht="18" customHeight="1" thickBot="1">
      <c r="A669" s="2187"/>
      <c r="B669" s="528"/>
      <c r="C669" s="524"/>
      <c r="D669" s="524"/>
      <c r="E669" s="524"/>
      <c r="F669" s="524"/>
      <c r="G669" s="524"/>
      <c r="H669" s="524"/>
      <c r="I669" s="524"/>
      <c r="J669" s="524"/>
      <c r="K669" s="524"/>
      <c r="L669" s="524"/>
      <c r="M669" s="524"/>
      <c r="N669" s="527"/>
    </row>
    <row r="670" spans="1:14" ht="18" customHeight="1"/>
    <row r="671" spans="1:14" ht="18" customHeight="1"/>
    <row r="672" spans="1:14" ht="15.75" thickBot="1">
      <c r="A672" s="523" t="s">
        <v>498</v>
      </c>
      <c r="B672" s="2186"/>
      <c r="C672" s="2186"/>
      <c r="D672" s="2186"/>
      <c r="E672" s="2186"/>
      <c r="F672" s="2186"/>
      <c r="G672" s="2186"/>
      <c r="H672" s="2186"/>
    </row>
    <row r="673" spans="1:8" ht="21" customHeight="1">
      <c r="A673" s="2187"/>
      <c r="B673" s="2300" t="s">
        <v>2000</v>
      </c>
      <c r="C673" s="2301"/>
      <c r="D673" s="2301"/>
      <c r="E673" s="2301"/>
      <c r="F673" s="2301"/>
      <c r="G673" s="2301"/>
      <c r="H673" s="2302"/>
    </row>
    <row r="674" spans="1:8" ht="15.75" customHeight="1">
      <c r="A674" s="2187"/>
      <c r="B674" s="2303"/>
      <c r="C674" s="2304"/>
      <c r="D674" s="2304"/>
      <c r="E674" s="2304"/>
      <c r="F674" s="2304"/>
      <c r="G674" s="2304"/>
      <c r="H674" s="2305"/>
    </row>
    <row r="675" spans="1:8">
      <c r="A675" s="2187"/>
      <c r="B675" s="534"/>
      <c r="C675" s="169"/>
      <c r="D675" s="169"/>
      <c r="E675" s="169"/>
      <c r="F675" s="169"/>
      <c r="G675" s="169"/>
      <c r="H675" s="541"/>
    </row>
    <row r="676" spans="1:8" ht="15.75">
      <c r="A676" s="2187"/>
      <c r="B676" s="558" t="s">
        <v>2009</v>
      </c>
      <c r="C676" s="169"/>
      <c r="D676" s="169"/>
      <c r="E676" s="169"/>
      <c r="F676" s="169"/>
      <c r="G676" s="169"/>
      <c r="H676" s="541"/>
    </row>
    <row r="677" spans="1:8" ht="15.75">
      <c r="A677" s="2187"/>
      <c r="B677" s="558" t="s">
        <v>616</v>
      </c>
      <c r="C677" s="169"/>
      <c r="D677" s="169"/>
      <c r="E677" s="169"/>
      <c r="F677" s="169"/>
      <c r="G677" s="169"/>
      <c r="H677" s="541"/>
    </row>
    <row r="678" spans="1:8" ht="15.75">
      <c r="A678" s="2187"/>
      <c r="B678" s="558" t="s">
        <v>2001</v>
      </c>
      <c r="C678" s="169"/>
      <c r="D678" s="169"/>
      <c r="E678" s="169"/>
      <c r="F678" s="169"/>
      <c r="G678" s="169"/>
      <c r="H678" s="541"/>
    </row>
    <row r="679" spans="1:8" ht="15.75">
      <c r="A679" s="2187"/>
      <c r="B679" s="558" t="s">
        <v>2002</v>
      </c>
      <c r="C679" s="169"/>
      <c r="D679" s="169"/>
      <c r="E679" s="169"/>
      <c r="F679" s="169"/>
      <c r="G679" s="169"/>
      <c r="H679" s="541"/>
    </row>
    <row r="680" spans="1:8" ht="15.75">
      <c r="A680" s="2187"/>
      <c r="B680" s="558"/>
      <c r="C680" s="169"/>
      <c r="D680" s="169"/>
      <c r="E680" s="169"/>
      <c r="F680" s="169"/>
      <c r="G680" s="169"/>
      <c r="H680" s="541"/>
    </row>
    <row r="681" spans="1:8" ht="15.75">
      <c r="A681" s="2187"/>
      <c r="B681" s="558" t="s">
        <v>2003</v>
      </c>
      <c r="C681" s="169"/>
      <c r="D681" s="169"/>
      <c r="E681" s="169"/>
      <c r="F681" s="169"/>
      <c r="G681" s="169"/>
      <c r="H681" s="541"/>
    </row>
    <row r="682" spans="1:8" ht="15.75">
      <c r="A682" s="2187"/>
      <c r="B682" s="558" t="s">
        <v>2004</v>
      </c>
      <c r="C682" s="169"/>
      <c r="D682" s="169"/>
      <c r="E682" s="169"/>
      <c r="F682" s="169"/>
      <c r="G682" s="169"/>
      <c r="H682" s="541"/>
    </row>
    <row r="683" spans="1:8" ht="15.75" customHeight="1">
      <c r="A683" s="2187"/>
      <c r="B683" s="558" t="s">
        <v>617</v>
      </c>
      <c r="C683" s="169"/>
      <c r="D683" s="169"/>
      <c r="E683" s="169"/>
      <c r="F683" s="169"/>
      <c r="G683" s="169"/>
      <c r="H683" s="541"/>
    </row>
    <row r="684" spans="1:8" ht="15.75">
      <c r="A684" s="2187"/>
      <c r="B684" s="558"/>
      <c r="C684" s="169"/>
      <c r="D684" s="169"/>
      <c r="E684" s="169"/>
      <c r="F684" s="169"/>
      <c r="G684" s="169"/>
      <c r="H684" s="541"/>
    </row>
    <row r="685" spans="1:8" ht="15.75">
      <c r="A685" s="2187"/>
      <c r="B685" s="558" t="s">
        <v>2005</v>
      </c>
      <c r="C685" s="169"/>
      <c r="D685" s="169"/>
      <c r="E685" s="169"/>
      <c r="F685" s="169"/>
      <c r="G685" s="169"/>
      <c r="H685" s="541"/>
    </row>
    <row r="686" spans="1:8" ht="15.75">
      <c r="A686" s="2187"/>
      <c r="B686" s="558" t="s">
        <v>2006</v>
      </c>
      <c r="C686" s="169"/>
      <c r="D686" s="169"/>
      <c r="E686" s="169"/>
      <c r="F686" s="169"/>
      <c r="G686" s="169"/>
      <c r="H686" s="541"/>
    </row>
    <row r="687" spans="1:8" ht="15.75">
      <c r="A687" s="2187"/>
      <c r="B687" s="558"/>
      <c r="C687" s="169"/>
      <c r="D687" s="169"/>
      <c r="E687" s="169"/>
      <c r="F687" s="169"/>
      <c r="G687" s="169"/>
      <c r="H687" s="541"/>
    </row>
    <row r="688" spans="1:8" ht="15.75">
      <c r="A688" s="2187"/>
      <c r="B688" s="558" t="s">
        <v>2007</v>
      </c>
      <c r="C688" s="169"/>
      <c r="D688" s="169"/>
      <c r="E688" s="169"/>
      <c r="F688" s="169"/>
      <c r="G688" s="169"/>
      <c r="H688" s="541"/>
    </row>
    <row r="689" spans="1:9" ht="15.75">
      <c r="A689" s="2187"/>
      <c r="B689" s="558" t="s">
        <v>2008</v>
      </c>
      <c r="C689" s="561"/>
      <c r="D689" s="561"/>
      <c r="E689" s="561"/>
      <c r="F689" s="561"/>
      <c r="G689" s="169"/>
      <c r="H689" s="541"/>
    </row>
    <row r="690" spans="1:9" ht="15.75">
      <c r="A690" s="2187"/>
      <c r="B690" s="558" t="s">
        <v>618</v>
      </c>
      <c r="C690" s="561"/>
      <c r="D690" s="561"/>
      <c r="E690" s="561"/>
      <c r="F690" s="561"/>
      <c r="G690" s="169"/>
      <c r="H690" s="541"/>
    </row>
    <row r="691" spans="1:9" ht="15.75">
      <c r="A691" s="2187"/>
      <c r="B691" s="558" t="s">
        <v>619</v>
      </c>
      <c r="C691" s="561"/>
      <c r="D691" s="561"/>
      <c r="E691" s="561"/>
      <c r="F691" s="561"/>
      <c r="G691" s="169"/>
      <c r="H691" s="541"/>
    </row>
    <row r="692" spans="1:9" ht="15.75">
      <c r="A692" s="2187"/>
      <c r="B692" s="558"/>
      <c r="C692" s="561"/>
      <c r="D692" s="561"/>
      <c r="E692" s="561"/>
      <c r="F692" s="561"/>
      <c r="G692" s="169"/>
      <c r="H692" s="541"/>
    </row>
    <row r="693" spans="1:9" ht="15.75">
      <c r="A693" s="2187"/>
      <c r="B693" s="546" t="s">
        <v>27</v>
      </c>
      <c r="C693" s="797" t="s">
        <v>620</v>
      </c>
      <c r="D693" s="561"/>
      <c r="E693" s="561"/>
      <c r="F693" s="561"/>
      <c r="G693" s="169"/>
      <c r="H693" s="541"/>
      <c r="I693" s="168" t="s">
        <v>107</v>
      </c>
    </row>
    <row r="694" spans="1:9" ht="15.75">
      <c r="A694" s="2187"/>
      <c r="B694" s="546"/>
      <c r="C694" s="798"/>
      <c r="D694" s="561"/>
      <c r="E694" s="561"/>
      <c r="F694" s="561"/>
      <c r="G694" s="169"/>
      <c r="H694" s="541"/>
    </row>
    <row r="695" spans="1:9" ht="15.75">
      <c r="A695" s="2187"/>
      <c r="B695" s="546"/>
      <c r="C695" s="797" t="s">
        <v>621</v>
      </c>
      <c r="D695" s="561"/>
      <c r="E695" s="561"/>
      <c r="F695" s="561"/>
      <c r="G695" s="169"/>
      <c r="H695" s="541"/>
      <c r="I695" s="168" t="s">
        <v>107</v>
      </c>
    </row>
    <row r="696" spans="1:9" ht="15.75">
      <c r="A696" s="2187"/>
      <c r="B696" s="546"/>
      <c r="C696" s="798"/>
      <c r="D696" s="561"/>
      <c r="E696" s="561"/>
      <c r="F696" s="561"/>
      <c r="G696" s="169"/>
      <c r="H696" s="541"/>
    </row>
    <row r="697" spans="1:9" ht="15.75">
      <c r="A697" s="2187"/>
      <c r="B697" s="546"/>
      <c r="C697" s="797" t="s">
        <v>622</v>
      </c>
      <c r="D697" s="561"/>
      <c r="E697" s="561"/>
      <c r="F697" s="561"/>
      <c r="G697" s="169"/>
      <c r="H697" s="541"/>
      <c r="I697" s="168" t="s">
        <v>107</v>
      </c>
    </row>
    <row r="698" spans="1:9" ht="15.75">
      <c r="A698" s="2187"/>
      <c r="B698" s="546"/>
      <c r="C698" s="798"/>
      <c r="D698" s="561"/>
      <c r="E698" s="561"/>
      <c r="F698" s="561"/>
      <c r="G698" s="169"/>
      <c r="H698" s="541"/>
    </row>
    <row r="699" spans="1:9" ht="15.75">
      <c r="A699" s="2187"/>
      <c r="B699" s="546"/>
      <c r="C699" s="799" t="s">
        <v>623</v>
      </c>
      <c r="D699" s="561"/>
      <c r="E699" s="561"/>
      <c r="F699" s="561"/>
      <c r="G699" s="169"/>
      <c r="H699" s="541"/>
      <c r="I699" s="168" t="s">
        <v>107</v>
      </c>
    </row>
    <row r="700" spans="1:9">
      <c r="A700" s="2187"/>
      <c r="B700" s="534"/>
      <c r="C700" s="169"/>
      <c r="D700" s="169"/>
      <c r="E700" s="169"/>
      <c r="F700" s="169"/>
      <c r="G700" s="169"/>
      <c r="H700" s="541"/>
    </row>
    <row r="701" spans="1:9">
      <c r="A701" s="2187"/>
      <c r="B701" s="534"/>
      <c r="C701" s="169"/>
      <c r="D701" s="169"/>
      <c r="E701" s="169"/>
      <c r="F701" s="169"/>
      <c r="G701" s="169"/>
      <c r="H701" s="541"/>
    </row>
    <row r="702" spans="1:9">
      <c r="A702" s="2187"/>
      <c r="B702" s="534"/>
      <c r="C702" s="169"/>
      <c r="D702" s="169"/>
      <c r="E702" s="169"/>
      <c r="F702" s="169"/>
      <c r="G702" s="169"/>
      <c r="H702" s="541"/>
    </row>
    <row r="703" spans="1:9">
      <c r="A703" s="2187"/>
      <c r="B703" s="534"/>
      <c r="C703" s="169"/>
      <c r="D703" s="169"/>
      <c r="E703" s="169"/>
      <c r="F703" s="169"/>
      <c r="G703" s="169"/>
      <c r="H703" s="541"/>
    </row>
    <row r="704" spans="1:9">
      <c r="A704" s="2187"/>
      <c r="B704" s="534"/>
      <c r="C704" s="169"/>
      <c r="D704" s="169"/>
      <c r="E704" s="169"/>
      <c r="F704" s="169"/>
      <c r="G704" s="169"/>
      <c r="H704" s="541"/>
    </row>
    <row r="705" spans="1:8">
      <c r="A705" s="2187"/>
      <c r="B705" s="534"/>
      <c r="C705" s="169"/>
      <c r="D705" s="169"/>
      <c r="E705" s="169"/>
      <c r="F705" s="169"/>
      <c r="G705" s="169"/>
      <c r="H705" s="541"/>
    </row>
    <row r="706" spans="1:8">
      <c r="A706" s="2187"/>
      <c r="B706" s="534"/>
      <c r="C706" s="169"/>
      <c r="D706" s="169"/>
      <c r="E706" s="169"/>
      <c r="F706" s="169"/>
      <c r="G706" s="169"/>
      <c r="H706" s="541"/>
    </row>
    <row r="707" spans="1:8">
      <c r="A707" s="2187"/>
      <c r="B707" s="534"/>
      <c r="C707" s="169"/>
      <c r="D707" s="169"/>
      <c r="E707" s="169"/>
      <c r="F707" s="169"/>
      <c r="G707" s="169"/>
      <c r="H707" s="541"/>
    </row>
    <row r="708" spans="1:8">
      <c r="A708" s="2187"/>
      <c r="B708" s="534"/>
      <c r="C708" s="169"/>
      <c r="D708" s="169"/>
      <c r="E708" s="169"/>
      <c r="F708" s="169"/>
      <c r="G708" s="169"/>
      <c r="H708" s="541"/>
    </row>
    <row r="709" spans="1:8">
      <c r="A709" s="2187"/>
      <c r="B709" s="534"/>
      <c r="C709" s="169"/>
      <c r="D709" s="169"/>
      <c r="E709" s="169"/>
      <c r="F709" s="169"/>
      <c r="G709" s="169"/>
      <c r="H709" s="541"/>
    </row>
    <row r="710" spans="1:8">
      <c r="A710" s="2187"/>
      <c r="B710" s="534"/>
      <c r="C710" s="169"/>
      <c r="D710" s="169"/>
      <c r="E710" s="169"/>
      <c r="F710" s="169"/>
      <c r="G710" s="169"/>
      <c r="H710" s="541"/>
    </row>
    <row r="711" spans="1:8">
      <c r="A711" s="2187"/>
      <c r="B711" s="534"/>
      <c r="C711" s="169"/>
      <c r="D711" s="169"/>
      <c r="E711" s="169"/>
      <c r="F711" s="169"/>
      <c r="G711" s="169"/>
      <c r="H711" s="541"/>
    </row>
    <row r="712" spans="1:8">
      <c r="A712" s="2187"/>
      <c r="B712" s="534"/>
      <c r="C712" s="169"/>
      <c r="D712" s="169"/>
      <c r="E712" s="169"/>
      <c r="F712" s="169"/>
      <c r="G712" s="169"/>
      <c r="H712" s="541"/>
    </row>
    <row r="713" spans="1:8">
      <c r="A713" s="2187"/>
      <c r="B713" s="534"/>
      <c r="C713" s="169"/>
      <c r="D713" s="169"/>
      <c r="E713" s="169"/>
      <c r="F713" s="169"/>
      <c r="G713" s="169"/>
      <c r="H713" s="541"/>
    </row>
    <row r="714" spans="1:8">
      <c r="A714" s="2187"/>
      <c r="B714" s="534"/>
      <c r="C714" s="169"/>
      <c r="D714" s="169"/>
      <c r="E714" s="169"/>
      <c r="F714" s="169"/>
      <c r="G714" s="169"/>
      <c r="H714" s="541"/>
    </row>
    <row r="715" spans="1:8">
      <c r="A715" s="2187"/>
      <c r="B715" s="534"/>
      <c r="C715" s="169"/>
      <c r="D715" s="169"/>
      <c r="E715" s="169"/>
      <c r="F715" s="169"/>
      <c r="G715" s="169"/>
      <c r="H715" s="541"/>
    </row>
    <row r="716" spans="1:8">
      <c r="A716" s="2187"/>
      <c r="B716" s="534"/>
      <c r="C716" s="169"/>
      <c r="D716" s="169"/>
      <c r="E716" s="169"/>
      <c r="F716" s="169"/>
      <c r="G716" s="169"/>
      <c r="H716" s="541"/>
    </row>
    <row r="717" spans="1:8">
      <c r="A717" s="2187"/>
      <c r="B717" s="534"/>
      <c r="C717" s="169"/>
      <c r="D717" s="169"/>
      <c r="E717" s="169"/>
      <c r="F717" s="169"/>
      <c r="G717" s="169"/>
      <c r="H717" s="541"/>
    </row>
    <row r="718" spans="1:8">
      <c r="A718" s="2187"/>
      <c r="B718" s="534"/>
      <c r="C718" s="169"/>
      <c r="D718" s="169"/>
      <c r="E718" s="169"/>
      <c r="F718" s="169"/>
      <c r="G718" s="169"/>
      <c r="H718" s="541"/>
    </row>
    <row r="719" spans="1:8">
      <c r="A719" s="2187"/>
      <c r="B719" s="534"/>
      <c r="C719" s="169"/>
      <c r="D719" s="169"/>
      <c r="E719" s="169"/>
      <c r="F719" s="169"/>
      <c r="G719" s="169"/>
      <c r="H719" s="541"/>
    </row>
    <row r="720" spans="1:8">
      <c r="A720" s="2187"/>
      <c r="B720" s="534"/>
      <c r="C720" s="169"/>
      <c r="D720" s="169"/>
      <c r="E720" s="169"/>
      <c r="F720" s="169"/>
      <c r="G720" s="169"/>
      <c r="H720" s="541"/>
    </row>
    <row r="721" spans="1:8">
      <c r="A721" s="2187"/>
      <c r="B721" s="534"/>
      <c r="C721" s="169"/>
      <c r="D721" s="169"/>
      <c r="E721" s="169"/>
      <c r="F721" s="169"/>
      <c r="G721" s="169"/>
      <c r="H721" s="541"/>
    </row>
    <row r="722" spans="1:8">
      <c r="A722" s="2187"/>
      <c r="B722" s="534"/>
      <c r="C722" s="169"/>
      <c r="D722" s="169"/>
      <c r="E722" s="169"/>
      <c r="F722" s="169"/>
      <c r="G722" s="169"/>
      <c r="H722" s="541"/>
    </row>
    <row r="723" spans="1:8">
      <c r="A723" s="2187"/>
      <c r="B723" s="534"/>
      <c r="C723" s="169"/>
      <c r="D723" s="169"/>
      <c r="E723" s="169"/>
      <c r="F723" s="169"/>
      <c r="G723" s="169"/>
      <c r="H723" s="541"/>
    </row>
    <row r="724" spans="1:8">
      <c r="A724" s="2187"/>
      <c r="B724" s="534"/>
      <c r="C724" s="169"/>
      <c r="D724" s="169"/>
      <c r="E724" s="169"/>
      <c r="F724" s="169"/>
      <c r="G724" s="169"/>
      <c r="H724" s="541"/>
    </row>
    <row r="725" spans="1:8" ht="15.75" thickBot="1">
      <c r="A725" s="2187"/>
      <c r="B725" s="528"/>
      <c r="C725" s="524"/>
      <c r="D725" s="524"/>
      <c r="E725" s="524"/>
      <c r="F725" s="524"/>
      <c r="G725" s="524"/>
      <c r="H725" s="527"/>
    </row>
    <row r="728" spans="1:8" ht="15.75" thickBot="1">
      <c r="A728" s="523" t="s">
        <v>498</v>
      </c>
      <c r="B728" s="2186"/>
      <c r="C728" s="2186"/>
      <c r="D728" s="2186"/>
      <c r="E728" s="2186"/>
      <c r="F728" s="2186"/>
      <c r="G728" s="2186"/>
      <c r="H728" s="2186"/>
    </row>
    <row r="729" spans="1:8" ht="15" customHeight="1">
      <c r="A729" s="2187"/>
      <c r="B729" s="2254" t="s">
        <v>2036</v>
      </c>
      <c r="C729" s="2255"/>
      <c r="D729" s="2255"/>
      <c r="E729" s="2255"/>
      <c r="F729" s="2255"/>
      <c r="G729" s="2255"/>
      <c r="H729" s="2256"/>
    </row>
    <row r="730" spans="1:8" ht="15" customHeight="1">
      <c r="A730" s="2187"/>
      <c r="B730" s="2257"/>
      <c r="C730" s="2258"/>
      <c r="D730" s="2258"/>
      <c r="E730" s="2258"/>
      <c r="F730" s="2258"/>
      <c r="G730" s="2258"/>
      <c r="H730" s="2259"/>
    </row>
    <row r="731" spans="1:8" ht="21" customHeight="1">
      <c r="A731" s="2187"/>
      <c r="B731" s="2257" t="s">
        <v>2012</v>
      </c>
      <c r="C731" s="2258"/>
      <c r="D731" s="2258"/>
      <c r="E731" s="2258"/>
      <c r="F731" s="2258"/>
      <c r="G731" s="2258"/>
      <c r="H731" s="2259"/>
    </row>
    <row r="732" spans="1:8" ht="21.75" thickBot="1">
      <c r="A732" s="2187"/>
      <c r="B732" s="803"/>
      <c r="C732" s="804"/>
      <c r="D732" s="804"/>
      <c r="E732" s="804"/>
      <c r="F732" s="804"/>
      <c r="G732" s="804"/>
      <c r="H732" s="805"/>
    </row>
    <row r="733" spans="1:8" ht="23.25">
      <c r="A733" s="2187"/>
      <c r="B733" s="754"/>
      <c r="C733" s="755"/>
      <c r="D733" s="756"/>
      <c r="E733" s="757"/>
      <c r="F733" s="757"/>
      <c r="G733" s="756"/>
      <c r="H733" s="758"/>
    </row>
    <row r="734" spans="1:8" ht="23.25">
      <c r="A734" s="2187"/>
      <c r="B734" s="739"/>
      <c r="C734" s="602"/>
      <c r="D734" s="15"/>
      <c r="E734" s="15"/>
      <c r="F734" s="766" t="s">
        <v>2047</v>
      </c>
      <c r="G734" s="746">
        <v>20</v>
      </c>
      <c r="H734" s="693"/>
    </row>
    <row r="735" spans="1:8" ht="15" customHeight="1">
      <c r="A735" s="2187"/>
      <c r="B735" s="2293" t="s">
        <v>1925</v>
      </c>
      <c r="C735" s="2294"/>
      <c r="D735" s="2294"/>
      <c r="E735" s="2294"/>
      <c r="F735" s="2294"/>
      <c r="G735" s="2294"/>
      <c r="H735" s="2295"/>
    </row>
    <row r="736" spans="1:8" ht="15.75" customHeight="1" thickBot="1">
      <c r="A736" s="2187"/>
      <c r="B736" s="2296"/>
      <c r="C736" s="2297"/>
      <c r="D736" s="2297"/>
      <c r="E736" s="2297"/>
      <c r="F736" s="2297"/>
      <c r="G736" s="2297"/>
      <c r="H736" s="2298"/>
    </row>
    <row r="737" spans="1:8" ht="15.75">
      <c r="A737" s="2187"/>
      <c r="B737" s="559"/>
      <c r="C737" s="561"/>
      <c r="D737" s="694"/>
      <c r="E737" s="561"/>
      <c r="F737" s="561"/>
      <c r="G737" s="561"/>
      <c r="H737" s="562"/>
    </row>
    <row r="738" spans="1:8" ht="18.75">
      <c r="A738" s="2187"/>
      <c r="B738" s="742"/>
      <c r="C738" s="8"/>
      <c r="D738" s="8" t="s">
        <v>2026</v>
      </c>
      <c r="E738" s="561"/>
      <c r="F738" s="561"/>
      <c r="G738" s="561"/>
      <c r="H738" s="562"/>
    </row>
    <row r="739" spans="1:8" ht="15.75">
      <c r="A739" s="2187"/>
      <c r="B739" s="747"/>
      <c r="C739" s="823"/>
      <c r="D739" s="823" t="s">
        <v>2022</v>
      </c>
      <c r="E739" s="561"/>
      <c r="F739" s="561"/>
      <c r="G739" s="561"/>
      <c r="H739" s="562"/>
    </row>
    <row r="740" spans="1:8" ht="15.75">
      <c r="A740" s="2187"/>
      <c r="B740" s="747"/>
      <c r="C740" s="823"/>
      <c r="D740" s="823" t="s">
        <v>2023</v>
      </c>
      <c r="E740" s="561"/>
      <c r="F740" s="561"/>
      <c r="G740" s="561"/>
      <c r="H740" s="562"/>
    </row>
    <row r="741" spans="1:8" ht="15.75">
      <c r="A741" s="2187"/>
      <c r="B741" s="747"/>
      <c r="C741" s="823"/>
      <c r="D741" s="823" t="s">
        <v>2024</v>
      </c>
      <c r="E741" s="561"/>
      <c r="F741" s="561"/>
      <c r="G741" s="561"/>
      <c r="H741" s="562"/>
    </row>
    <row r="742" spans="1:8" ht="15.75">
      <c r="A742" s="2187"/>
      <c r="B742" s="747"/>
      <c r="C742" s="823"/>
      <c r="D742" s="823" t="s">
        <v>2025</v>
      </c>
      <c r="E742" s="561"/>
      <c r="F742" s="561"/>
      <c r="G742" s="561"/>
      <c r="H742" s="562"/>
    </row>
    <row r="743" spans="1:8" ht="15.75">
      <c r="A743" s="2187"/>
      <c r="B743" s="747"/>
      <c r="C743" s="823"/>
      <c r="D743" s="823" t="s">
        <v>2029</v>
      </c>
      <c r="E743" s="561"/>
      <c r="F743" s="561"/>
      <c r="G743" s="561"/>
      <c r="H743" s="562"/>
    </row>
    <row r="744" spans="1:8" ht="15.75">
      <c r="A744" s="2187"/>
      <c r="B744" s="747"/>
      <c r="C744" s="823"/>
      <c r="D744" s="823" t="s">
        <v>2041</v>
      </c>
      <c r="E744" s="561"/>
      <c r="F744" s="561"/>
      <c r="G744" s="561"/>
      <c r="H744" s="562"/>
    </row>
    <row r="745" spans="1:8" ht="15.75">
      <c r="A745" s="2187"/>
      <c r="B745" s="807"/>
      <c r="C745" s="818"/>
      <c r="D745" s="818" t="s">
        <v>2027</v>
      </c>
      <c r="E745" s="561"/>
      <c r="F745" s="561"/>
      <c r="G745" s="561"/>
      <c r="H745" s="562"/>
    </row>
    <row r="746" spans="1:8" ht="15.75">
      <c r="A746" s="2187"/>
      <c r="B746" s="559"/>
      <c r="C746" s="802"/>
      <c r="D746" s="802"/>
      <c r="E746" s="802"/>
      <c r="F746" s="802"/>
      <c r="G746" s="802"/>
      <c r="H746" s="562"/>
    </row>
    <row r="747" spans="1:8" ht="15.75">
      <c r="A747" s="2187"/>
      <c r="B747" s="559"/>
      <c r="C747" s="695" t="s">
        <v>2037</v>
      </c>
      <c r="D747" s="695"/>
      <c r="E747" s="802"/>
      <c r="F747" s="802"/>
      <c r="G747" s="802"/>
      <c r="H747" s="562"/>
    </row>
    <row r="748" spans="1:8" ht="18.75">
      <c r="A748" s="2187"/>
      <c r="B748" s="559"/>
      <c r="C748" s="812" t="s">
        <v>2030</v>
      </c>
      <c r="D748" s="811" t="s">
        <v>1926</v>
      </c>
      <c r="E748" s="811" t="s">
        <v>1927</v>
      </c>
      <c r="F748" s="811" t="s">
        <v>1928</v>
      </c>
      <c r="G748" s="811" t="s">
        <v>1929</v>
      </c>
      <c r="H748" s="831" t="s">
        <v>2031</v>
      </c>
    </row>
    <row r="749" spans="1:8" ht="15.75">
      <c r="A749" s="2187"/>
      <c r="B749" s="559"/>
      <c r="C749" s="812" t="s">
        <v>469</v>
      </c>
      <c r="D749" s="819">
        <v>0.1</v>
      </c>
      <c r="E749" s="819">
        <v>0.2</v>
      </c>
      <c r="F749" s="819">
        <v>0.3</v>
      </c>
      <c r="G749" s="819">
        <v>0.4</v>
      </c>
      <c r="H749" s="808">
        <f>MIN(D749:G749)</f>
        <v>0.1</v>
      </c>
    </row>
    <row r="750" spans="1:8" ht="15.75">
      <c r="A750" s="2187"/>
      <c r="B750" s="559"/>
      <c r="C750" s="812" t="s">
        <v>468</v>
      </c>
      <c r="D750" s="819">
        <v>0.2</v>
      </c>
      <c r="E750" s="819">
        <v>0.1</v>
      </c>
      <c r="F750" s="819">
        <v>0.4</v>
      </c>
      <c r="G750" s="819">
        <v>0.3</v>
      </c>
      <c r="H750" s="808">
        <f>MIN(D750:G750)</f>
        <v>0.1</v>
      </c>
    </row>
    <row r="751" spans="1:8" ht="15.75">
      <c r="A751" s="2187"/>
      <c r="B751" s="559"/>
      <c r="C751" s="812" t="s">
        <v>471</v>
      </c>
      <c r="D751" s="819">
        <v>0.03</v>
      </c>
      <c r="E751" s="819">
        <v>0.04</v>
      </c>
      <c r="F751" s="819">
        <v>0.02</v>
      </c>
      <c r="G751" s="819">
        <v>0.01</v>
      </c>
      <c r="H751" s="808">
        <f>MIN(D751:G751)</f>
        <v>0.01</v>
      </c>
    </row>
    <row r="752" spans="1:8" ht="15.75">
      <c r="A752" s="2187"/>
      <c r="B752" s="559"/>
      <c r="C752" s="812" t="s">
        <v>2028</v>
      </c>
      <c r="D752" s="819">
        <v>0.14000000000000001</v>
      </c>
      <c r="E752" s="819">
        <v>0.13</v>
      </c>
      <c r="F752" s="819">
        <v>0.1</v>
      </c>
      <c r="G752" s="819">
        <v>0.12</v>
      </c>
      <c r="H752" s="808">
        <f>MIN(D752:G752)</f>
        <v>0.1</v>
      </c>
    </row>
    <row r="753" spans="1:8" ht="15.75">
      <c r="A753" s="2187"/>
      <c r="B753" s="806"/>
      <c r="C753" s="822" t="s">
        <v>2033</v>
      </c>
      <c r="D753" s="820">
        <v>4</v>
      </c>
      <c r="E753" s="820">
        <v>2</v>
      </c>
      <c r="F753" s="820">
        <v>6</v>
      </c>
      <c r="G753" s="820">
        <v>3</v>
      </c>
      <c r="H753" s="832">
        <f>MIN(D753:G753)</f>
        <v>2</v>
      </c>
    </row>
    <row r="754" spans="1:8" ht="15.75">
      <c r="A754" s="2187"/>
      <c r="B754" s="559"/>
      <c r="C754" s="802"/>
      <c r="D754" s="802"/>
      <c r="E754" s="802"/>
      <c r="F754" s="802"/>
      <c r="G754" s="802"/>
      <c r="H754" s="833" t="s">
        <v>2039</v>
      </c>
    </row>
    <row r="755" spans="1:8" ht="15.75">
      <c r="A755" s="2187"/>
      <c r="B755" s="807"/>
      <c r="C755" s="815" t="s">
        <v>470</v>
      </c>
      <c r="D755" s="821">
        <v>0.05</v>
      </c>
      <c r="E755" s="821">
        <v>0.11</v>
      </c>
      <c r="F755" s="821">
        <v>0.04</v>
      </c>
      <c r="G755" s="821">
        <v>0.08</v>
      </c>
      <c r="H755" s="808">
        <f>MAX(D755:G755)</f>
        <v>0.11</v>
      </c>
    </row>
    <row r="756" spans="1:8" ht="15.75">
      <c r="A756" s="2187"/>
      <c r="B756" s="559"/>
      <c r="C756" s="802"/>
      <c r="D756" s="802"/>
      <c r="E756" s="802"/>
      <c r="F756" s="802"/>
      <c r="G756" s="802"/>
      <c r="H756" s="691"/>
    </row>
    <row r="757" spans="1:8" ht="15.75">
      <c r="A757" s="2187"/>
      <c r="B757" s="559"/>
      <c r="C757" s="802"/>
      <c r="D757" s="695" t="s">
        <v>2048</v>
      </c>
      <c r="E757" s="802"/>
      <c r="F757" s="802"/>
      <c r="G757" s="802"/>
      <c r="H757" s="691"/>
    </row>
    <row r="758" spans="1:8" ht="15.75">
      <c r="A758" s="2187"/>
      <c r="B758" s="559"/>
      <c r="C758" s="802"/>
      <c r="D758" s="824" t="s">
        <v>2038</v>
      </c>
      <c r="E758" s="802"/>
      <c r="F758" s="802"/>
      <c r="G758" s="802"/>
      <c r="H758" s="562"/>
    </row>
    <row r="759" spans="1:8" ht="18.75">
      <c r="A759" s="2187"/>
      <c r="B759" s="559"/>
      <c r="C759" s="802"/>
      <c r="D759" s="811" t="s">
        <v>1926</v>
      </c>
      <c r="E759" s="811" t="s">
        <v>1927</v>
      </c>
      <c r="F759" s="811" t="s">
        <v>1928</v>
      </c>
      <c r="G759" s="811" t="s">
        <v>1929</v>
      </c>
      <c r="H759" s="691"/>
    </row>
    <row r="760" spans="1:8" ht="15.75">
      <c r="A760" s="2187"/>
      <c r="B760" s="559"/>
      <c r="C760" s="812" t="s">
        <v>469</v>
      </c>
      <c r="D760" s="817">
        <f>(D749/H749)*G734</f>
        <v>20</v>
      </c>
      <c r="E760" s="817">
        <f>(H749/E749)*G734</f>
        <v>10</v>
      </c>
      <c r="F760" s="817">
        <f>(H749/F749)*G734</f>
        <v>6.6666666666666679</v>
      </c>
      <c r="G760" s="817">
        <f>(H749/G749)*G734</f>
        <v>5</v>
      </c>
      <c r="H760" s="691"/>
    </row>
    <row r="761" spans="1:8" ht="15.75">
      <c r="A761" s="2187"/>
      <c r="B761" s="559"/>
      <c r="C761" s="812" t="s">
        <v>468</v>
      </c>
      <c r="D761" s="817">
        <f>(H750/D750)*G734</f>
        <v>10</v>
      </c>
      <c r="E761" s="817">
        <f>(H750/E750)*G734</f>
        <v>20</v>
      </c>
      <c r="F761" s="817">
        <f>(H750/F750)*G734</f>
        <v>5</v>
      </c>
      <c r="G761" s="817">
        <f>(H750/G750)*G734</f>
        <v>6.6666666666666679</v>
      </c>
      <c r="H761" s="691"/>
    </row>
    <row r="762" spans="1:8" ht="15.75">
      <c r="A762" s="2187"/>
      <c r="B762" s="559"/>
      <c r="C762" s="812" t="s">
        <v>471</v>
      </c>
      <c r="D762" s="817">
        <f>(H751/D751)*G734</f>
        <v>6.6666666666666679</v>
      </c>
      <c r="E762" s="817">
        <f>(H751/E751)*G734</f>
        <v>5</v>
      </c>
      <c r="F762" s="817">
        <f>(H751/F751)*G734</f>
        <v>10</v>
      </c>
      <c r="G762" s="817">
        <f>(H751/G751)*G734</f>
        <v>20</v>
      </c>
      <c r="H762" s="691"/>
    </row>
    <row r="763" spans="1:8" ht="15.75">
      <c r="A763" s="2187"/>
      <c r="B763" s="559"/>
      <c r="C763" s="812" t="s">
        <v>2028</v>
      </c>
      <c r="D763" s="817">
        <f>(H752/D752)*G734</f>
        <v>14.285714285714286</v>
      </c>
      <c r="E763" s="817">
        <f>(H752/E752)*G734</f>
        <v>15.384615384615385</v>
      </c>
      <c r="F763" s="817">
        <f>(H752/F752)*G734</f>
        <v>20</v>
      </c>
      <c r="G763" s="817">
        <f>(H752/G752)*G734</f>
        <v>16.666666666666668</v>
      </c>
      <c r="H763" s="691"/>
    </row>
    <row r="764" spans="1:8" ht="15.75">
      <c r="A764" s="2187"/>
      <c r="B764" s="559"/>
      <c r="C764" s="813" t="s">
        <v>2032</v>
      </c>
      <c r="D764" s="817">
        <f>(H753/D753)*G734</f>
        <v>10</v>
      </c>
      <c r="E764" s="817">
        <f>(H753/E753)*G734</f>
        <v>20</v>
      </c>
      <c r="F764" s="817">
        <f>(H753/F753)*G734</f>
        <v>6.6666666666666661</v>
      </c>
      <c r="G764" s="817">
        <f>(H753/G753)*G734</f>
        <v>13.333333333333332</v>
      </c>
      <c r="H764" s="691"/>
    </row>
    <row r="765" spans="1:8" ht="15.75">
      <c r="A765" s="2187"/>
      <c r="B765" s="559"/>
      <c r="C765" s="802"/>
      <c r="D765" s="802"/>
      <c r="E765" s="802"/>
      <c r="F765" s="802"/>
      <c r="G765" s="802"/>
      <c r="H765" s="691"/>
    </row>
    <row r="766" spans="1:8" ht="15.75">
      <c r="A766" s="2187"/>
      <c r="B766" s="559"/>
      <c r="C766" s="802"/>
      <c r="D766" s="824" t="s">
        <v>2049</v>
      </c>
      <c r="E766" s="802"/>
      <c r="F766" s="802"/>
      <c r="G766" s="802"/>
      <c r="H766" s="691"/>
    </row>
    <row r="767" spans="1:8" ht="15.75">
      <c r="A767" s="2187"/>
      <c r="B767" s="559"/>
      <c r="C767" s="816" t="s">
        <v>470</v>
      </c>
      <c r="D767" s="817">
        <f>(D755/H755)*G734</f>
        <v>9.0909090909090917</v>
      </c>
      <c r="E767" s="817">
        <f>(E755/H755)*G734</f>
        <v>20</v>
      </c>
      <c r="F767" s="817">
        <f>(F755/H755)*G734</f>
        <v>7.2727272727272734</v>
      </c>
      <c r="G767" s="817">
        <f>(G755/H755)*G734</f>
        <v>14.545454545454547</v>
      </c>
      <c r="H767" s="691"/>
    </row>
    <row r="768" spans="1:8" ht="15.75">
      <c r="A768" s="2187"/>
      <c r="B768" s="834"/>
      <c r="C768" s="122"/>
      <c r="D768" s="122"/>
      <c r="E768" s="122"/>
      <c r="F768" s="122"/>
      <c r="G768" s="122"/>
      <c r="H768" s="562"/>
    </row>
    <row r="769" spans="1:8" ht="15.75">
      <c r="A769" s="2187"/>
      <c r="B769" s="810"/>
      <c r="C769" s="826" t="s">
        <v>446</v>
      </c>
      <c r="D769" s="835">
        <f>SUM(D760:D767)</f>
        <v>70.043290043290042</v>
      </c>
      <c r="E769" s="835">
        <f>SUM(E760:E767)</f>
        <v>90.384615384615387</v>
      </c>
      <c r="F769" s="835">
        <f>SUM(F760:F767)</f>
        <v>55.606060606060609</v>
      </c>
      <c r="G769" s="835">
        <f>SUM(G760:G767)</f>
        <v>76.212121212121218</v>
      </c>
      <c r="H769" s="562"/>
    </row>
    <row r="770" spans="1:8" ht="15.75">
      <c r="A770" s="2187"/>
      <c r="B770" s="836"/>
      <c r="C770" s="813" t="s">
        <v>598</v>
      </c>
      <c r="D770" s="827">
        <f>RANK(D769,D769:G769,0)</f>
        <v>3</v>
      </c>
      <c r="E770" s="827">
        <f>RANK(E769,D769:G769,0)</f>
        <v>1</v>
      </c>
      <c r="F770" s="827">
        <f>RANK(F769,D769:G769,0)</f>
        <v>4</v>
      </c>
      <c r="G770" s="827">
        <f>RANK(G769,D769:G769,0)</f>
        <v>2</v>
      </c>
      <c r="H770" s="562"/>
    </row>
    <row r="771" spans="1:8" ht="16.5" thickBot="1">
      <c r="A771" s="2187"/>
      <c r="B771" s="834"/>
      <c r="C771" s="122"/>
      <c r="D771" s="122"/>
      <c r="E771" s="122"/>
      <c r="F771" s="122"/>
      <c r="G771" s="122"/>
      <c r="H771" s="562"/>
    </row>
    <row r="772" spans="1:8" ht="15.75">
      <c r="A772" s="2187"/>
      <c r="B772" s="772" t="s">
        <v>2034</v>
      </c>
      <c r="C772" s="773"/>
      <c r="D772" s="773"/>
      <c r="E772" s="773"/>
      <c r="F772" s="773"/>
      <c r="G772" s="773"/>
      <c r="H772" s="2299" t="s">
        <v>615</v>
      </c>
    </row>
    <row r="773" spans="1:8" ht="23.25">
      <c r="A773" s="2187"/>
      <c r="B773" s="776" t="s">
        <v>11</v>
      </c>
      <c r="C773" s="133"/>
      <c r="D773" s="580" t="s">
        <v>2031</v>
      </c>
      <c r="E773" s="138"/>
      <c r="F773" s="801" t="s">
        <v>2040</v>
      </c>
      <c r="G773" s="138"/>
      <c r="H773" s="2229"/>
    </row>
    <row r="774" spans="1:8" ht="23.25">
      <c r="A774" s="2187"/>
      <c r="B774" s="777">
        <f>(D774/F774)*H774</f>
        <v>6.6666666666666679</v>
      </c>
      <c r="C774" s="133" t="s">
        <v>563</v>
      </c>
      <c r="D774" s="847">
        <v>0.1</v>
      </c>
      <c r="E774" s="134" t="s">
        <v>564</v>
      </c>
      <c r="F774" s="846">
        <v>0.3</v>
      </c>
      <c r="G774" s="134" t="s">
        <v>24</v>
      </c>
      <c r="H774" s="837">
        <v>20</v>
      </c>
    </row>
    <row r="775" spans="1:8" ht="23.25">
      <c r="A775" s="2187"/>
      <c r="B775" s="779" t="str">
        <f>LEFT(ADDRESS(1,COLUMN(),4),LEN(ADDRESS(1,COLUMN(),4))-1)</f>
        <v>B</v>
      </c>
      <c r="C775" s="133"/>
      <c r="D775" s="12" t="str">
        <f>LEFT(ADDRESS(1,COLUMN(),4),LEN(ADDRESS(1,COLUMN(),4))-1)</f>
        <v>D</v>
      </c>
      <c r="E775" s="138"/>
      <c r="F775" s="12" t="str">
        <f>LEFT(ADDRESS(1,COLUMN(),4),LEN(ADDRESS(1,COLUMN(),4))-1)</f>
        <v>F</v>
      </c>
      <c r="G775" s="138"/>
      <c r="H775" s="780" t="str">
        <f>LEFT(ADDRESS(1,COLUMN(),4),LEN(ADDRESS(1,COLUMN(),4))-1)</f>
        <v>H</v>
      </c>
    </row>
    <row r="776" spans="1:8" ht="23.25">
      <c r="A776" s="2187"/>
      <c r="B776" s="781" t="s">
        <v>31</v>
      </c>
      <c r="C776" s="133"/>
      <c r="D776" s="136" t="s">
        <v>28</v>
      </c>
      <c r="E776" s="135"/>
      <c r="F776" s="141" t="s">
        <v>29</v>
      </c>
      <c r="G776" s="134"/>
      <c r="H776" s="782" t="s">
        <v>30</v>
      </c>
    </row>
    <row r="777" spans="1:8" ht="16.5" thickBot="1">
      <c r="A777" s="2187"/>
      <c r="B777" s="809"/>
      <c r="C777" s="802"/>
      <c r="D777" s="802"/>
      <c r="E777" s="802"/>
      <c r="F777" s="802"/>
      <c r="G777" s="802"/>
      <c r="H777" s="691"/>
    </row>
    <row r="778" spans="1:8" ht="15.75">
      <c r="A778" s="2187"/>
      <c r="B778" s="828" t="s">
        <v>2035</v>
      </c>
      <c r="C778" s="829"/>
      <c r="D778" s="829"/>
      <c r="E778" s="830"/>
      <c r="F778" s="830"/>
      <c r="G778" s="830"/>
      <c r="H778" s="2299" t="s">
        <v>615</v>
      </c>
    </row>
    <row r="779" spans="1:8" ht="23.25">
      <c r="A779" s="2187"/>
      <c r="B779" s="776" t="s">
        <v>11</v>
      </c>
      <c r="C779" s="133"/>
      <c r="D779" s="849" t="s">
        <v>2042</v>
      </c>
      <c r="E779" s="138"/>
      <c r="F779" s="825" t="s">
        <v>2039</v>
      </c>
      <c r="G779" s="138"/>
      <c r="H779" s="2229"/>
    </row>
    <row r="780" spans="1:8" ht="23.25">
      <c r="A780" s="2187"/>
      <c r="B780" s="777">
        <f>(D780/F780)*H780</f>
        <v>9.0909090909090917</v>
      </c>
      <c r="C780" s="133" t="s">
        <v>563</v>
      </c>
      <c r="D780" s="848">
        <v>0.05</v>
      </c>
      <c r="E780" s="134" t="s">
        <v>564</v>
      </c>
      <c r="F780" s="845">
        <v>0.11</v>
      </c>
      <c r="G780" s="134" t="s">
        <v>24</v>
      </c>
      <c r="H780" s="838">
        <v>20</v>
      </c>
    </row>
    <row r="781" spans="1:8" ht="23.25">
      <c r="A781" s="2187"/>
      <c r="B781" s="779" t="str">
        <f>LEFT(ADDRESS(1,COLUMN(),4),LEN(ADDRESS(1,COLUMN(),4))-1)</f>
        <v>B</v>
      </c>
      <c r="C781" s="133"/>
      <c r="D781" s="13" t="str">
        <f>LEFT(ADDRESS(1,COLUMN(),4),LEN(ADDRESS(1,COLUMN(),4))-1)</f>
        <v>D</v>
      </c>
      <c r="E781" s="138"/>
      <c r="F781" s="12" t="str">
        <f>LEFT(ADDRESS(1,COLUMN(),4),LEN(ADDRESS(1,COLUMN(),4))-1)</f>
        <v>F</v>
      </c>
      <c r="G781" s="138"/>
      <c r="H781" s="780" t="str">
        <f>LEFT(ADDRESS(1,COLUMN(),4),LEN(ADDRESS(1,COLUMN(),4))-1)</f>
        <v>H</v>
      </c>
    </row>
    <row r="782" spans="1:8" ht="23.25">
      <c r="A782" s="2187"/>
      <c r="B782" s="781" t="s">
        <v>31</v>
      </c>
      <c r="C782" s="133"/>
      <c r="D782" s="136" t="s">
        <v>28</v>
      </c>
      <c r="E782" s="135"/>
      <c r="F782" s="141" t="s">
        <v>29</v>
      </c>
      <c r="G782" s="134"/>
      <c r="H782" s="782" t="s">
        <v>30</v>
      </c>
    </row>
    <row r="783" spans="1:8" ht="16.5" thickBot="1">
      <c r="A783" s="2187"/>
      <c r="B783" s="559"/>
      <c r="C783" s="802"/>
      <c r="D783" s="802"/>
      <c r="E783" s="802"/>
      <c r="F783" s="802"/>
      <c r="G783" s="802"/>
      <c r="H783" s="562"/>
    </row>
    <row r="784" spans="1:8" ht="15.75">
      <c r="A784" s="2187"/>
      <c r="B784" s="850" t="s">
        <v>2011</v>
      </c>
      <c r="C784" s="773"/>
      <c r="D784" s="773"/>
      <c r="E784" s="773"/>
      <c r="F784" s="773"/>
      <c r="G784" s="773"/>
      <c r="H784" s="851"/>
    </row>
    <row r="785" spans="1:9" ht="15.75">
      <c r="A785" s="2187"/>
      <c r="B785" s="559"/>
      <c r="C785" s="814" t="s">
        <v>2046</v>
      </c>
      <c r="D785" s="802"/>
      <c r="E785" s="802"/>
      <c r="F785" s="802"/>
      <c r="G785" s="802"/>
      <c r="H785" s="562"/>
    </row>
    <row r="786" spans="1:9" ht="15.75">
      <c r="A786" s="2187"/>
      <c r="B786" s="559"/>
      <c r="C786" s="814" t="s">
        <v>2045</v>
      </c>
      <c r="D786" s="802"/>
      <c r="E786" s="802"/>
      <c r="F786" s="802"/>
      <c r="G786" s="802"/>
      <c r="H786" s="562"/>
    </row>
    <row r="787" spans="1:9" ht="15.75">
      <c r="A787" s="2187"/>
      <c r="B787" s="559"/>
      <c r="C787" s="814" t="s">
        <v>2044</v>
      </c>
      <c r="D787" s="802"/>
      <c r="E787" s="802"/>
      <c r="F787" s="802"/>
      <c r="G787" s="802"/>
      <c r="H787" s="562"/>
    </row>
    <row r="788" spans="1:9" ht="15.75">
      <c r="A788" s="2187"/>
      <c r="B788" s="559"/>
      <c r="C788" s="695" t="s">
        <v>2043</v>
      </c>
      <c r="D788" s="802"/>
      <c r="E788" s="802"/>
      <c r="F788" s="802"/>
      <c r="G788" s="802"/>
      <c r="H788" s="562"/>
    </row>
    <row r="789" spans="1:9" ht="15.75">
      <c r="A789" s="2187"/>
      <c r="B789" s="559"/>
      <c r="C789" s="802"/>
      <c r="D789" s="802"/>
      <c r="E789" s="802"/>
      <c r="F789" s="802"/>
      <c r="G789" s="802"/>
      <c r="H789" s="562"/>
    </row>
    <row r="790" spans="1:9" ht="15.75">
      <c r="A790" s="2187"/>
      <c r="B790" s="842" t="s">
        <v>27</v>
      </c>
      <c r="C790" s="843" t="s">
        <v>2010</v>
      </c>
      <c r="D790" s="802"/>
      <c r="E790" s="802"/>
      <c r="F790" s="802"/>
      <c r="G790" s="802"/>
      <c r="H790" s="562"/>
      <c r="I790" s="168" t="s">
        <v>107</v>
      </c>
    </row>
    <row r="791" spans="1:9" ht="15.75">
      <c r="A791" s="2187"/>
      <c r="B791" s="546"/>
      <c r="C791" s="802"/>
      <c r="D791" s="802"/>
      <c r="E791" s="802"/>
      <c r="F791" s="802"/>
      <c r="G791" s="802"/>
      <c r="H791" s="562"/>
    </row>
    <row r="792" spans="1:9" ht="15.75">
      <c r="A792" s="2187"/>
      <c r="B792" s="546"/>
      <c r="C792" s="843" t="s">
        <v>2016</v>
      </c>
      <c r="D792" s="802"/>
      <c r="E792" s="802"/>
      <c r="F792" s="802"/>
      <c r="G792" s="802"/>
      <c r="H792" s="562"/>
    </row>
    <row r="793" spans="1:9" ht="15.75">
      <c r="A793" s="2187"/>
      <c r="B793" s="546"/>
      <c r="C793" s="802"/>
      <c r="D793" s="802"/>
      <c r="E793" s="802"/>
      <c r="F793" s="802"/>
      <c r="G793" s="802"/>
      <c r="H793" s="562"/>
    </row>
    <row r="794" spans="1:9" ht="15.75">
      <c r="A794" s="2187"/>
      <c r="B794" s="546"/>
      <c r="C794" s="843" t="s">
        <v>2019</v>
      </c>
      <c r="D794" s="802"/>
      <c r="E794" s="802"/>
      <c r="F794" s="802"/>
      <c r="G794" s="802"/>
      <c r="H794" s="562"/>
    </row>
    <row r="795" spans="1:9" ht="15.75">
      <c r="A795" s="2187"/>
      <c r="B795" s="546"/>
      <c r="C795" s="802"/>
      <c r="D795" s="802"/>
      <c r="E795" s="802"/>
      <c r="F795" s="802"/>
      <c r="G795" s="802"/>
      <c r="H795" s="562"/>
    </row>
    <row r="796" spans="1:9" ht="15.75">
      <c r="A796" s="2187"/>
      <c r="B796" s="546"/>
      <c r="C796" s="844" t="s">
        <v>2014</v>
      </c>
      <c r="D796" s="802"/>
      <c r="E796" s="802"/>
      <c r="F796" s="802"/>
      <c r="G796" s="802"/>
      <c r="H796" s="562"/>
    </row>
    <row r="797" spans="1:9" ht="15.75">
      <c r="A797" s="2187"/>
      <c r="B797" s="546"/>
      <c r="C797" s="802"/>
      <c r="D797" s="802"/>
      <c r="E797" s="802"/>
      <c r="F797" s="802"/>
      <c r="G797" s="802"/>
      <c r="H797" s="562"/>
    </row>
    <row r="798" spans="1:9" ht="15.75">
      <c r="A798" s="2187"/>
      <c r="B798" s="546"/>
      <c r="C798" s="843" t="s">
        <v>2015</v>
      </c>
      <c r="D798" s="802"/>
      <c r="E798" s="802"/>
      <c r="F798" s="802"/>
      <c r="G798" s="802"/>
      <c r="H798" s="562"/>
    </row>
    <row r="799" spans="1:9" ht="15.75">
      <c r="A799" s="2187"/>
      <c r="B799" s="546"/>
      <c r="C799" s="802"/>
      <c r="D799" s="802"/>
      <c r="E799" s="802"/>
      <c r="F799" s="802"/>
      <c r="G799" s="802"/>
      <c r="H799" s="562"/>
    </row>
    <row r="800" spans="1:9" ht="15.75">
      <c r="A800" s="2187"/>
      <c r="B800" s="546"/>
      <c r="C800" s="843" t="s">
        <v>2020</v>
      </c>
      <c r="D800" s="802"/>
      <c r="E800" s="802"/>
      <c r="F800" s="802"/>
      <c r="G800" s="802"/>
      <c r="H800" s="562"/>
    </row>
    <row r="801" spans="1:8" ht="15.75">
      <c r="A801" s="2187"/>
      <c r="B801" s="546"/>
      <c r="C801" s="7"/>
      <c r="D801" s="802"/>
      <c r="E801" s="802"/>
      <c r="F801" s="802"/>
      <c r="G801" s="802"/>
      <c r="H801" s="562"/>
    </row>
    <row r="802" spans="1:8" ht="15.75">
      <c r="A802" s="2187"/>
      <c r="B802" s="546"/>
      <c r="C802" s="843" t="s">
        <v>2013</v>
      </c>
      <c r="D802" s="802"/>
      <c r="E802" s="802"/>
      <c r="F802" s="802"/>
      <c r="G802" s="802"/>
      <c r="H802" s="562"/>
    </row>
    <row r="803" spans="1:8" ht="15.75">
      <c r="A803" s="2187"/>
      <c r="B803" s="546"/>
      <c r="C803" s="802"/>
      <c r="D803" s="802"/>
      <c r="E803" s="802"/>
      <c r="F803" s="802"/>
      <c r="G803" s="802"/>
      <c r="H803" s="562"/>
    </row>
    <row r="804" spans="1:8" ht="15.75">
      <c r="A804" s="2187"/>
      <c r="B804" s="546"/>
      <c r="C804" s="843" t="s">
        <v>2021</v>
      </c>
      <c r="D804" s="802"/>
      <c r="E804" s="802"/>
      <c r="F804" s="802"/>
      <c r="G804" s="802"/>
      <c r="H804" s="562"/>
    </row>
    <row r="805" spans="1:8" ht="15.75">
      <c r="A805" s="2187"/>
      <c r="B805" s="546"/>
      <c r="C805" s="802"/>
      <c r="D805" s="802"/>
      <c r="E805" s="802"/>
      <c r="F805" s="802"/>
      <c r="G805" s="802"/>
      <c r="H805" s="562"/>
    </row>
    <row r="806" spans="1:8" ht="15.75">
      <c r="A806" s="2187"/>
      <c r="B806" s="546"/>
      <c r="C806" s="843" t="s">
        <v>2017</v>
      </c>
      <c r="D806" s="802"/>
      <c r="E806" s="802"/>
      <c r="F806" s="802"/>
      <c r="G806" s="802"/>
      <c r="H806" s="562"/>
    </row>
    <row r="807" spans="1:8" ht="15.75">
      <c r="A807" s="2187"/>
      <c r="B807" s="546"/>
      <c r="C807" s="7"/>
      <c r="D807" s="802"/>
      <c r="E807" s="802"/>
      <c r="F807" s="802"/>
      <c r="G807" s="802"/>
      <c r="H807" s="562"/>
    </row>
    <row r="808" spans="1:8" ht="15.75">
      <c r="A808" s="2187"/>
      <c r="B808" s="546"/>
      <c r="C808" s="843" t="s">
        <v>2018</v>
      </c>
      <c r="D808" s="802"/>
      <c r="E808" s="802"/>
      <c r="F808" s="802"/>
      <c r="G808" s="802"/>
      <c r="H808" s="562"/>
    </row>
    <row r="809" spans="1:8" ht="15.75">
      <c r="A809" s="2187"/>
      <c r="B809" s="559"/>
      <c r="C809" s="802"/>
      <c r="D809" s="802"/>
      <c r="E809" s="802"/>
      <c r="F809" s="802"/>
      <c r="G809" s="802"/>
      <c r="H809" s="562"/>
    </row>
    <row r="810" spans="1:8" ht="16.5" thickBot="1">
      <c r="A810" s="2187"/>
      <c r="B810" s="839"/>
      <c r="C810" s="840"/>
      <c r="D810" s="840"/>
      <c r="E810" s="840"/>
      <c r="F810" s="840"/>
      <c r="G810" s="840"/>
      <c r="H810" s="841"/>
    </row>
    <row r="813" spans="1:8" ht="15.75" thickBot="1">
      <c r="A813" s="523" t="s">
        <v>498</v>
      </c>
      <c r="B813" s="2186"/>
      <c r="C813" s="2186"/>
      <c r="D813" s="2186"/>
      <c r="E813" s="2186"/>
      <c r="F813" s="2186"/>
      <c r="G813" s="2186"/>
      <c r="H813" s="2186"/>
    </row>
    <row r="814" spans="1:8">
      <c r="A814" s="2187"/>
      <c r="B814" s="2317" t="s">
        <v>2175</v>
      </c>
      <c r="C814" s="2255"/>
      <c r="D814" s="2255"/>
      <c r="E814" s="2255"/>
      <c r="F814" s="2255"/>
      <c r="G814" s="2255"/>
      <c r="H814" s="2318"/>
    </row>
    <row r="815" spans="1:8">
      <c r="A815" s="2187"/>
      <c r="B815" s="2257"/>
      <c r="C815" s="2258"/>
      <c r="D815" s="2258"/>
      <c r="E815" s="2258"/>
      <c r="F815" s="2258"/>
      <c r="G815" s="2258"/>
      <c r="H815" s="2259"/>
    </row>
    <row r="816" spans="1:8" ht="21">
      <c r="A816" s="2187"/>
      <c r="B816" s="2257" t="s">
        <v>2176</v>
      </c>
      <c r="C816" s="2258"/>
      <c r="D816" s="2258"/>
      <c r="E816" s="2258"/>
      <c r="F816" s="2258"/>
      <c r="G816" s="2258"/>
      <c r="H816" s="2259"/>
    </row>
    <row r="817" spans="1:8" ht="21" customHeight="1">
      <c r="A817" s="2187"/>
      <c r="B817" s="842" t="s">
        <v>562</v>
      </c>
      <c r="C817" s="2319" t="s">
        <v>2189</v>
      </c>
      <c r="D817" s="2319"/>
      <c r="E817" s="2319"/>
      <c r="F817" s="2319"/>
      <c r="G817" s="2319"/>
      <c r="H817" s="2320"/>
    </row>
    <row r="818" spans="1:8">
      <c r="A818" s="2187"/>
      <c r="B818" s="534"/>
      <c r="C818" s="169"/>
      <c r="D818" s="169"/>
      <c r="E818" s="169"/>
      <c r="F818" s="169"/>
      <c r="G818" s="169"/>
      <c r="H818" s="541"/>
    </row>
    <row r="819" spans="1:8" ht="15.75">
      <c r="A819" s="2187"/>
      <c r="B819" s="558" t="s">
        <v>2177</v>
      </c>
      <c r="C819" s="169"/>
      <c r="D819" s="169"/>
      <c r="E819" s="169"/>
      <c r="F819" s="169"/>
      <c r="G819" s="169"/>
      <c r="H819" s="541"/>
    </row>
    <row r="820" spans="1:8" ht="15.75">
      <c r="A820" s="2187"/>
      <c r="B820" s="558" t="s">
        <v>2178</v>
      </c>
      <c r="C820" s="169"/>
      <c r="D820" s="169"/>
      <c r="E820" s="169"/>
      <c r="F820" s="169"/>
      <c r="G820" s="169"/>
      <c r="H820" s="541"/>
    </row>
    <row r="821" spans="1:8" ht="15.75">
      <c r="A821" s="2187"/>
      <c r="B821" s="558" t="s">
        <v>2179</v>
      </c>
      <c r="C821" s="169"/>
      <c r="D821" s="169"/>
      <c r="E821" s="169"/>
      <c r="F821" s="169"/>
      <c r="G821" s="169"/>
      <c r="H821" s="541"/>
    </row>
    <row r="822" spans="1:8" ht="15.75">
      <c r="A822" s="2187"/>
      <c r="B822" s="558" t="s">
        <v>2180</v>
      </c>
      <c r="C822" s="169"/>
      <c r="D822" s="169"/>
      <c r="E822" s="169"/>
      <c r="F822" s="169"/>
      <c r="G822" s="169"/>
      <c r="H822" s="541"/>
    </row>
    <row r="823" spans="1:8" ht="15.75">
      <c r="A823" s="2187"/>
      <c r="B823" s="558" t="s">
        <v>2183</v>
      </c>
      <c r="C823" s="169"/>
      <c r="D823" s="169"/>
      <c r="E823" s="169"/>
      <c r="F823" s="169"/>
      <c r="G823" s="169"/>
      <c r="H823" s="541"/>
    </row>
    <row r="824" spans="1:8" ht="15.75">
      <c r="A824" s="2187"/>
      <c r="B824" s="558" t="s">
        <v>2184</v>
      </c>
      <c r="C824" s="169"/>
      <c r="D824" s="169"/>
      <c r="E824" s="169"/>
      <c r="F824" s="169"/>
      <c r="G824" s="169"/>
      <c r="H824" s="541"/>
    </row>
    <row r="825" spans="1:8" ht="15.75">
      <c r="A825" s="2187"/>
      <c r="B825" s="558" t="s">
        <v>2185</v>
      </c>
      <c r="C825" s="169"/>
      <c r="D825" s="169"/>
      <c r="E825" s="169"/>
      <c r="F825" s="169"/>
      <c r="G825" s="169"/>
      <c r="H825" s="541"/>
    </row>
    <row r="826" spans="1:8" ht="15.75">
      <c r="A826" s="2187"/>
      <c r="B826" s="558" t="s">
        <v>2181</v>
      </c>
      <c r="C826" s="169"/>
      <c r="D826" s="169"/>
      <c r="E826" s="169"/>
      <c r="F826" s="169"/>
      <c r="G826" s="169"/>
      <c r="H826" s="541"/>
    </row>
    <row r="827" spans="1:8" ht="15.75">
      <c r="A827" s="2187"/>
      <c r="B827" s="558" t="s">
        <v>2182</v>
      </c>
      <c r="C827" s="169"/>
      <c r="D827" s="169"/>
      <c r="E827" s="169"/>
      <c r="F827" s="169"/>
      <c r="G827" s="169"/>
      <c r="H827" s="541"/>
    </row>
    <row r="828" spans="1:8" ht="15.75">
      <c r="A828" s="2187"/>
      <c r="B828" s="558" t="s">
        <v>2186</v>
      </c>
      <c r="C828" s="169"/>
      <c r="D828" s="169"/>
      <c r="E828" s="169"/>
      <c r="F828" s="169"/>
      <c r="G828" s="169"/>
      <c r="H828" s="541"/>
    </row>
    <row r="829" spans="1:8" ht="15.75">
      <c r="A829" s="2187"/>
      <c r="B829" s="558" t="s">
        <v>2187</v>
      </c>
      <c r="C829" s="169"/>
      <c r="D829" s="169"/>
      <c r="E829" s="169"/>
      <c r="F829" s="169"/>
      <c r="G829" s="169"/>
      <c r="H829" s="541"/>
    </row>
    <row r="830" spans="1:8" ht="15.75">
      <c r="A830" s="2187"/>
      <c r="B830" s="558" t="s">
        <v>2188</v>
      </c>
      <c r="C830" s="169"/>
      <c r="D830" s="169"/>
      <c r="E830" s="169"/>
      <c r="F830" s="169"/>
      <c r="G830" s="169"/>
      <c r="H830" s="541"/>
    </row>
    <row r="831" spans="1:8" ht="15.75">
      <c r="A831" s="2187"/>
      <c r="B831" s="558" t="s">
        <v>2041</v>
      </c>
      <c r="C831" s="169"/>
      <c r="D831" s="169"/>
      <c r="E831" s="169"/>
      <c r="F831" s="169"/>
      <c r="G831" s="169"/>
      <c r="H831" s="541"/>
    </row>
    <row r="832" spans="1:8" ht="15.75" thickBot="1">
      <c r="A832" s="2187"/>
      <c r="B832" s="528"/>
      <c r="C832" s="524"/>
      <c r="D832" s="524"/>
      <c r="E832" s="524"/>
      <c r="F832" s="524"/>
      <c r="G832" s="524"/>
      <c r="H832" s="1137"/>
    </row>
    <row r="835" spans="1:10" ht="15.75" thickBot="1">
      <c r="A835" s="523" t="s">
        <v>498</v>
      </c>
      <c r="B835" s="2186"/>
      <c r="C835" s="2186"/>
      <c r="D835" s="2186"/>
      <c r="E835" s="2186"/>
      <c r="F835" s="2186"/>
      <c r="G835" s="2186"/>
      <c r="H835" s="2186"/>
    </row>
    <row r="836" spans="1:10">
      <c r="A836" s="2187"/>
      <c r="B836" s="1345"/>
      <c r="C836" s="688"/>
      <c r="D836" s="688"/>
      <c r="E836" s="688"/>
      <c r="F836" s="688"/>
      <c r="G836" s="688"/>
      <c r="H836" s="1346"/>
    </row>
    <row r="837" spans="1:10">
      <c r="A837" s="2187"/>
      <c r="B837" s="534"/>
      <c r="C837" s="169"/>
      <c r="D837" s="169"/>
      <c r="E837" s="169"/>
      <c r="F837" s="169"/>
      <c r="G837" s="169"/>
      <c r="H837" s="541"/>
    </row>
    <row r="838" spans="1:10">
      <c r="A838" s="2187"/>
      <c r="B838" s="534"/>
      <c r="C838" s="169"/>
      <c r="D838" s="169"/>
      <c r="E838" s="169"/>
      <c r="F838" s="169"/>
      <c r="G838" s="169"/>
      <c r="H838" s="541"/>
    </row>
    <row r="839" spans="1:10">
      <c r="A839" s="2187"/>
      <c r="B839" s="534"/>
      <c r="C839" s="169"/>
      <c r="D839" s="169"/>
      <c r="E839" s="169"/>
      <c r="F839" s="169"/>
      <c r="G839" s="169"/>
      <c r="H839" s="541"/>
    </row>
    <row r="840" spans="1:10">
      <c r="A840" s="2187"/>
      <c r="B840" s="534"/>
      <c r="C840" s="169"/>
      <c r="D840" s="169"/>
      <c r="E840" s="169"/>
      <c r="F840" s="169"/>
      <c r="G840" s="169"/>
      <c r="H840" s="541"/>
    </row>
    <row r="841" spans="1:10">
      <c r="A841" s="2187"/>
      <c r="B841" s="534"/>
      <c r="C841" s="169"/>
      <c r="D841" s="169"/>
      <c r="E841" s="169"/>
      <c r="F841" s="169"/>
      <c r="G841" s="169"/>
      <c r="H841" s="541"/>
    </row>
    <row r="842" spans="1:10">
      <c r="A842" s="2187"/>
      <c r="B842" s="534"/>
      <c r="C842" s="169"/>
      <c r="D842" s="169"/>
      <c r="E842" s="169"/>
      <c r="F842" s="169"/>
      <c r="G842" s="169"/>
      <c r="H842" s="541"/>
    </row>
    <row r="843" spans="1:10" ht="18.75">
      <c r="A843" s="2187"/>
      <c r="B843" s="1344" t="s">
        <v>27</v>
      </c>
      <c r="C843" s="509" t="s">
        <v>2053</v>
      </c>
      <c r="D843" s="169"/>
      <c r="E843" s="169"/>
      <c r="F843" s="169"/>
      <c r="G843" s="169"/>
      <c r="H843" s="541"/>
    </row>
    <row r="844" spans="1:10" ht="15.75">
      <c r="A844" s="2187"/>
      <c r="B844" s="534"/>
      <c r="C844" s="548" t="s">
        <v>2214</v>
      </c>
      <c r="D844" s="169"/>
      <c r="E844" s="169"/>
      <c r="F844" s="169"/>
      <c r="G844" s="169"/>
      <c r="H844" s="541"/>
    </row>
    <row r="845" spans="1:10" ht="15.75" thickBot="1">
      <c r="A845" s="2187"/>
      <c r="B845" s="528"/>
      <c r="C845" s="524"/>
      <c r="D845" s="524"/>
      <c r="E845" s="524"/>
      <c r="F845" s="524"/>
      <c r="G845" s="524"/>
      <c r="H845" s="527"/>
    </row>
    <row r="848" spans="1:10" ht="15.75" thickBot="1">
      <c r="A848" s="982" t="s">
        <v>498</v>
      </c>
      <c r="B848" s="2321"/>
      <c r="C848" s="2321"/>
      <c r="D848" s="2321"/>
      <c r="E848" s="2321"/>
      <c r="F848" s="2321"/>
      <c r="G848" s="2321"/>
      <c r="H848" s="2321"/>
      <c r="I848" s="2321"/>
      <c r="J848" s="2321"/>
    </row>
    <row r="849" spans="1:10">
      <c r="A849" s="2322"/>
      <c r="B849" s="2323" t="s">
        <v>2244</v>
      </c>
      <c r="C849" s="2324"/>
      <c r="D849" s="2324"/>
      <c r="E849" s="2324"/>
      <c r="F849" s="2324"/>
      <c r="G849" s="2324"/>
      <c r="H849" s="2324"/>
      <c r="I849" s="2324"/>
      <c r="J849" s="2325"/>
    </row>
    <row r="850" spans="1:10">
      <c r="A850" s="2322"/>
      <c r="B850" s="2326"/>
      <c r="C850" s="2327"/>
      <c r="D850" s="2327"/>
      <c r="E850" s="2327"/>
      <c r="F850" s="2327"/>
      <c r="G850" s="2327"/>
      <c r="H850" s="2327"/>
      <c r="I850" s="2327"/>
      <c r="J850" s="2328"/>
    </row>
    <row r="851" spans="1:10" ht="23.25">
      <c r="A851" s="2322"/>
      <c r="B851" s="551"/>
      <c r="C851" s="147"/>
      <c r="D851" s="1381"/>
      <c r="E851" s="1381"/>
      <c r="F851" s="1381"/>
      <c r="G851" s="1381"/>
      <c r="H851" s="1381"/>
      <c r="I851" s="1381"/>
      <c r="J851" s="1382"/>
    </row>
    <row r="852" spans="1:10">
      <c r="A852" s="2322"/>
      <c r="B852" s="2329" t="s">
        <v>2222</v>
      </c>
      <c r="C852" s="2330"/>
      <c r="D852" s="2330"/>
      <c r="E852" s="2330"/>
      <c r="F852" s="2330"/>
      <c r="G852" s="2330"/>
      <c r="H852" s="2330"/>
      <c r="I852" s="2330"/>
      <c r="J852" s="2331"/>
    </row>
    <row r="853" spans="1:10">
      <c r="A853" s="2322"/>
      <c r="B853" s="2329"/>
      <c r="C853" s="2330"/>
      <c r="D853" s="2330"/>
      <c r="E853" s="2330"/>
      <c r="F853" s="2330"/>
      <c r="G853" s="2330"/>
      <c r="H853" s="2330"/>
      <c r="I853" s="2330"/>
      <c r="J853" s="2331"/>
    </row>
    <row r="854" spans="1:10" ht="23.25">
      <c r="A854" s="2322"/>
      <c r="B854" s="551"/>
      <c r="C854" s="147"/>
      <c r="D854" s="1381"/>
      <c r="E854" s="1381"/>
      <c r="F854" s="1381"/>
      <c r="G854" s="1381"/>
      <c r="H854" s="1381"/>
      <c r="I854" s="1381"/>
      <c r="J854" s="1382"/>
    </row>
    <row r="855" spans="1:10" ht="23.25">
      <c r="A855" s="2322"/>
      <c r="B855" s="551"/>
      <c r="C855" s="147"/>
      <c r="D855" s="1381"/>
      <c r="E855" s="1381"/>
      <c r="F855" s="1381"/>
      <c r="G855" s="1381"/>
      <c r="H855" s="1381"/>
      <c r="I855" s="1381"/>
      <c r="J855" s="1382" t="s">
        <v>2096</v>
      </c>
    </row>
    <row r="856" spans="1:10">
      <c r="A856" s="2322"/>
      <c r="B856" s="551"/>
      <c r="C856" s="147"/>
      <c r="D856" s="1381"/>
      <c r="E856" s="1381"/>
      <c r="F856" s="1381"/>
      <c r="G856" s="1381"/>
      <c r="H856" s="1381"/>
      <c r="I856" s="1381"/>
      <c r="J856" s="1383"/>
    </row>
    <row r="857" spans="1:10" ht="19.5" thickBot="1">
      <c r="A857" s="2322"/>
      <c r="B857" s="2177" t="s">
        <v>584</v>
      </c>
      <c r="C857" s="2178"/>
      <c r="D857" s="1378"/>
      <c r="E857" s="1379" t="s">
        <v>2239</v>
      </c>
      <c r="F857" s="1349" t="s">
        <v>24</v>
      </c>
      <c r="G857" s="517" t="s">
        <v>2240</v>
      </c>
      <c r="H857" s="1384"/>
      <c r="I857" s="1384"/>
      <c r="J857" s="1383"/>
    </row>
    <row r="858" spans="1:10" ht="18.75">
      <c r="A858" s="2322"/>
      <c r="B858" s="2177"/>
      <c r="C858" s="2178"/>
      <c r="D858" s="2179" t="s">
        <v>2238</v>
      </c>
      <c r="E858" s="2179"/>
      <c r="F858" s="2179"/>
      <c r="G858" s="2179"/>
      <c r="H858" s="2179"/>
      <c r="I858" s="2179"/>
      <c r="J858" s="1383"/>
    </row>
    <row r="859" spans="1:10" ht="18.75">
      <c r="A859" s="2322"/>
      <c r="B859" s="1347"/>
      <c r="C859" s="1348"/>
      <c r="D859" s="144"/>
      <c r="E859" s="2332" t="s">
        <v>2242</v>
      </c>
      <c r="F859" s="144"/>
      <c r="G859" s="144"/>
      <c r="H859" s="144"/>
      <c r="I859" s="144"/>
      <c r="J859" s="891"/>
    </row>
    <row r="860" spans="1:10" ht="18.75">
      <c r="A860" s="2322"/>
      <c r="B860" s="1385"/>
      <c r="C860" s="144"/>
      <c r="D860" s="144"/>
      <c r="E860" s="2332"/>
      <c r="F860" s="144"/>
      <c r="G860" s="2333" t="s">
        <v>2236</v>
      </c>
      <c r="H860" s="144"/>
      <c r="I860" s="2334" t="s">
        <v>585</v>
      </c>
      <c r="J860" s="1383"/>
    </row>
    <row r="861" spans="1:10" ht="23.25">
      <c r="A861" s="2322"/>
      <c r="B861" s="1385"/>
      <c r="C861" s="146" t="s">
        <v>11</v>
      </c>
      <c r="D861" s="133"/>
      <c r="E861" s="2332"/>
      <c r="F861" s="1386"/>
      <c r="G861" s="2333"/>
      <c r="H861" s="1386"/>
      <c r="I861" s="2334"/>
      <c r="J861" s="1383"/>
    </row>
    <row r="862" spans="1:10" ht="23.25">
      <c r="A862" s="2322"/>
      <c r="B862" s="1385"/>
      <c r="C862" s="132">
        <f>(E862*G862)/I862</f>
        <v>7.5</v>
      </c>
      <c r="D862" s="133" t="s">
        <v>563</v>
      </c>
      <c r="E862" s="171">
        <v>2.5</v>
      </c>
      <c r="F862" s="134" t="s">
        <v>24</v>
      </c>
      <c r="G862" s="151">
        <v>15</v>
      </c>
      <c r="H862" s="135" t="s">
        <v>564</v>
      </c>
      <c r="I862" s="152">
        <v>5</v>
      </c>
      <c r="J862" s="1383"/>
    </row>
    <row r="863" spans="1:10" ht="23.25">
      <c r="A863" s="2322"/>
      <c r="B863" s="1385"/>
      <c r="C863" s="1387" t="str">
        <f>LEFT(ADDRESS(1,COLUMN(),4),LEN(ADDRESS(1,COLUMN(),4))-1)</f>
        <v>C</v>
      </c>
      <c r="D863" s="133"/>
      <c r="E863" s="1388" t="str">
        <f>LEFT(ADDRESS(1,COLUMN(),4),LEN(ADDRESS(1,COLUMN(),4))-1)</f>
        <v>E</v>
      </c>
      <c r="F863" s="1386"/>
      <c r="G863" s="1389" t="str">
        <f>LEFT(ADDRESS(1,COLUMN(),4),LEN(ADDRESS(1,COLUMN(),4))-1)</f>
        <v>G</v>
      </c>
      <c r="H863" s="1386"/>
      <c r="I863" s="1389" t="str">
        <f>LEFT(ADDRESS(1,COLUMN(),4),LEN(ADDRESS(1,COLUMN(),4))-1)</f>
        <v>I</v>
      </c>
      <c r="J863" s="1383"/>
    </row>
    <row r="864" spans="1:10" ht="23.25">
      <c r="A864" s="2322"/>
      <c r="B864" s="1385"/>
      <c r="C864" s="130" t="s">
        <v>31</v>
      </c>
      <c r="D864" s="133"/>
      <c r="E864" s="136" t="s">
        <v>28</v>
      </c>
      <c r="F864" s="135"/>
      <c r="G864" s="142" t="s">
        <v>29</v>
      </c>
      <c r="H864" s="134"/>
      <c r="I864" s="141" t="s">
        <v>30</v>
      </c>
      <c r="J864" s="1383"/>
    </row>
    <row r="865" spans="1:10" ht="18.75">
      <c r="A865" s="2322"/>
      <c r="B865" s="1347"/>
      <c r="C865" s="1348"/>
      <c r="D865" s="144"/>
      <c r="E865" s="144"/>
      <c r="F865" s="144"/>
      <c r="G865" s="144"/>
      <c r="H865" s="144"/>
      <c r="I865" s="144"/>
      <c r="J865" s="891"/>
    </row>
    <row r="866" spans="1:10" ht="18.75">
      <c r="A866" s="2322"/>
      <c r="B866" s="2335" t="s">
        <v>2241</v>
      </c>
      <c r="C866" s="2336"/>
      <c r="D866" s="2336"/>
      <c r="E866" s="2336"/>
      <c r="F866" s="2336"/>
      <c r="G866" s="2336"/>
      <c r="H866" s="2336"/>
      <c r="I866" s="2336"/>
      <c r="J866" s="891"/>
    </row>
    <row r="867" spans="1:10" ht="18.75">
      <c r="A867" s="2322"/>
      <c r="B867" s="1347"/>
      <c r="C867" s="1348"/>
      <c r="D867" s="144"/>
      <c r="E867" s="2332" t="s">
        <v>2242</v>
      </c>
      <c r="F867" s="144"/>
      <c r="G867" s="2337" t="s">
        <v>2230</v>
      </c>
      <c r="H867" s="144"/>
      <c r="I867" s="144"/>
      <c r="J867" s="891"/>
    </row>
    <row r="868" spans="1:10" ht="26.25">
      <c r="A868" s="2322"/>
      <c r="B868" s="1390"/>
      <c r="C868" s="144"/>
      <c r="D868" s="144"/>
      <c r="E868" s="2332"/>
      <c r="F868" s="144"/>
      <c r="G868" s="2337"/>
      <c r="H868" s="144"/>
      <c r="I868" s="2333" t="s">
        <v>2236</v>
      </c>
      <c r="J868" s="893"/>
    </row>
    <row r="869" spans="1:10" ht="23.25">
      <c r="A869" s="2322"/>
      <c r="B869" s="1385"/>
      <c r="C869" s="146" t="s">
        <v>11</v>
      </c>
      <c r="D869" s="133"/>
      <c r="E869" s="2332"/>
      <c r="F869" s="1386"/>
      <c r="G869" s="2337"/>
      <c r="H869" s="1386"/>
      <c r="I869" s="2333"/>
      <c r="J869" s="1383"/>
    </row>
    <row r="870" spans="1:10" ht="23.25">
      <c r="A870" s="2322"/>
      <c r="B870" s="1385"/>
      <c r="C870" s="132">
        <f>(E870/G870)*I870</f>
        <v>7.5</v>
      </c>
      <c r="D870" s="133" t="s">
        <v>563</v>
      </c>
      <c r="E870" s="171">
        <v>2.5</v>
      </c>
      <c r="F870" s="135" t="s">
        <v>564</v>
      </c>
      <c r="G870" s="152">
        <v>5</v>
      </c>
      <c r="H870" s="134" t="s">
        <v>24</v>
      </c>
      <c r="I870" s="151">
        <v>15</v>
      </c>
      <c r="J870" s="1383"/>
    </row>
    <row r="871" spans="1:10" ht="23.25">
      <c r="A871" s="2322"/>
      <c r="B871" s="1385"/>
      <c r="C871" s="1387" t="str">
        <f>LEFT(ADDRESS(1,COLUMN(),4),LEN(ADDRESS(1,COLUMN(),4))-1)</f>
        <v>C</v>
      </c>
      <c r="D871" s="133"/>
      <c r="E871" s="1388" t="str">
        <f>LEFT(ADDRESS(1,COLUMN(),4),LEN(ADDRESS(1,COLUMN(),4))-1)</f>
        <v>E</v>
      </c>
      <c r="F871" s="1386"/>
      <c r="G871" s="1389" t="str">
        <f>LEFT(ADDRESS(1,COLUMN(),4),LEN(ADDRESS(1,COLUMN(),4))-1)</f>
        <v>G</v>
      </c>
      <c r="H871" s="1386"/>
      <c r="I871" s="1389" t="str">
        <f>LEFT(ADDRESS(1,COLUMN(),4),LEN(ADDRESS(1,COLUMN(),4))-1)</f>
        <v>I</v>
      </c>
      <c r="J871" s="1383"/>
    </row>
    <row r="872" spans="1:10" ht="23.25">
      <c r="A872" s="2322"/>
      <c r="B872" s="1385"/>
      <c r="C872" s="130" t="s">
        <v>31</v>
      </c>
      <c r="D872" s="133"/>
      <c r="E872" s="136" t="s">
        <v>28</v>
      </c>
      <c r="F872" s="135"/>
      <c r="G872" s="141" t="s">
        <v>30</v>
      </c>
      <c r="H872" s="134"/>
      <c r="I872" s="142" t="s">
        <v>29</v>
      </c>
      <c r="J872" s="1383"/>
    </row>
    <row r="873" spans="1:10" ht="23.25">
      <c r="A873" s="2322"/>
      <c r="B873" s="1385"/>
      <c r="C873" s="130"/>
      <c r="D873" s="133"/>
      <c r="E873" s="136"/>
      <c r="F873" s="135"/>
      <c r="G873" s="141"/>
      <c r="H873" s="134"/>
      <c r="I873" s="142"/>
      <c r="J873" s="1391" t="s">
        <v>2243</v>
      </c>
    </row>
    <row r="874" spans="1:10" ht="24" thickBot="1">
      <c r="A874" s="2322"/>
      <c r="B874" s="1392"/>
      <c r="C874" s="1393"/>
      <c r="D874" s="1394"/>
      <c r="E874" s="1395"/>
      <c r="F874" s="1396"/>
      <c r="G874" s="1397"/>
      <c r="H874" s="1398"/>
      <c r="I874" s="1399"/>
      <c r="J874" s="1400"/>
    </row>
    <row r="875" spans="1:10">
      <c r="A875" s="1401"/>
      <c r="B875" s="1401"/>
      <c r="C875" s="1401"/>
      <c r="D875" s="1401"/>
      <c r="E875" s="1401"/>
      <c r="F875" s="1401"/>
      <c r="G875" s="1401"/>
      <c r="H875" s="1401"/>
      <c r="I875" s="1401"/>
      <c r="J875" s="1401"/>
    </row>
    <row r="876" spans="1:10" ht="15.75" thickBot="1">
      <c r="A876" s="982" t="s">
        <v>498</v>
      </c>
      <c r="B876" s="2321"/>
      <c r="C876" s="2321"/>
      <c r="D876" s="2321"/>
      <c r="E876" s="2321"/>
      <c r="F876" s="2321"/>
      <c r="G876" s="2321"/>
      <c r="H876" s="2321"/>
      <c r="I876" s="2321"/>
      <c r="J876" s="2321"/>
    </row>
    <row r="877" spans="1:10">
      <c r="A877" s="2338"/>
      <c r="B877" s="2339" t="s">
        <v>2245</v>
      </c>
      <c r="C877" s="2340"/>
      <c r="D877" s="2340"/>
      <c r="E877" s="2340"/>
      <c r="F877" s="2340"/>
      <c r="G877" s="2340"/>
      <c r="H877" s="2340"/>
      <c r="I877" s="2340"/>
      <c r="J877" s="2341"/>
    </row>
    <row r="878" spans="1:10">
      <c r="A878" s="2338"/>
      <c r="B878" s="2342"/>
      <c r="C878" s="2343"/>
      <c r="D878" s="2343"/>
      <c r="E878" s="2343"/>
      <c r="F878" s="2343"/>
      <c r="G878" s="2343"/>
      <c r="H878" s="2343"/>
      <c r="I878" s="2343"/>
      <c r="J878" s="2344"/>
    </row>
    <row r="879" spans="1:10" ht="23.25">
      <c r="A879" s="2338"/>
      <c r="B879" s="917"/>
      <c r="C879" s="918"/>
      <c r="D879" s="867"/>
      <c r="E879" s="867"/>
      <c r="F879" s="919"/>
      <c r="G879" s="867"/>
      <c r="H879" s="897"/>
      <c r="I879" s="867"/>
      <c r="J879" s="693"/>
    </row>
    <row r="880" spans="1:10" ht="18.75">
      <c r="A880" s="2338"/>
      <c r="B880" s="2345" t="s">
        <v>2220</v>
      </c>
      <c r="C880" s="2346"/>
      <c r="D880" s="2346"/>
      <c r="E880" s="2346"/>
      <c r="F880" s="2346"/>
      <c r="G880" s="2346"/>
      <c r="H880" s="2346"/>
      <c r="I880" s="2346"/>
      <c r="J880" s="2347"/>
    </row>
    <row r="881" spans="1:10" ht="18.75">
      <c r="A881" s="2338"/>
      <c r="B881" s="2174" t="s">
        <v>3</v>
      </c>
      <c r="C881" s="2175"/>
      <c r="D881" s="2175"/>
      <c r="E881" s="2175"/>
      <c r="F881" s="2175"/>
      <c r="G881" s="2175"/>
      <c r="H881" s="2175"/>
      <c r="I881" s="2175"/>
      <c r="J881" s="2176"/>
    </row>
    <row r="882" spans="1:10">
      <c r="A882" s="2338"/>
      <c r="B882" s="551"/>
      <c r="C882" s="147"/>
      <c r="D882" s="1381"/>
      <c r="E882" s="1381"/>
      <c r="F882" s="1381"/>
      <c r="G882" s="1381"/>
      <c r="H882" s="1381"/>
      <c r="I882" s="1381"/>
      <c r="J882" s="1383"/>
    </row>
    <row r="883" spans="1:10" ht="23.25">
      <c r="A883" s="2338"/>
      <c r="B883" s="551"/>
      <c r="C883" s="147"/>
      <c r="D883" s="1381"/>
      <c r="E883" s="1381"/>
      <c r="F883" s="1381"/>
      <c r="G883" s="1381"/>
      <c r="H883" s="1381"/>
      <c r="I883" s="1381"/>
      <c r="J883" s="1382" t="s">
        <v>2246</v>
      </c>
    </row>
    <row r="884" spans="1:10">
      <c r="A884" s="2338"/>
      <c r="B884" s="551"/>
      <c r="C884" s="147"/>
      <c r="D884" s="1381"/>
      <c r="E884" s="1381"/>
      <c r="F884" s="1381"/>
      <c r="G884" s="1381"/>
      <c r="H884" s="1381"/>
      <c r="I884" s="1381"/>
      <c r="J884" s="1383"/>
    </row>
    <row r="885" spans="1:10" ht="19.5" thickBot="1">
      <c r="A885" s="2338"/>
      <c r="B885" s="2177" t="s">
        <v>584</v>
      </c>
      <c r="C885" s="2178"/>
      <c r="D885" s="515"/>
      <c r="E885" s="516" t="s">
        <v>2125</v>
      </c>
      <c r="F885" s="1349" t="s">
        <v>24</v>
      </c>
      <c r="G885" s="517" t="s">
        <v>582</v>
      </c>
      <c r="H885" s="1384"/>
      <c r="I885" s="1384"/>
      <c r="J885" s="1402"/>
    </row>
    <row r="886" spans="1:10" ht="18.75">
      <c r="A886" s="2338"/>
      <c r="B886" s="2177"/>
      <c r="C886" s="2178"/>
      <c r="D886" s="2179" t="s">
        <v>2124</v>
      </c>
      <c r="E886" s="2179"/>
      <c r="F886" s="2179"/>
      <c r="G886" s="2179"/>
      <c r="H886" s="2179"/>
      <c r="I886" s="2179"/>
      <c r="J886" s="891"/>
    </row>
    <row r="887" spans="1:10" ht="18.75">
      <c r="A887" s="2338"/>
      <c r="B887" s="1347"/>
      <c r="C887" s="1348"/>
      <c r="D887" s="144"/>
      <c r="E887" s="144"/>
      <c r="F887" s="144"/>
      <c r="G887" s="144"/>
      <c r="H887" s="144"/>
      <c r="I887" s="144"/>
      <c r="J887" s="891"/>
    </row>
    <row r="888" spans="1:10" ht="26.25">
      <c r="A888" s="2338"/>
      <c r="B888" s="1390"/>
      <c r="C888" s="144"/>
      <c r="D888" s="144"/>
      <c r="E888" s="2138" t="s">
        <v>2113</v>
      </c>
      <c r="F888" s="144"/>
      <c r="G888" s="2136" t="s">
        <v>2117</v>
      </c>
      <c r="H888" s="144"/>
      <c r="I888" s="2137" t="s">
        <v>2236</v>
      </c>
      <c r="J888" s="893"/>
    </row>
    <row r="889" spans="1:10" ht="23.25">
      <c r="A889" s="2338"/>
      <c r="B889" s="1385"/>
      <c r="C889" s="146" t="s">
        <v>11</v>
      </c>
      <c r="D889" s="133"/>
      <c r="E889" s="2138"/>
      <c r="F889" s="1386"/>
      <c r="G889" s="2136"/>
      <c r="H889" s="1386"/>
      <c r="I889" s="2137"/>
      <c r="J889" s="1403"/>
    </row>
    <row r="890" spans="1:10" ht="23.25">
      <c r="A890" s="2338"/>
      <c r="B890" s="1385"/>
      <c r="C890" s="132">
        <f>(E890/G890)*I890</f>
        <v>3.9999999999999996</v>
      </c>
      <c r="D890" s="133" t="s">
        <v>563</v>
      </c>
      <c r="E890" s="966">
        <v>0.01</v>
      </c>
      <c r="F890" s="135" t="s">
        <v>564</v>
      </c>
      <c r="G890" s="967">
        <v>2.5000000000000001E-2</v>
      </c>
      <c r="H890" s="134" t="s">
        <v>24</v>
      </c>
      <c r="I890" s="521">
        <v>10</v>
      </c>
      <c r="J890" s="1383"/>
    </row>
    <row r="891" spans="1:10" ht="23.25">
      <c r="A891" s="2338"/>
      <c r="B891" s="1385"/>
      <c r="C891" s="1387" t="str">
        <f>LEFT(ADDRESS(1,COLUMN(),4),LEN(ADDRESS(1,COLUMN(),4))-1)</f>
        <v>C</v>
      </c>
      <c r="D891" s="133"/>
      <c r="E891" s="1389" t="str">
        <f>LEFT(ADDRESS(1,COLUMN(),4),LEN(ADDRESS(1,COLUMN(),4))-1)</f>
        <v>E</v>
      </c>
      <c r="F891" s="1386"/>
      <c r="G891" s="1389" t="str">
        <f>LEFT(ADDRESS(1,COLUMN(),4),LEN(ADDRESS(1,COLUMN(),4))-1)</f>
        <v>G</v>
      </c>
      <c r="H891" s="1386"/>
      <c r="I891" s="1389" t="str">
        <f>LEFT(ADDRESS(1,COLUMN(),4),LEN(ADDRESS(1,COLUMN(),4))-1)</f>
        <v>I</v>
      </c>
      <c r="J891" s="1383"/>
    </row>
    <row r="892" spans="1:10" ht="23.25">
      <c r="A892" s="2338"/>
      <c r="B892" s="1385"/>
      <c r="C892" s="130" t="s">
        <v>31</v>
      </c>
      <c r="D892" s="133"/>
      <c r="E892" s="136" t="s">
        <v>28</v>
      </c>
      <c r="F892" s="135"/>
      <c r="G892" s="141" t="s">
        <v>29</v>
      </c>
      <c r="H892" s="134"/>
      <c r="I892" s="142" t="s">
        <v>30</v>
      </c>
      <c r="J892" s="1383"/>
    </row>
    <row r="893" spans="1:10" ht="23.25">
      <c r="A893" s="2338"/>
      <c r="B893" s="1385"/>
      <c r="C893" s="130"/>
      <c r="D893" s="133"/>
      <c r="E893" s="136"/>
      <c r="F893" s="135"/>
      <c r="G893" s="141"/>
      <c r="H893" s="134"/>
      <c r="I893" s="142"/>
      <c r="J893" s="1403"/>
    </row>
    <row r="894" spans="1:10" ht="18.75">
      <c r="A894" s="2338"/>
      <c r="B894" s="2335" t="s">
        <v>2237</v>
      </c>
      <c r="C894" s="2336"/>
      <c r="D894" s="2336"/>
      <c r="E894" s="2336"/>
      <c r="F894" s="2336"/>
      <c r="G894" s="2336"/>
      <c r="H894" s="2336"/>
      <c r="I894" s="2336"/>
      <c r="J894" s="2348"/>
    </row>
    <row r="895" spans="1:10" ht="23.25">
      <c r="A895" s="2338"/>
      <c r="B895" s="1385"/>
      <c r="C895" s="130"/>
      <c r="D895" s="133"/>
      <c r="E895" s="136"/>
      <c r="F895" s="135"/>
      <c r="G895" s="141"/>
      <c r="H895" s="134"/>
      <c r="I895" s="142"/>
      <c r="J895" s="1383"/>
    </row>
    <row r="896" spans="1:10" ht="23.25">
      <c r="A896" s="2338"/>
      <c r="B896" s="1385"/>
      <c r="C896" s="144"/>
      <c r="D896" s="133"/>
      <c r="E896" s="2138" t="s">
        <v>2235</v>
      </c>
      <c r="F896" s="135"/>
      <c r="G896" s="2137" t="s">
        <v>2236</v>
      </c>
      <c r="H896" s="134"/>
      <c r="I896" s="2136" t="s">
        <v>23</v>
      </c>
      <c r="J896" s="1383"/>
    </row>
    <row r="897" spans="1:10" ht="23.25">
      <c r="A897" s="2338"/>
      <c r="B897" s="1385"/>
      <c r="C897" s="146" t="s">
        <v>11</v>
      </c>
      <c r="D897" s="133"/>
      <c r="E897" s="2138"/>
      <c r="F897" s="135"/>
      <c r="G897" s="2137"/>
      <c r="H897" s="134"/>
      <c r="I897" s="2136"/>
      <c r="J897" s="1383"/>
    </row>
    <row r="898" spans="1:10" ht="23.25">
      <c r="A898" s="2338"/>
      <c r="B898" s="1385"/>
      <c r="C898" s="132">
        <f>(E898*G898)/I898</f>
        <v>4</v>
      </c>
      <c r="D898" s="133"/>
      <c r="E898" s="966">
        <v>0.01</v>
      </c>
      <c r="F898" s="134" t="s">
        <v>24</v>
      </c>
      <c r="G898" s="521">
        <v>10</v>
      </c>
      <c r="H898" s="135" t="s">
        <v>564</v>
      </c>
      <c r="I898" s="967">
        <v>2.5000000000000001E-2</v>
      </c>
      <c r="J898" s="1383"/>
    </row>
    <row r="899" spans="1:10" ht="23.25">
      <c r="A899" s="2338"/>
      <c r="B899" s="1385"/>
      <c r="C899" s="1387" t="str">
        <f>LEFT(ADDRESS(1,COLUMN(),4),LEN(ADDRESS(1,COLUMN(),4))-1)</f>
        <v>C</v>
      </c>
      <c r="D899" s="133" t="s">
        <v>563</v>
      </c>
      <c r="E899" s="1389" t="str">
        <f>LEFT(ADDRESS(1,COLUMN(),4),LEN(ADDRESS(1,COLUMN(),4))-1)</f>
        <v>E</v>
      </c>
      <c r="F899" s="135"/>
      <c r="G899" s="1389" t="str">
        <f>LEFT(ADDRESS(1,COLUMN(),4),LEN(ADDRESS(1,COLUMN(),4))-1)</f>
        <v>G</v>
      </c>
      <c r="H899" s="134"/>
      <c r="I899" s="1389" t="str">
        <f>LEFT(ADDRESS(1,COLUMN(),4),LEN(ADDRESS(1,COLUMN(),4))-1)</f>
        <v>I</v>
      </c>
      <c r="J899" s="1383"/>
    </row>
    <row r="900" spans="1:10" ht="23.25">
      <c r="A900" s="2338"/>
      <c r="B900" s="1385"/>
      <c r="C900" s="130" t="s">
        <v>31</v>
      </c>
      <c r="D900" s="133"/>
      <c r="E900" s="136" t="s">
        <v>28</v>
      </c>
      <c r="F900" s="135"/>
      <c r="G900" s="142" t="s">
        <v>30</v>
      </c>
      <c r="H900" s="134"/>
      <c r="I900" s="141" t="s">
        <v>29</v>
      </c>
      <c r="J900" s="1403"/>
    </row>
    <row r="901" spans="1:10" ht="23.25">
      <c r="A901" s="2338"/>
      <c r="B901" s="1385"/>
      <c r="C901" s="130"/>
      <c r="D901" s="133"/>
      <c r="E901" s="136"/>
      <c r="F901" s="135"/>
      <c r="G901" s="141"/>
      <c r="H901" s="134"/>
      <c r="I901" s="142"/>
      <c r="J901" s="1391" t="s">
        <v>2243</v>
      </c>
    </row>
    <row r="902" spans="1:10" ht="15.75" thickBot="1">
      <c r="A902" s="2338"/>
      <c r="B902" s="1404" t="s">
        <v>583</v>
      </c>
      <c r="C902" s="1405"/>
      <c r="D902" s="1405"/>
      <c r="E902" s="1405"/>
      <c r="F902" s="1405"/>
      <c r="G902" s="1405"/>
      <c r="H902" s="1405"/>
      <c r="I902" s="1405"/>
      <c r="J902" s="1406"/>
    </row>
  </sheetData>
  <mergeCells count="171">
    <mergeCell ref="B876:J876"/>
    <mergeCell ref="A877:A902"/>
    <mergeCell ref="B877:J878"/>
    <mergeCell ref="B880:J880"/>
    <mergeCell ref="B881:J881"/>
    <mergeCell ref="B885:C886"/>
    <mergeCell ref="D886:I886"/>
    <mergeCell ref="E888:E889"/>
    <mergeCell ref="G888:G889"/>
    <mergeCell ref="I888:I889"/>
    <mergeCell ref="B894:J894"/>
    <mergeCell ref="E896:E897"/>
    <mergeCell ref="G896:G897"/>
    <mergeCell ref="I896:I897"/>
    <mergeCell ref="B848:J848"/>
    <mergeCell ref="A849:A874"/>
    <mergeCell ref="B849:J850"/>
    <mergeCell ref="B852:J853"/>
    <mergeCell ref="B857:C858"/>
    <mergeCell ref="D858:I858"/>
    <mergeCell ref="E859:E861"/>
    <mergeCell ref="G860:G861"/>
    <mergeCell ref="I860:I861"/>
    <mergeCell ref="B866:I866"/>
    <mergeCell ref="E867:E869"/>
    <mergeCell ref="G867:G869"/>
    <mergeCell ref="I868:I869"/>
    <mergeCell ref="B835:H835"/>
    <mergeCell ref="A836:A845"/>
    <mergeCell ref="B348:F348"/>
    <mergeCell ref="B288:H289"/>
    <mergeCell ref="B290:H290"/>
    <mergeCell ref="B813:H813"/>
    <mergeCell ref="B814:H815"/>
    <mergeCell ref="B816:H816"/>
    <mergeCell ref="C817:H817"/>
    <mergeCell ref="A814:A832"/>
    <mergeCell ref="A8:A42"/>
    <mergeCell ref="B375:H376"/>
    <mergeCell ref="B391:H391"/>
    <mergeCell ref="A673:A725"/>
    <mergeCell ref="A556:A610"/>
    <mergeCell ref="B672:H672"/>
    <mergeCell ref="G520:G521"/>
    <mergeCell ref="B728:H728"/>
    <mergeCell ref="A729:A810"/>
    <mergeCell ref="B729:H730"/>
    <mergeCell ref="B731:H731"/>
    <mergeCell ref="B735:H736"/>
    <mergeCell ref="H778:H779"/>
    <mergeCell ref="H772:H773"/>
    <mergeCell ref="B673:H674"/>
    <mergeCell ref="B57:E57"/>
    <mergeCell ref="B58:E58"/>
    <mergeCell ref="B61:E61"/>
    <mergeCell ref="B62:E62"/>
    <mergeCell ref="B228:J229"/>
    <mergeCell ref="C239:C240"/>
    <mergeCell ref="D239:D240"/>
    <mergeCell ref="E239:E240"/>
    <mergeCell ref="F239:F240"/>
    <mergeCell ref="J45:O46"/>
    <mergeCell ref="C79:C80"/>
    <mergeCell ref="D79:D80"/>
    <mergeCell ref="F567:F568"/>
    <mergeCell ref="A45:A65"/>
    <mergeCell ref="B45:G45"/>
    <mergeCell ref="G51:G53"/>
    <mergeCell ref="B56:E56"/>
    <mergeCell ref="B162:H162"/>
    <mergeCell ref="B163:H163"/>
    <mergeCell ref="B555:H555"/>
    <mergeCell ref="B567:B568"/>
    <mergeCell ref="D567:D568"/>
    <mergeCell ref="B186:H186"/>
    <mergeCell ref="B475:J475"/>
    <mergeCell ref="A476:A488"/>
    <mergeCell ref="B442:G442"/>
    <mergeCell ref="A406:A439"/>
    <mergeCell ref="I520:I521"/>
    <mergeCell ref="B86:E89"/>
    <mergeCell ref="A77:A89"/>
    <mergeCell ref="B265:B266"/>
    <mergeCell ref="B227:J227"/>
    <mergeCell ref="A228:A257"/>
    <mergeCell ref="G239:G240"/>
    <mergeCell ref="H239:H240"/>
    <mergeCell ref="I239:I240"/>
    <mergeCell ref="B78:E78"/>
    <mergeCell ref="A69:A73"/>
    <mergeCell ref="B68:E68"/>
    <mergeCell ref="B160:H160"/>
    <mergeCell ref="B161:H161"/>
    <mergeCell ref="B158:H158"/>
    <mergeCell ref="A159:A183"/>
    <mergeCell ref="B76:E76"/>
    <mergeCell ref="B77:E77"/>
    <mergeCell ref="E79:E80"/>
    <mergeCell ref="B79:B80"/>
    <mergeCell ref="A2:O4"/>
    <mergeCell ref="B496:C497"/>
    <mergeCell ref="E497:I497"/>
    <mergeCell ref="G495:G496"/>
    <mergeCell ref="H495:J496"/>
    <mergeCell ref="D495:F496"/>
    <mergeCell ref="B137:H137"/>
    <mergeCell ref="A138:A155"/>
    <mergeCell ref="B113:I113"/>
    <mergeCell ref="A114:A135"/>
    <mergeCell ref="B54:E54"/>
    <mergeCell ref="B51:E53"/>
    <mergeCell ref="B55:E55"/>
    <mergeCell ref="B60:E60"/>
    <mergeCell ref="B444:E444"/>
    <mergeCell ref="D478:D479"/>
    <mergeCell ref="F478:F479"/>
    <mergeCell ref="H478:H479"/>
    <mergeCell ref="J478:J479"/>
    <mergeCell ref="A187:A224"/>
    <mergeCell ref="B187:H189"/>
    <mergeCell ref="B7:I7"/>
    <mergeCell ref="B358:B360"/>
    <mergeCell ref="C360:H360"/>
    <mergeCell ref="K7:Z8"/>
    <mergeCell ref="L16:P16"/>
    <mergeCell ref="B614:N615"/>
    <mergeCell ref="J621:J622"/>
    <mergeCell ref="K621:K622"/>
    <mergeCell ref="L621:L622"/>
    <mergeCell ref="M621:M622"/>
    <mergeCell ref="C520:C521"/>
    <mergeCell ref="E520:E521"/>
    <mergeCell ref="B478:B479"/>
    <mergeCell ref="B44:G44"/>
    <mergeCell ref="B63:E63"/>
    <mergeCell ref="F49:F50"/>
    <mergeCell ref="G49:G50"/>
    <mergeCell ref="F51:F53"/>
    <mergeCell ref="B46:E46"/>
    <mergeCell ref="B48:E48"/>
    <mergeCell ref="B49:E50"/>
    <mergeCell ref="H362:H363"/>
    <mergeCell ref="B446:B447"/>
    <mergeCell ref="D446:D447"/>
    <mergeCell ref="F446:F447"/>
    <mergeCell ref="B443:G443"/>
    <mergeCell ref="B405:I405"/>
    <mergeCell ref="M631:M632"/>
    <mergeCell ref="B613:H613"/>
    <mergeCell ref="K631:K632"/>
    <mergeCell ref="L631:L632"/>
    <mergeCell ref="B92:F92"/>
    <mergeCell ref="A93:A110"/>
    <mergeCell ref="B287:H287"/>
    <mergeCell ref="A288:A402"/>
    <mergeCell ref="B295:H296"/>
    <mergeCell ref="B343:F344"/>
    <mergeCell ref="B352:H353"/>
    <mergeCell ref="A614:A669"/>
    <mergeCell ref="A443:A472"/>
    <mergeCell ref="H567:H568"/>
    <mergeCell ref="B557:H557"/>
    <mergeCell ref="B558:H558"/>
    <mergeCell ref="A492:A510"/>
    <mergeCell ref="B491:J491"/>
    <mergeCell ref="B513:J513"/>
    <mergeCell ref="D362:D363"/>
    <mergeCell ref="F362:F363"/>
    <mergeCell ref="A514:A552"/>
    <mergeCell ref="B260:J260"/>
    <mergeCell ref="A261:A284"/>
  </mergeCells>
  <conditionalFormatting sqref="E501">
    <cfRule type="cellIs" dxfId="119" priority="163" stopIfTrue="1" operator="equal">
      <formula>1</formula>
    </cfRule>
    <cfRule type="cellIs" dxfId="118" priority="164" stopIfTrue="1" operator="equal">
      <formula>2</formula>
    </cfRule>
    <cfRule type="cellIs" dxfId="117" priority="165" stopIfTrue="1" operator="equal">
      <formula>3</formula>
    </cfRule>
  </conditionalFormatting>
  <conditionalFormatting sqref="G501">
    <cfRule type="cellIs" dxfId="116" priority="157" stopIfTrue="1" operator="equal">
      <formula>1</formula>
    </cfRule>
    <cfRule type="cellIs" dxfId="115" priority="158" stopIfTrue="1" operator="equal">
      <formula>2</formula>
    </cfRule>
    <cfRule type="cellIs" dxfId="114" priority="159" stopIfTrue="1" operator="equal">
      <formula>3</formula>
    </cfRule>
  </conditionalFormatting>
  <conditionalFormatting sqref="I501">
    <cfRule type="cellIs" dxfId="113" priority="154" stopIfTrue="1" operator="equal">
      <formula>1</formula>
    </cfRule>
    <cfRule type="cellIs" dxfId="112" priority="155" stopIfTrue="1" operator="equal">
      <formula>2</formula>
    </cfRule>
    <cfRule type="cellIs" dxfId="111" priority="156" stopIfTrue="1" operator="equal">
      <formula>3</formula>
    </cfRule>
  </conditionalFormatting>
  <conditionalFormatting sqref="C522">
    <cfRule type="cellIs" dxfId="110" priority="112" stopIfTrue="1" operator="equal">
      <formula>1</formula>
    </cfRule>
    <cfRule type="cellIs" dxfId="109" priority="113" stopIfTrue="1" operator="equal">
      <formula>2</formula>
    </cfRule>
    <cfRule type="cellIs" dxfId="108" priority="114" stopIfTrue="1" operator="equal">
      <formula>3</formula>
    </cfRule>
  </conditionalFormatting>
  <conditionalFormatting sqref="E522">
    <cfRule type="cellIs" dxfId="107" priority="109" stopIfTrue="1" operator="equal">
      <formula>1</formula>
    </cfRule>
    <cfRule type="cellIs" dxfId="106" priority="110" stopIfTrue="1" operator="equal">
      <formula>2</formula>
    </cfRule>
    <cfRule type="cellIs" dxfId="105" priority="111" stopIfTrue="1" operator="equal">
      <formula>3</formula>
    </cfRule>
  </conditionalFormatting>
  <conditionalFormatting sqref="I522">
    <cfRule type="cellIs" dxfId="104" priority="106" stopIfTrue="1" operator="equal">
      <formula>1</formula>
    </cfRule>
    <cfRule type="cellIs" dxfId="103" priority="107" stopIfTrue="1" operator="equal">
      <formula>2</formula>
    </cfRule>
    <cfRule type="cellIs" dxfId="102" priority="108" stopIfTrue="1" operator="equal">
      <formula>3</formula>
    </cfRule>
  </conditionalFormatting>
  <conditionalFormatting sqref="F480">
    <cfRule type="cellIs" dxfId="101" priority="94" stopIfTrue="1" operator="equal">
      <formula>1</formula>
    </cfRule>
    <cfRule type="cellIs" dxfId="100" priority="95" stopIfTrue="1" operator="equal">
      <formula>2</formula>
    </cfRule>
    <cfRule type="cellIs" dxfId="99" priority="96" stopIfTrue="1" operator="equal">
      <formula>3</formula>
    </cfRule>
  </conditionalFormatting>
  <conditionalFormatting sqref="H480">
    <cfRule type="cellIs" dxfId="98" priority="91" stopIfTrue="1" operator="equal">
      <formula>1</formula>
    </cfRule>
    <cfRule type="cellIs" dxfId="97" priority="92" stopIfTrue="1" operator="equal">
      <formula>2</formula>
    </cfRule>
    <cfRule type="cellIs" dxfId="96" priority="93" stopIfTrue="1" operator="equal">
      <formula>3</formula>
    </cfRule>
  </conditionalFormatting>
  <conditionalFormatting sqref="D480">
    <cfRule type="cellIs" dxfId="95" priority="97" stopIfTrue="1" operator="equal">
      <formula>1</formula>
    </cfRule>
    <cfRule type="cellIs" dxfId="94" priority="98" stopIfTrue="1" operator="equal">
      <formula>2</formula>
    </cfRule>
    <cfRule type="cellIs" dxfId="93" priority="99" stopIfTrue="1" operator="equal">
      <formula>3</formula>
    </cfRule>
  </conditionalFormatting>
  <conditionalFormatting sqref="J480">
    <cfRule type="cellIs" dxfId="92" priority="88" stopIfTrue="1" operator="equal">
      <formula>1</formula>
    </cfRule>
    <cfRule type="cellIs" dxfId="91" priority="89" stopIfTrue="1" operator="equal">
      <formula>2</formula>
    </cfRule>
    <cfRule type="cellIs" dxfId="90" priority="90" stopIfTrue="1" operator="equal">
      <formula>3</formula>
    </cfRule>
  </conditionalFormatting>
  <conditionalFormatting sqref="F448">
    <cfRule type="cellIs" dxfId="89" priority="79" stopIfTrue="1" operator="equal">
      <formula>1</formula>
    </cfRule>
    <cfRule type="cellIs" dxfId="88" priority="80" stopIfTrue="1" operator="equal">
      <formula>2</formula>
    </cfRule>
    <cfRule type="cellIs" dxfId="87" priority="81" stopIfTrue="1" operator="equal">
      <formula>3</formula>
    </cfRule>
  </conditionalFormatting>
  <conditionalFormatting sqref="B448">
    <cfRule type="cellIs" dxfId="86" priority="85" stopIfTrue="1" operator="equal">
      <formula>1</formula>
    </cfRule>
    <cfRule type="cellIs" dxfId="85" priority="86" stopIfTrue="1" operator="equal">
      <formula>2</formula>
    </cfRule>
    <cfRule type="cellIs" dxfId="84" priority="87" stopIfTrue="1" operator="equal">
      <formula>3</formula>
    </cfRule>
  </conditionalFormatting>
  <conditionalFormatting sqref="D448">
    <cfRule type="cellIs" dxfId="83" priority="82" stopIfTrue="1" operator="equal">
      <formula>1</formula>
    </cfRule>
    <cfRule type="cellIs" dxfId="82" priority="83" stopIfTrue="1" operator="equal">
      <formula>2</formula>
    </cfRule>
    <cfRule type="cellIs" dxfId="81" priority="84" stopIfTrue="1" operator="equal">
      <formula>3</formula>
    </cfRule>
  </conditionalFormatting>
  <conditionalFormatting sqref="L634:M634">
    <cfRule type="cellIs" dxfId="80" priority="49" stopIfTrue="1" operator="equal">
      <formula>1</formula>
    </cfRule>
    <cfRule type="cellIs" dxfId="79" priority="50" stopIfTrue="1" operator="equal">
      <formula>2</formula>
    </cfRule>
    <cfRule type="cellIs" dxfId="78" priority="51" stopIfTrue="1" operator="equal">
      <formula>3</formula>
    </cfRule>
  </conditionalFormatting>
  <conditionalFormatting sqref="K634">
    <cfRule type="cellIs" dxfId="77" priority="40" stopIfTrue="1" operator="equal">
      <formula>1</formula>
    </cfRule>
    <cfRule type="cellIs" dxfId="76" priority="41" stopIfTrue="1" operator="equal">
      <formula>2</formula>
    </cfRule>
    <cfRule type="cellIs" dxfId="75" priority="42" stopIfTrue="1" operator="equal">
      <formula>3</formula>
    </cfRule>
  </conditionalFormatting>
  <conditionalFormatting sqref="K643">
    <cfRule type="cellIs" dxfId="74" priority="37" stopIfTrue="1" operator="equal">
      <formula>1</formula>
    </cfRule>
    <cfRule type="cellIs" dxfId="73" priority="38" stopIfTrue="1" operator="equal">
      <formula>2</formula>
    </cfRule>
    <cfRule type="cellIs" dxfId="72" priority="39" stopIfTrue="1" operator="equal">
      <formula>3</formula>
    </cfRule>
  </conditionalFormatting>
  <conditionalFormatting sqref="I525">
    <cfRule type="cellIs" dxfId="71" priority="34" stopIfTrue="1" operator="equal">
      <formula>1</formula>
    </cfRule>
    <cfRule type="cellIs" dxfId="70" priority="35" stopIfTrue="1" operator="equal">
      <formula>2</formula>
    </cfRule>
    <cfRule type="cellIs" dxfId="69" priority="36" stopIfTrue="1" operator="equal">
      <formula>3</formula>
    </cfRule>
  </conditionalFormatting>
  <conditionalFormatting sqref="J483">
    <cfRule type="cellIs" dxfId="68" priority="31" stopIfTrue="1" operator="equal">
      <formula>1</formula>
    </cfRule>
    <cfRule type="cellIs" dxfId="67" priority="32" stopIfTrue="1" operator="equal">
      <formula>2</formula>
    </cfRule>
    <cfRule type="cellIs" dxfId="66" priority="33" stopIfTrue="1" operator="equal">
      <formula>3</formula>
    </cfRule>
  </conditionalFormatting>
  <conditionalFormatting sqref="F364">
    <cfRule type="cellIs" dxfId="65" priority="19" stopIfTrue="1" operator="equal">
      <formula>1</formula>
    </cfRule>
    <cfRule type="cellIs" dxfId="64" priority="20" stopIfTrue="1" operator="equal">
      <formula>2</formula>
    </cfRule>
    <cfRule type="cellIs" dxfId="63" priority="21" stopIfTrue="1" operator="equal">
      <formula>3</formula>
    </cfRule>
  </conditionalFormatting>
  <conditionalFormatting sqref="D364">
    <cfRule type="cellIs" dxfId="62" priority="22" stopIfTrue="1" operator="equal">
      <formula>1</formula>
    </cfRule>
    <cfRule type="cellIs" dxfId="61" priority="23" stopIfTrue="1" operator="equal">
      <formula>2</formula>
    </cfRule>
    <cfRule type="cellIs" dxfId="60" priority="24" stopIfTrue="1" operator="equal">
      <formula>3</formula>
    </cfRule>
  </conditionalFormatting>
  <conditionalFormatting sqref="D770:G770">
    <cfRule type="cellIs" dxfId="59" priority="13" stopIfTrue="1" operator="equal">
      <formula>1</formula>
    </cfRule>
    <cfRule type="cellIs" dxfId="58" priority="14" stopIfTrue="1" operator="equal">
      <formula>2</formula>
    </cfRule>
    <cfRule type="cellIs" dxfId="57" priority="15" stopIfTrue="1" operator="equal">
      <formula>3</formula>
    </cfRule>
  </conditionalFormatting>
  <conditionalFormatting sqref="E890">
    <cfRule type="cellIs" dxfId="56" priority="10" stopIfTrue="1" operator="equal">
      <formula>1</formula>
    </cfRule>
    <cfRule type="cellIs" dxfId="55" priority="11" stopIfTrue="1" operator="equal">
      <formula>2</formula>
    </cfRule>
    <cfRule type="cellIs" dxfId="54" priority="12" stopIfTrue="1" operator="equal">
      <formula>3</formula>
    </cfRule>
  </conditionalFormatting>
  <conditionalFormatting sqref="G890">
    <cfRule type="cellIs" dxfId="53" priority="7" stopIfTrue="1" operator="equal">
      <formula>1</formula>
    </cfRule>
    <cfRule type="cellIs" dxfId="52" priority="8" stopIfTrue="1" operator="equal">
      <formula>2</formula>
    </cfRule>
    <cfRule type="cellIs" dxfId="51" priority="9" stopIfTrue="1" operator="equal">
      <formula>3</formula>
    </cfRule>
  </conditionalFormatting>
  <conditionalFormatting sqref="E898">
    <cfRule type="cellIs" dxfId="50" priority="4" stopIfTrue="1" operator="equal">
      <formula>1</formula>
    </cfRule>
    <cfRule type="cellIs" dxfId="49" priority="5" stopIfTrue="1" operator="equal">
      <formula>2</formula>
    </cfRule>
    <cfRule type="cellIs" dxfId="48" priority="6" stopIfTrue="1" operator="equal">
      <formula>3</formula>
    </cfRule>
  </conditionalFormatting>
  <conditionalFormatting sqref="I898">
    <cfRule type="cellIs" dxfId="47" priority="1" stopIfTrue="1" operator="equal">
      <formula>1</formula>
    </cfRule>
    <cfRule type="cellIs" dxfId="46" priority="2" stopIfTrue="1" operator="equal">
      <formula>2</formula>
    </cfRule>
    <cfRule type="cellIs" dxfId="45" priority="3" stopIfTrue="1" operator="equal">
      <formula>3</formula>
    </cfRule>
  </conditionalFormatting>
  <hyperlinks>
    <hyperlink ref="C407" r:id="rId1" display="https://www.achats-limousin.com/xmarches/downloadp.do?idType=21&amp;idDossier=401599" xr:uid="{00000000-0004-0000-0200-000000000000}"/>
    <hyperlink ref="C19" r:id="rId2" xr:uid="{00000000-0004-0000-0200-000001000000}"/>
    <hyperlink ref="C17" r:id="rId3" xr:uid="{00000000-0004-0000-0200-000002000000}"/>
    <hyperlink ref="C190" r:id="rId4" xr:uid="{00000000-0004-0000-0200-000003000000}"/>
    <hyperlink ref="C134" r:id="rId5" display="https://www.achats-limousin.com/xmarches/downloadp.do?idType=21&amp;idDossier=401599" xr:uid="{00000000-0004-0000-0200-000004000000}"/>
    <hyperlink ref="C510" r:id="rId6" display="https://www.achats-limousin.com/xmarches/downloadp.do?idType=21&amp;idDossier=401599" xr:uid="{00000000-0004-0000-0200-000005000000}"/>
    <hyperlink ref="C153" r:id="rId7" display="https://www.achats-limousin.com/xmarches/downloadp.do?idType=21&amp;idDossier=401599" xr:uid="{00000000-0004-0000-0200-000006000000}"/>
    <hyperlink ref="C13" r:id="rId8" xr:uid="{00000000-0004-0000-0200-000007000000}"/>
    <hyperlink ref="C14" r:id="rId9" xr:uid="{00000000-0004-0000-0200-000008000000}"/>
    <hyperlink ref="C15" r:id="rId10" xr:uid="{00000000-0004-0000-0200-000009000000}"/>
    <hyperlink ref="C16" r:id="rId11" xr:uid="{00000000-0004-0000-0200-00000A000000}"/>
    <hyperlink ref="C22" r:id="rId12" xr:uid="{00000000-0004-0000-0200-00000B000000}"/>
    <hyperlink ref="C20" r:id="rId13" xr:uid="{00000000-0004-0000-0200-00000C000000}"/>
    <hyperlink ref="F23" r:id="rId14" xr:uid="{00000000-0004-0000-0200-00000D000000}"/>
    <hyperlink ref="G23" r:id="rId15" xr:uid="{00000000-0004-0000-0200-00000E000000}"/>
    <hyperlink ref="C515" r:id="rId16" xr:uid="{00000000-0004-0000-0200-00000F000000}"/>
    <hyperlink ref="C551" r:id="rId17" xr:uid="{00000000-0004-0000-0200-000010000000}"/>
    <hyperlink ref="C64" r:id="rId18" xr:uid="{00000000-0004-0000-0200-000011000000}"/>
    <hyperlink ref="C487" r:id="rId19" xr:uid="{00000000-0004-0000-0200-000012000000}"/>
    <hyperlink ref="C471" r:id="rId20" xr:uid="{00000000-0004-0000-0200-000013000000}"/>
    <hyperlink ref="C181" r:id="rId21" display="https://mps.apientreprise.fr/kit_mps/content/8/RC_MPS_Ville_de_Poitiers_march_s_de_travaux_.docx" xr:uid="{00000000-0004-0000-0200-000014000000}"/>
    <hyperlink ref="C590" r:id="rId22" display="https://mps.apientreprise.fr/kit_mps/content/8/RC_MPS_Ville_de_Poitiers_march_s_de_travaux_.docx" xr:uid="{00000000-0004-0000-0200-000015000000}"/>
    <hyperlink ref="C617" r:id="rId23" xr:uid="{00000000-0004-0000-0200-000016000000}"/>
    <hyperlink ref="C108" r:id="rId24" xr:uid="{00000000-0004-0000-0200-000017000000}"/>
    <hyperlink ref="C109" r:id="rId25" display="Code CPV : 15894300" xr:uid="{00000000-0004-0000-0200-000018000000}"/>
    <hyperlink ref="C110" r:id="rId26" xr:uid="{00000000-0004-0000-0200-000019000000}"/>
    <hyperlink ref="C291" r:id="rId27" display="https://marches.maximilien.fr/index.php?page=entreprise.EntrepriseDownloadReglement&amp;reference=Mjk0NTk3&amp;orgAcronyme=e9l" xr:uid="{00000000-0004-0000-0200-00001A000000}"/>
    <hyperlink ref="C25" r:id="rId28" xr:uid="{00000000-0004-0000-0200-00001B000000}"/>
    <hyperlink ref="C693" r:id="rId29" xr:uid="{00000000-0004-0000-0200-00001C000000}"/>
    <hyperlink ref="C695" r:id="rId30" xr:uid="{00000000-0004-0000-0200-00001D000000}"/>
    <hyperlink ref="C697" r:id="rId31" xr:uid="{00000000-0004-0000-0200-00001E000000}"/>
    <hyperlink ref="C699" r:id="rId32" xr:uid="{00000000-0004-0000-0200-00001F000000}"/>
    <hyperlink ref="C790" r:id="rId33" xr:uid="{00000000-0004-0000-0200-000020000000}"/>
    <hyperlink ref="C792" r:id="rId34" xr:uid="{00000000-0004-0000-0200-000021000000}"/>
    <hyperlink ref="C794" r:id="rId35" xr:uid="{00000000-0004-0000-0200-000022000000}"/>
    <hyperlink ref="C796" r:id="rId36" display="http://agriculture.gouv.fr/telecharger/87510?token=537276c9f22122955add7292abbcce0d" xr:uid="{00000000-0004-0000-0200-000023000000}"/>
    <hyperlink ref="C798" r:id="rId37" xr:uid="{00000000-0004-0000-0200-000024000000}"/>
    <hyperlink ref="C802" r:id="rId38" xr:uid="{00000000-0004-0000-0200-000025000000}"/>
    <hyperlink ref="C800" r:id="rId39" xr:uid="{00000000-0004-0000-0200-000026000000}"/>
    <hyperlink ref="C804" r:id="rId40" xr:uid="{00000000-0004-0000-0200-000027000000}"/>
    <hyperlink ref="C806" r:id="rId41" xr:uid="{00000000-0004-0000-0200-000028000000}"/>
    <hyperlink ref="C808" r:id="rId42" xr:uid="{00000000-0004-0000-0200-000029000000}"/>
    <hyperlink ref="C26" r:id="rId43" xr:uid="{00000000-0004-0000-0200-00002A000000}"/>
    <hyperlink ref="C29" r:id="rId44" xr:uid="{00000000-0004-0000-0200-00002B000000}"/>
    <hyperlink ref="C27" r:id="rId45" xr:uid="{00000000-0004-0000-0200-00002C000000}"/>
    <hyperlink ref="C28" r:id="rId46" xr:uid="{00000000-0004-0000-0200-00002D000000}"/>
    <hyperlink ref="C24" r:id="rId47" xr:uid="{00000000-0004-0000-0200-00002E000000}"/>
    <hyperlink ref="G24" r:id="rId48" xr:uid="{00000000-0004-0000-0200-00002F000000}"/>
    <hyperlink ref="C34" r:id="rId49" xr:uid="{00000000-0004-0000-0200-000030000000}"/>
    <hyperlink ref="C35" r:id="rId50" display="Exemple de CCP" xr:uid="{00000000-0004-0000-0200-000031000000}"/>
    <hyperlink ref="C36" r:id="rId51" xr:uid="{00000000-0004-0000-0200-000032000000}"/>
    <hyperlink ref="C37" r:id="rId52" xr:uid="{00000000-0004-0000-0200-000033000000}"/>
    <hyperlink ref="C154" r:id="rId53" display="Marchés publics : comment les critères sociaux et environnementaux sont-ils pris en compte ?" xr:uid="{00000000-0004-0000-0200-000034000000}"/>
    <hyperlink ref="C280" r:id="rId54" xr:uid="{00000000-0004-0000-0200-000035000000}"/>
    <hyperlink ref="C279" r:id="rId55" xr:uid="{00000000-0004-0000-0200-000036000000}"/>
    <hyperlink ref="C283" r:id="rId56" xr:uid="{00000000-0004-0000-0200-000037000000}"/>
    <hyperlink ref="C282" r:id="rId57" xr:uid="{00000000-0004-0000-0200-000038000000}"/>
    <hyperlink ref="C281" r:id="rId58" xr:uid="{00000000-0004-0000-0200-000039000000}"/>
    <hyperlink ref="C39" r:id="rId59" xr:uid="{00000000-0004-0000-0200-00003A000000}"/>
    <hyperlink ref="C817" r:id="rId60" xr:uid="{00000000-0004-0000-0200-00003B000000}"/>
    <hyperlink ref="C40" r:id="rId61" xr:uid="{00000000-0004-0000-0200-00003C000000}"/>
    <hyperlink ref="C41" r:id="rId62" xr:uid="{00000000-0004-0000-0200-00003D000000}"/>
    <hyperlink ref="C843" r:id="rId63" xr:uid="{00000000-0004-0000-0200-00003E000000}"/>
  </hyperlinks>
  <pageMargins left="0.7" right="0.7" top="0.75" bottom="0.75" header="0.3" footer="0.3"/>
  <pageSetup paperSize="9" orientation="portrait" r:id="rId64"/>
  <drawing r:id="rId6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45"/>
  <sheetViews>
    <sheetView zoomScaleNormal="100" workbookViewId="0">
      <selection activeCell="C29" sqref="C29"/>
    </sheetView>
  </sheetViews>
  <sheetFormatPr baseColWidth="10" defaultRowHeight="12.75"/>
  <cols>
    <col min="1" max="1" width="3.7109375" style="22" customWidth="1"/>
    <col min="2" max="2" width="6.85546875" style="22" customWidth="1"/>
    <col min="3" max="3" width="117.5703125" style="22" customWidth="1"/>
    <col min="4" max="4" width="1.42578125" style="22" customWidth="1"/>
    <col min="5" max="256" width="11.42578125" style="22"/>
    <col min="257" max="257" width="3.7109375" style="22" customWidth="1"/>
    <col min="258" max="258" width="6.85546875" style="22" customWidth="1"/>
    <col min="259" max="259" width="117.5703125" style="22" customWidth="1"/>
    <col min="260" max="260" width="1.42578125" style="22" customWidth="1"/>
    <col min="261" max="512" width="11.42578125" style="22"/>
    <col min="513" max="513" width="3.7109375" style="22" customWidth="1"/>
    <col min="514" max="514" width="6.85546875" style="22" customWidth="1"/>
    <col min="515" max="515" width="117.5703125" style="22" customWidth="1"/>
    <col min="516" max="516" width="1.42578125" style="22" customWidth="1"/>
    <col min="517" max="768" width="11.42578125" style="22"/>
    <col min="769" max="769" width="3.7109375" style="22" customWidth="1"/>
    <col min="770" max="770" width="6.85546875" style="22" customWidth="1"/>
    <col min="771" max="771" width="117.5703125" style="22" customWidth="1"/>
    <col min="772" max="772" width="1.42578125" style="22" customWidth="1"/>
    <col min="773" max="1024" width="11.42578125" style="22"/>
    <col min="1025" max="1025" width="3.7109375" style="22" customWidth="1"/>
    <col min="1026" max="1026" width="6.85546875" style="22" customWidth="1"/>
    <col min="1027" max="1027" width="117.5703125" style="22" customWidth="1"/>
    <col min="1028" max="1028" width="1.42578125" style="22" customWidth="1"/>
    <col min="1029" max="1280" width="11.42578125" style="22"/>
    <col min="1281" max="1281" width="3.7109375" style="22" customWidth="1"/>
    <col min="1282" max="1282" width="6.85546875" style="22" customWidth="1"/>
    <col min="1283" max="1283" width="117.5703125" style="22" customWidth="1"/>
    <col min="1284" max="1284" width="1.42578125" style="22" customWidth="1"/>
    <col min="1285" max="1536" width="11.42578125" style="22"/>
    <col min="1537" max="1537" width="3.7109375" style="22" customWidth="1"/>
    <col min="1538" max="1538" width="6.85546875" style="22" customWidth="1"/>
    <col min="1539" max="1539" width="117.5703125" style="22" customWidth="1"/>
    <col min="1540" max="1540" width="1.42578125" style="22" customWidth="1"/>
    <col min="1541" max="1792" width="11.42578125" style="22"/>
    <col min="1793" max="1793" width="3.7109375" style="22" customWidth="1"/>
    <col min="1794" max="1794" width="6.85546875" style="22" customWidth="1"/>
    <col min="1795" max="1795" width="117.5703125" style="22" customWidth="1"/>
    <col min="1796" max="1796" width="1.42578125" style="22" customWidth="1"/>
    <col min="1797" max="2048" width="11.42578125" style="22"/>
    <col min="2049" max="2049" width="3.7109375" style="22" customWidth="1"/>
    <col min="2050" max="2050" width="6.85546875" style="22" customWidth="1"/>
    <col min="2051" max="2051" width="117.5703125" style="22" customWidth="1"/>
    <col min="2052" max="2052" width="1.42578125" style="22" customWidth="1"/>
    <col min="2053" max="2304" width="11.42578125" style="22"/>
    <col min="2305" max="2305" width="3.7109375" style="22" customWidth="1"/>
    <col min="2306" max="2306" width="6.85546875" style="22" customWidth="1"/>
    <col min="2307" max="2307" width="117.5703125" style="22" customWidth="1"/>
    <col min="2308" max="2308" width="1.42578125" style="22" customWidth="1"/>
    <col min="2309" max="2560" width="11.42578125" style="22"/>
    <col min="2561" max="2561" width="3.7109375" style="22" customWidth="1"/>
    <col min="2562" max="2562" width="6.85546875" style="22" customWidth="1"/>
    <col min="2563" max="2563" width="117.5703125" style="22" customWidth="1"/>
    <col min="2564" max="2564" width="1.42578125" style="22" customWidth="1"/>
    <col min="2565" max="2816" width="11.42578125" style="22"/>
    <col min="2817" max="2817" width="3.7109375" style="22" customWidth="1"/>
    <col min="2818" max="2818" width="6.85546875" style="22" customWidth="1"/>
    <col min="2819" max="2819" width="117.5703125" style="22" customWidth="1"/>
    <col min="2820" max="2820" width="1.42578125" style="22" customWidth="1"/>
    <col min="2821" max="3072" width="11.42578125" style="22"/>
    <col min="3073" max="3073" width="3.7109375" style="22" customWidth="1"/>
    <col min="3074" max="3074" width="6.85546875" style="22" customWidth="1"/>
    <col min="3075" max="3075" width="117.5703125" style="22" customWidth="1"/>
    <col min="3076" max="3076" width="1.42578125" style="22" customWidth="1"/>
    <col min="3077" max="3328" width="11.42578125" style="22"/>
    <col min="3329" max="3329" width="3.7109375" style="22" customWidth="1"/>
    <col min="3330" max="3330" width="6.85546875" style="22" customWidth="1"/>
    <col min="3331" max="3331" width="117.5703125" style="22" customWidth="1"/>
    <col min="3332" max="3332" width="1.42578125" style="22" customWidth="1"/>
    <col min="3333" max="3584" width="11.42578125" style="22"/>
    <col min="3585" max="3585" width="3.7109375" style="22" customWidth="1"/>
    <col min="3586" max="3586" width="6.85546875" style="22" customWidth="1"/>
    <col min="3587" max="3587" width="117.5703125" style="22" customWidth="1"/>
    <col min="3588" max="3588" width="1.42578125" style="22" customWidth="1"/>
    <col min="3589" max="3840" width="11.42578125" style="22"/>
    <col min="3841" max="3841" width="3.7109375" style="22" customWidth="1"/>
    <col min="3842" max="3842" width="6.85546875" style="22" customWidth="1"/>
    <col min="3843" max="3843" width="117.5703125" style="22" customWidth="1"/>
    <col min="3844" max="3844" width="1.42578125" style="22" customWidth="1"/>
    <col min="3845" max="4096" width="11.42578125" style="22"/>
    <col min="4097" max="4097" width="3.7109375" style="22" customWidth="1"/>
    <col min="4098" max="4098" width="6.85546875" style="22" customWidth="1"/>
    <col min="4099" max="4099" width="117.5703125" style="22" customWidth="1"/>
    <col min="4100" max="4100" width="1.42578125" style="22" customWidth="1"/>
    <col min="4101" max="4352" width="11.42578125" style="22"/>
    <col min="4353" max="4353" width="3.7109375" style="22" customWidth="1"/>
    <col min="4354" max="4354" width="6.85546875" style="22" customWidth="1"/>
    <col min="4355" max="4355" width="117.5703125" style="22" customWidth="1"/>
    <col min="4356" max="4356" width="1.42578125" style="22" customWidth="1"/>
    <col min="4357" max="4608" width="11.42578125" style="22"/>
    <col min="4609" max="4609" width="3.7109375" style="22" customWidth="1"/>
    <col min="4610" max="4610" width="6.85546875" style="22" customWidth="1"/>
    <col min="4611" max="4611" width="117.5703125" style="22" customWidth="1"/>
    <col min="4612" max="4612" width="1.42578125" style="22" customWidth="1"/>
    <col min="4613" max="4864" width="11.42578125" style="22"/>
    <col min="4865" max="4865" width="3.7109375" style="22" customWidth="1"/>
    <col min="4866" max="4866" width="6.85546875" style="22" customWidth="1"/>
    <col min="4867" max="4867" width="117.5703125" style="22" customWidth="1"/>
    <col min="4868" max="4868" width="1.42578125" style="22" customWidth="1"/>
    <col min="4869" max="5120" width="11.42578125" style="22"/>
    <col min="5121" max="5121" width="3.7109375" style="22" customWidth="1"/>
    <col min="5122" max="5122" width="6.85546875" style="22" customWidth="1"/>
    <col min="5123" max="5123" width="117.5703125" style="22" customWidth="1"/>
    <col min="5124" max="5124" width="1.42578125" style="22" customWidth="1"/>
    <col min="5125" max="5376" width="11.42578125" style="22"/>
    <col min="5377" max="5377" width="3.7109375" style="22" customWidth="1"/>
    <col min="5378" max="5378" width="6.85546875" style="22" customWidth="1"/>
    <col min="5379" max="5379" width="117.5703125" style="22" customWidth="1"/>
    <col min="5380" max="5380" width="1.42578125" style="22" customWidth="1"/>
    <col min="5381" max="5632" width="11.42578125" style="22"/>
    <col min="5633" max="5633" width="3.7109375" style="22" customWidth="1"/>
    <col min="5634" max="5634" width="6.85546875" style="22" customWidth="1"/>
    <col min="5635" max="5635" width="117.5703125" style="22" customWidth="1"/>
    <col min="5636" max="5636" width="1.42578125" style="22" customWidth="1"/>
    <col min="5637" max="5888" width="11.42578125" style="22"/>
    <col min="5889" max="5889" width="3.7109375" style="22" customWidth="1"/>
    <col min="5890" max="5890" width="6.85546875" style="22" customWidth="1"/>
    <col min="5891" max="5891" width="117.5703125" style="22" customWidth="1"/>
    <col min="5892" max="5892" width="1.42578125" style="22" customWidth="1"/>
    <col min="5893" max="6144" width="11.42578125" style="22"/>
    <col min="6145" max="6145" width="3.7109375" style="22" customWidth="1"/>
    <col min="6146" max="6146" width="6.85546875" style="22" customWidth="1"/>
    <col min="6147" max="6147" width="117.5703125" style="22" customWidth="1"/>
    <col min="6148" max="6148" width="1.42578125" style="22" customWidth="1"/>
    <col min="6149" max="6400" width="11.42578125" style="22"/>
    <col min="6401" max="6401" width="3.7109375" style="22" customWidth="1"/>
    <col min="6402" max="6402" width="6.85546875" style="22" customWidth="1"/>
    <col min="6403" max="6403" width="117.5703125" style="22" customWidth="1"/>
    <col min="6404" max="6404" width="1.42578125" style="22" customWidth="1"/>
    <col min="6405" max="6656" width="11.42578125" style="22"/>
    <col min="6657" max="6657" width="3.7109375" style="22" customWidth="1"/>
    <col min="6658" max="6658" width="6.85546875" style="22" customWidth="1"/>
    <col min="6659" max="6659" width="117.5703125" style="22" customWidth="1"/>
    <col min="6660" max="6660" width="1.42578125" style="22" customWidth="1"/>
    <col min="6661" max="6912" width="11.42578125" style="22"/>
    <col min="6913" max="6913" width="3.7109375" style="22" customWidth="1"/>
    <col min="6914" max="6914" width="6.85546875" style="22" customWidth="1"/>
    <col min="6915" max="6915" width="117.5703125" style="22" customWidth="1"/>
    <col min="6916" max="6916" width="1.42578125" style="22" customWidth="1"/>
    <col min="6917" max="7168" width="11.42578125" style="22"/>
    <col min="7169" max="7169" width="3.7109375" style="22" customWidth="1"/>
    <col min="7170" max="7170" width="6.85546875" style="22" customWidth="1"/>
    <col min="7171" max="7171" width="117.5703125" style="22" customWidth="1"/>
    <col min="7172" max="7172" width="1.42578125" style="22" customWidth="1"/>
    <col min="7173" max="7424" width="11.42578125" style="22"/>
    <col min="7425" max="7425" width="3.7109375" style="22" customWidth="1"/>
    <col min="7426" max="7426" width="6.85546875" style="22" customWidth="1"/>
    <col min="7427" max="7427" width="117.5703125" style="22" customWidth="1"/>
    <col min="7428" max="7428" width="1.42578125" style="22" customWidth="1"/>
    <col min="7429" max="7680" width="11.42578125" style="22"/>
    <col min="7681" max="7681" width="3.7109375" style="22" customWidth="1"/>
    <col min="7682" max="7682" width="6.85546875" style="22" customWidth="1"/>
    <col min="7683" max="7683" width="117.5703125" style="22" customWidth="1"/>
    <col min="7684" max="7684" width="1.42578125" style="22" customWidth="1"/>
    <col min="7685" max="7936" width="11.42578125" style="22"/>
    <col min="7937" max="7937" width="3.7109375" style="22" customWidth="1"/>
    <col min="7938" max="7938" width="6.85546875" style="22" customWidth="1"/>
    <col min="7939" max="7939" width="117.5703125" style="22" customWidth="1"/>
    <col min="7940" max="7940" width="1.42578125" style="22" customWidth="1"/>
    <col min="7941" max="8192" width="11.42578125" style="22"/>
    <col min="8193" max="8193" width="3.7109375" style="22" customWidth="1"/>
    <col min="8194" max="8194" width="6.85546875" style="22" customWidth="1"/>
    <col min="8195" max="8195" width="117.5703125" style="22" customWidth="1"/>
    <col min="8196" max="8196" width="1.42578125" style="22" customWidth="1"/>
    <col min="8197" max="8448" width="11.42578125" style="22"/>
    <col min="8449" max="8449" width="3.7109375" style="22" customWidth="1"/>
    <col min="8450" max="8450" width="6.85546875" style="22" customWidth="1"/>
    <col min="8451" max="8451" width="117.5703125" style="22" customWidth="1"/>
    <col min="8452" max="8452" width="1.42578125" style="22" customWidth="1"/>
    <col min="8453" max="8704" width="11.42578125" style="22"/>
    <col min="8705" max="8705" width="3.7109375" style="22" customWidth="1"/>
    <col min="8706" max="8706" width="6.85546875" style="22" customWidth="1"/>
    <col min="8707" max="8707" width="117.5703125" style="22" customWidth="1"/>
    <col min="8708" max="8708" width="1.42578125" style="22" customWidth="1"/>
    <col min="8709" max="8960" width="11.42578125" style="22"/>
    <col min="8961" max="8961" width="3.7109375" style="22" customWidth="1"/>
    <col min="8962" max="8962" width="6.85546875" style="22" customWidth="1"/>
    <col min="8963" max="8963" width="117.5703125" style="22" customWidth="1"/>
    <col min="8964" max="8964" width="1.42578125" style="22" customWidth="1"/>
    <col min="8965" max="9216" width="11.42578125" style="22"/>
    <col min="9217" max="9217" width="3.7109375" style="22" customWidth="1"/>
    <col min="9218" max="9218" width="6.85546875" style="22" customWidth="1"/>
    <col min="9219" max="9219" width="117.5703125" style="22" customWidth="1"/>
    <col min="9220" max="9220" width="1.42578125" style="22" customWidth="1"/>
    <col min="9221" max="9472" width="11.42578125" style="22"/>
    <col min="9473" max="9473" width="3.7109375" style="22" customWidth="1"/>
    <col min="9474" max="9474" width="6.85546875" style="22" customWidth="1"/>
    <col min="9475" max="9475" width="117.5703125" style="22" customWidth="1"/>
    <col min="9476" max="9476" width="1.42578125" style="22" customWidth="1"/>
    <col min="9477" max="9728" width="11.42578125" style="22"/>
    <col min="9729" max="9729" width="3.7109375" style="22" customWidth="1"/>
    <col min="9730" max="9730" width="6.85546875" style="22" customWidth="1"/>
    <col min="9731" max="9731" width="117.5703125" style="22" customWidth="1"/>
    <col min="9732" max="9732" width="1.42578125" style="22" customWidth="1"/>
    <col min="9733" max="9984" width="11.42578125" style="22"/>
    <col min="9985" max="9985" width="3.7109375" style="22" customWidth="1"/>
    <col min="9986" max="9986" width="6.85546875" style="22" customWidth="1"/>
    <col min="9987" max="9987" width="117.5703125" style="22" customWidth="1"/>
    <col min="9988" max="9988" width="1.42578125" style="22" customWidth="1"/>
    <col min="9989" max="10240" width="11.42578125" style="22"/>
    <col min="10241" max="10241" width="3.7109375" style="22" customWidth="1"/>
    <col min="10242" max="10242" width="6.85546875" style="22" customWidth="1"/>
    <col min="10243" max="10243" width="117.5703125" style="22" customWidth="1"/>
    <col min="10244" max="10244" width="1.42578125" style="22" customWidth="1"/>
    <col min="10245" max="10496" width="11.42578125" style="22"/>
    <col min="10497" max="10497" width="3.7109375" style="22" customWidth="1"/>
    <col min="10498" max="10498" width="6.85546875" style="22" customWidth="1"/>
    <col min="10499" max="10499" width="117.5703125" style="22" customWidth="1"/>
    <col min="10500" max="10500" width="1.42578125" style="22" customWidth="1"/>
    <col min="10501" max="10752" width="11.42578125" style="22"/>
    <col min="10753" max="10753" width="3.7109375" style="22" customWidth="1"/>
    <col min="10754" max="10754" width="6.85546875" style="22" customWidth="1"/>
    <col min="10755" max="10755" width="117.5703125" style="22" customWidth="1"/>
    <col min="10756" max="10756" width="1.42578125" style="22" customWidth="1"/>
    <col min="10757" max="11008" width="11.42578125" style="22"/>
    <col min="11009" max="11009" width="3.7109375" style="22" customWidth="1"/>
    <col min="11010" max="11010" width="6.85546875" style="22" customWidth="1"/>
    <col min="11011" max="11011" width="117.5703125" style="22" customWidth="1"/>
    <col min="11012" max="11012" width="1.42578125" style="22" customWidth="1"/>
    <col min="11013" max="11264" width="11.42578125" style="22"/>
    <col min="11265" max="11265" width="3.7109375" style="22" customWidth="1"/>
    <col min="11266" max="11266" width="6.85546875" style="22" customWidth="1"/>
    <col min="11267" max="11267" width="117.5703125" style="22" customWidth="1"/>
    <col min="11268" max="11268" width="1.42578125" style="22" customWidth="1"/>
    <col min="11269" max="11520" width="11.42578125" style="22"/>
    <col min="11521" max="11521" width="3.7109375" style="22" customWidth="1"/>
    <col min="11522" max="11522" width="6.85546875" style="22" customWidth="1"/>
    <col min="11523" max="11523" width="117.5703125" style="22" customWidth="1"/>
    <col min="11524" max="11524" width="1.42578125" style="22" customWidth="1"/>
    <col min="11525" max="11776" width="11.42578125" style="22"/>
    <col min="11777" max="11777" width="3.7109375" style="22" customWidth="1"/>
    <col min="11778" max="11778" width="6.85546875" style="22" customWidth="1"/>
    <col min="11779" max="11779" width="117.5703125" style="22" customWidth="1"/>
    <col min="11780" max="11780" width="1.42578125" style="22" customWidth="1"/>
    <col min="11781" max="12032" width="11.42578125" style="22"/>
    <col min="12033" max="12033" width="3.7109375" style="22" customWidth="1"/>
    <col min="12034" max="12034" width="6.85546875" style="22" customWidth="1"/>
    <col min="12035" max="12035" width="117.5703125" style="22" customWidth="1"/>
    <col min="12036" max="12036" width="1.42578125" style="22" customWidth="1"/>
    <col min="12037" max="12288" width="11.42578125" style="22"/>
    <col min="12289" max="12289" width="3.7109375" style="22" customWidth="1"/>
    <col min="12290" max="12290" width="6.85546875" style="22" customWidth="1"/>
    <col min="12291" max="12291" width="117.5703125" style="22" customWidth="1"/>
    <col min="12292" max="12292" width="1.42578125" style="22" customWidth="1"/>
    <col min="12293" max="12544" width="11.42578125" style="22"/>
    <col min="12545" max="12545" width="3.7109375" style="22" customWidth="1"/>
    <col min="12546" max="12546" width="6.85546875" style="22" customWidth="1"/>
    <col min="12547" max="12547" width="117.5703125" style="22" customWidth="1"/>
    <col min="12548" max="12548" width="1.42578125" style="22" customWidth="1"/>
    <col min="12549" max="12800" width="11.42578125" style="22"/>
    <col min="12801" max="12801" width="3.7109375" style="22" customWidth="1"/>
    <col min="12802" max="12802" width="6.85546875" style="22" customWidth="1"/>
    <col min="12803" max="12803" width="117.5703125" style="22" customWidth="1"/>
    <col min="12804" max="12804" width="1.42578125" style="22" customWidth="1"/>
    <col min="12805" max="13056" width="11.42578125" style="22"/>
    <col min="13057" max="13057" width="3.7109375" style="22" customWidth="1"/>
    <col min="13058" max="13058" width="6.85546875" style="22" customWidth="1"/>
    <col min="13059" max="13059" width="117.5703125" style="22" customWidth="1"/>
    <col min="13060" max="13060" width="1.42578125" style="22" customWidth="1"/>
    <col min="13061" max="13312" width="11.42578125" style="22"/>
    <col min="13313" max="13313" width="3.7109375" style="22" customWidth="1"/>
    <col min="13314" max="13314" width="6.85546875" style="22" customWidth="1"/>
    <col min="13315" max="13315" width="117.5703125" style="22" customWidth="1"/>
    <col min="13316" max="13316" width="1.42578125" style="22" customWidth="1"/>
    <col min="13317" max="13568" width="11.42578125" style="22"/>
    <col min="13569" max="13569" width="3.7109375" style="22" customWidth="1"/>
    <col min="13570" max="13570" width="6.85546875" style="22" customWidth="1"/>
    <col min="13571" max="13571" width="117.5703125" style="22" customWidth="1"/>
    <col min="13572" max="13572" width="1.42578125" style="22" customWidth="1"/>
    <col min="13573" max="13824" width="11.42578125" style="22"/>
    <col min="13825" max="13825" width="3.7109375" style="22" customWidth="1"/>
    <col min="13826" max="13826" width="6.85546875" style="22" customWidth="1"/>
    <col min="13827" max="13827" width="117.5703125" style="22" customWidth="1"/>
    <col min="13828" max="13828" width="1.42578125" style="22" customWidth="1"/>
    <col min="13829" max="14080" width="11.42578125" style="22"/>
    <col min="14081" max="14081" width="3.7109375" style="22" customWidth="1"/>
    <col min="14082" max="14082" width="6.85546875" style="22" customWidth="1"/>
    <col min="14083" max="14083" width="117.5703125" style="22" customWidth="1"/>
    <col min="14084" max="14084" width="1.42578125" style="22" customWidth="1"/>
    <col min="14085" max="14336" width="11.42578125" style="22"/>
    <col min="14337" max="14337" width="3.7109375" style="22" customWidth="1"/>
    <col min="14338" max="14338" width="6.85546875" style="22" customWidth="1"/>
    <col min="14339" max="14339" width="117.5703125" style="22" customWidth="1"/>
    <col min="14340" max="14340" width="1.42578125" style="22" customWidth="1"/>
    <col min="14341" max="14592" width="11.42578125" style="22"/>
    <col min="14593" max="14593" width="3.7109375" style="22" customWidth="1"/>
    <col min="14594" max="14594" width="6.85546875" style="22" customWidth="1"/>
    <col min="14595" max="14595" width="117.5703125" style="22" customWidth="1"/>
    <col min="14596" max="14596" width="1.42578125" style="22" customWidth="1"/>
    <col min="14597" max="14848" width="11.42578125" style="22"/>
    <col min="14849" max="14849" width="3.7109375" style="22" customWidth="1"/>
    <col min="14850" max="14850" width="6.85546875" style="22" customWidth="1"/>
    <col min="14851" max="14851" width="117.5703125" style="22" customWidth="1"/>
    <col min="14852" max="14852" width="1.42578125" style="22" customWidth="1"/>
    <col min="14853" max="15104" width="11.42578125" style="22"/>
    <col min="15105" max="15105" width="3.7109375" style="22" customWidth="1"/>
    <col min="15106" max="15106" width="6.85546875" style="22" customWidth="1"/>
    <col min="15107" max="15107" width="117.5703125" style="22" customWidth="1"/>
    <col min="15108" max="15108" width="1.42578125" style="22" customWidth="1"/>
    <col min="15109" max="15360" width="11.42578125" style="22"/>
    <col min="15361" max="15361" width="3.7109375" style="22" customWidth="1"/>
    <col min="15362" max="15362" width="6.85546875" style="22" customWidth="1"/>
    <col min="15363" max="15363" width="117.5703125" style="22" customWidth="1"/>
    <col min="15364" max="15364" width="1.42578125" style="22" customWidth="1"/>
    <col min="15365" max="15616" width="11.42578125" style="22"/>
    <col min="15617" max="15617" width="3.7109375" style="22" customWidth="1"/>
    <col min="15618" max="15618" width="6.85546875" style="22" customWidth="1"/>
    <col min="15619" max="15619" width="117.5703125" style="22" customWidth="1"/>
    <col min="15620" max="15620" width="1.42578125" style="22" customWidth="1"/>
    <col min="15621" max="15872" width="11.42578125" style="22"/>
    <col min="15873" max="15873" width="3.7109375" style="22" customWidth="1"/>
    <col min="15874" max="15874" width="6.85546875" style="22" customWidth="1"/>
    <col min="15875" max="15875" width="117.5703125" style="22" customWidth="1"/>
    <col min="15876" max="15876" width="1.42578125" style="22" customWidth="1"/>
    <col min="15877" max="16128" width="11.42578125" style="22"/>
    <col min="16129" max="16129" width="3.7109375" style="22" customWidth="1"/>
    <col min="16130" max="16130" width="6.85546875" style="22" customWidth="1"/>
    <col min="16131" max="16131" width="117.5703125" style="22" customWidth="1"/>
    <col min="16132" max="16132" width="1.42578125" style="22" customWidth="1"/>
    <col min="16133" max="16384" width="11.42578125" style="22"/>
  </cols>
  <sheetData>
    <row r="1" spans="1:3" s="1479" customFormat="1" ht="21.75" customHeight="1">
      <c r="A1" s="1476"/>
      <c r="B1" s="1477" t="s">
        <v>2263</v>
      </c>
      <c r="C1" s="1478"/>
    </row>
    <row r="3" spans="1:3" s="1479" customFormat="1" ht="23.25">
      <c r="A3" s="1480"/>
      <c r="B3" s="1481" t="s">
        <v>2264</v>
      </c>
      <c r="C3" s="1482"/>
    </row>
    <row r="4" spans="1:3" s="1479" customFormat="1" ht="23.25">
      <c r="A4" s="1480"/>
      <c r="B4" s="1481"/>
      <c r="C4" s="1482"/>
    </row>
    <row r="5" spans="1:3" s="1479" customFormat="1" ht="18">
      <c r="B5" s="1483" t="s">
        <v>2265</v>
      </c>
      <c r="C5" s="1484"/>
    </row>
    <row r="6" spans="1:3" ht="18" customHeight="1">
      <c r="B6" s="1485"/>
      <c r="C6" s="1486"/>
    </row>
    <row r="7" spans="1:3" s="1479" customFormat="1" ht="23.25">
      <c r="A7" s="1487"/>
      <c r="B7" s="1488" t="s">
        <v>2266</v>
      </c>
      <c r="C7" s="1482"/>
    </row>
    <row r="8" spans="1:3" ht="18" customHeight="1">
      <c r="B8" s="1489" t="s">
        <v>2267</v>
      </c>
      <c r="C8" s="1490" t="s">
        <v>2268</v>
      </c>
    </row>
    <row r="9" spans="1:3" ht="18" customHeight="1">
      <c r="B9" s="1489" t="s">
        <v>2269</v>
      </c>
      <c r="C9" s="1490" t="s">
        <v>2270</v>
      </c>
    </row>
    <row r="10" spans="1:3" ht="18" customHeight="1">
      <c r="B10" s="1489" t="s">
        <v>2271</v>
      </c>
      <c r="C10" s="1490" t="s">
        <v>2272</v>
      </c>
    </row>
    <row r="11" spans="1:3" ht="18" customHeight="1">
      <c r="B11" s="1491" t="s">
        <v>2273</v>
      </c>
      <c r="C11" s="1490"/>
    </row>
    <row r="12" spans="1:3" ht="18" customHeight="1">
      <c r="B12" s="1491"/>
      <c r="C12" s="1492" t="s">
        <v>2274</v>
      </c>
    </row>
    <row r="13" spans="1:3" ht="18" customHeight="1">
      <c r="B13" s="1489" t="s">
        <v>262</v>
      </c>
      <c r="C13" s="1490" t="s">
        <v>2275</v>
      </c>
    </row>
    <row r="14" spans="1:3" ht="18" customHeight="1">
      <c r="B14" s="1489" t="s">
        <v>2276</v>
      </c>
      <c r="C14" s="1490" t="s">
        <v>2277</v>
      </c>
    </row>
    <row r="15" spans="1:3" ht="18" customHeight="1">
      <c r="B15" s="1489" t="s">
        <v>2278</v>
      </c>
      <c r="C15" s="1490" t="s">
        <v>2279</v>
      </c>
    </row>
    <row r="16" spans="1:3" ht="18" customHeight="1">
      <c r="B16" s="1489" t="s">
        <v>2280</v>
      </c>
      <c r="C16" s="1490" t="s">
        <v>2281</v>
      </c>
    </row>
    <row r="17" spans="2:3" ht="18" customHeight="1">
      <c r="B17" s="1489" t="s">
        <v>2282</v>
      </c>
      <c r="C17" s="1490" t="s">
        <v>2283</v>
      </c>
    </row>
    <row r="18" spans="2:3" ht="18" customHeight="1">
      <c r="B18" s="1489" t="s">
        <v>2284</v>
      </c>
      <c r="C18" s="1490" t="s">
        <v>2285</v>
      </c>
    </row>
    <row r="19" spans="2:3" ht="18" customHeight="1">
      <c r="B19" s="1489" t="s">
        <v>2286</v>
      </c>
      <c r="C19" s="1490" t="s">
        <v>2287</v>
      </c>
    </row>
    <row r="20" spans="2:3" ht="18" customHeight="1">
      <c r="B20" s="1489" t="s">
        <v>2288</v>
      </c>
      <c r="C20" s="1490" t="s">
        <v>2289</v>
      </c>
    </row>
    <row r="21" spans="2:3" ht="18" customHeight="1">
      <c r="B21" s="1489" t="s">
        <v>2290</v>
      </c>
      <c r="C21" s="1490" t="s">
        <v>2291</v>
      </c>
    </row>
    <row r="22" spans="2:3" ht="18" customHeight="1">
      <c r="B22" s="1491" t="s">
        <v>2292</v>
      </c>
      <c r="C22" s="1490"/>
    </row>
    <row r="23" spans="2:3" ht="18" customHeight="1">
      <c r="B23" s="1491"/>
      <c r="C23" s="1493" t="s">
        <v>2293</v>
      </c>
    </row>
    <row r="24" spans="2:3" ht="18" customHeight="1">
      <c r="B24" s="1491" t="s">
        <v>2294</v>
      </c>
      <c r="C24" s="1490"/>
    </row>
    <row r="25" spans="2:3" ht="18" customHeight="1">
      <c r="B25" s="1491" t="s">
        <v>2295</v>
      </c>
      <c r="C25" s="1490"/>
    </row>
    <row r="26" spans="2:3" ht="18" customHeight="1">
      <c r="B26" s="1489" t="s">
        <v>2296</v>
      </c>
      <c r="C26" s="1490" t="s">
        <v>2297</v>
      </c>
    </row>
    <row r="27" spans="2:3" ht="6" customHeight="1">
      <c r="B27" s="1494"/>
      <c r="C27" s="1490"/>
    </row>
    <row r="28" spans="2:3" ht="18" customHeight="1">
      <c r="B28" s="1489" t="s">
        <v>2298</v>
      </c>
      <c r="C28" s="1490" t="s">
        <v>2299</v>
      </c>
    </row>
    <row r="29" spans="2:3" ht="18" customHeight="1">
      <c r="B29" s="1489" t="s">
        <v>2300</v>
      </c>
      <c r="C29" s="1490" t="s">
        <v>2301</v>
      </c>
    </row>
    <row r="30" spans="2:3" ht="18" customHeight="1">
      <c r="B30" s="1489" t="s">
        <v>2302</v>
      </c>
      <c r="C30" s="1490" t="s">
        <v>2303</v>
      </c>
    </row>
    <row r="31" spans="2:3" ht="18" customHeight="1">
      <c r="B31" s="1489" t="s">
        <v>2304</v>
      </c>
      <c r="C31" s="1490" t="s">
        <v>2305</v>
      </c>
    </row>
    <row r="32" spans="2:3" ht="18" customHeight="1">
      <c r="B32" s="1489" t="s">
        <v>2306</v>
      </c>
      <c r="C32" s="1490" t="s">
        <v>2307</v>
      </c>
    </row>
    <row r="33" spans="1:3" ht="18" customHeight="1">
      <c r="B33" s="1489" t="s">
        <v>2308</v>
      </c>
      <c r="C33" s="1490" t="s">
        <v>2309</v>
      </c>
    </row>
    <row r="34" spans="1:3" ht="18" customHeight="1">
      <c r="B34" s="1489" t="s">
        <v>2310</v>
      </c>
      <c r="C34" s="1490" t="s">
        <v>2311</v>
      </c>
    </row>
    <row r="35" spans="1:3" ht="18" customHeight="1">
      <c r="B35" s="1489" t="s">
        <v>2312</v>
      </c>
      <c r="C35" s="1490" t="s">
        <v>2313</v>
      </c>
    </row>
    <row r="36" spans="1:3" ht="18" customHeight="1">
      <c r="B36" s="1491" t="s">
        <v>2314</v>
      </c>
      <c r="C36" s="1490" t="s">
        <v>2315</v>
      </c>
    </row>
    <row r="37" spans="1:3" ht="18" customHeight="1">
      <c r="B37" s="1491"/>
      <c r="C37" s="1490"/>
    </row>
    <row r="38" spans="1:3" ht="18" customHeight="1">
      <c r="B38" s="1491"/>
      <c r="C38" s="1495" t="s">
        <v>2316</v>
      </c>
    </row>
    <row r="39" spans="1:3" ht="18" customHeight="1">
      <c r="B39" s="1491"/>
      <c r="C39" s="2349" t="s">
        <v>2317</v>
      </c>
    </row>
    <row r="40" spans="1:3" ht="18" customHeight="1">
      <c r="B40" s="1491"/>
      <c r="C40" s="2349"/>
    </row>
    <row r="41" spans="1:3" ht="18" customHeight="1">
      <c r="B41" s="1496"/>
      <c r="C41" s="1497"/>
    </row>
    <row r="42" spans="1:3" s="1479" customFormat="1" ht="23.25">
      <c r="A42" s="1480"/>
      <c r="B42" s="1481" t="s">
        <v>2318</v>
      </c>
      <c r="C42" s="1482"/>
    </row>
    <row r="43" spans="1:3" s="1479" customFormat="1" ht="16.5">
      <c r="B43" s="1498" t="s">
        <v>2319</v>
      </c>
      <c r="C43" s="1482"/>
    </row>
    <row r="44" spans="1:3" s="1479" customFormat="1">
      <c r="B44" s="1499" t="s">
        <v>2320</v>
      </c>
      <c r="C44" s="1500" t="s">
        <v>2321</v>
      </c>
    </row>
    <row r="45" spans="1:3" s="1479" customFormat="1" ht="16.5">
      <c r="B45" s="1498" t="s">
        <v>2322</v>
      </c>
      <c r="C45" s="1482"/>
    </row>
    <row r="46" spans="1:3" s="1479" customFormat="1">
      <c r="B46" s="1501" t="s">
        <v>2320</v>
      </c>
      <c r="C46" s="1500" t="s">
        <v>2323</v>
      </c>
    </row>
    <row r="47" spans="1:3" s="1479" customFormat="1">
      <c r="B47" s="1482"/>
      <c r="C47" s="1500"/>
    </row>
    <row r="48" spans="1:3" s="1479" customFormat="1" ht="23.25">
      <c r="A48" s="1480"/>
      <c r="B48" s="1481" t="s">
        <v>2324</v>
      </c>
      <c r="C48" s="1500"/>
    </row>
    <row r="49" spans="1:3" s="1479" customFormat="1" ht="16.5">
      <c r="B49" s="1498" t="s">
        <v>2325</v>
      </c>
      <c r="C49" s="1500"/>
    </row>
    <row r="50" spans="1:3" s="1479" customFormat="1">
      <c r="B50" s="1501" t="s">
        <v>2320</v>
      </c>
      <c r="C50" s="1500" t="s">
        <v>2326</v>
      </c>
    </row>
    <row r="51" spans="1:3" s="1479" customFormat="1">
      <c r="B51" s="1482"/>
      <c r="C51" s="1500"/>
    </row>
    <row r="52" spans="1:3" s="1479" customFormat="1" ht="23.25">
      <c r="A52" s="1480"/>
      <c r="B52" s="1481" t="s">
        <v>2327</v>
      </c>
      <c r="C52" s="1500"/>
    </row>
    <row r="53" spans="1:3" s="1479" customFormat="1" ht="16.5">
      <c r="B53" s="1498" t="s">
        <v>2328</v>
      </c>
      <c r="C53" s="1500"/>
    </row>
    <row r="54" spans="1:3" s="1479" customFormat="1">
      <c r="B54" s="1482"/>
      <c r="C54" s="1500" t="s">
        <v>2329</v>
      </c>
    </row>
    <row r="55" spans="1:3" s="1479" customFormat="1">
      <c r="B55" s="1482"/>
      <c r="C55" s="1500"/>
    </row>
    <row r="56" spans="1:3" s="1479" customFormat="1" ht="23.25">
      <c r="A56" s="1480"/>
      <c r="B56" s="1481" t="s">
        <v>2330</v>
      </c>
      <c r="C56" s="1482"/>
    </row>
    <row r="57" spans="1:3" s="1479" customFormat="1" ht="16.5">
      <c r="B57" s="1498" t="s">
        <v>2331</v>
      </c>
      <c r="C57" s="1502"/>
    </row>
    <row r="58" spans="1:3" s="1479" customFormat="1" ht="16.5">
      <c r="B58" s="1498" t="s">
        <v>2332</v>
      </c>
      <c r="C58" s="1502"/>
    </row>
    <row r="59" spans="1:3" s="1479" customFormat="1">
      <c r="B59" s="1482"/>
      <c r="C59" s="1482"/>
    </row>
    <row r="60" spans="1:3" s="1479" customFormat="1" ht="25.5">
      <c r="B60" s="1482"/>
      <c r="C60" s="1503" t="s">
        <v>2333</v>
      </c>
    </row>
    <row r="61" spans="1:3" s="1479" customFormat="1" ht="15.75" customHeight="1">
      <c r="B61" s="1482"/>
      <c r="C61" s="1503" t="s">
        <v>2334</v>
      </c>
    </row>
    <row r="62" spans="1:3" s="1479" customFormat="1">
      <c r="B62" s="1482"/>
      <c r="C62" s="1482" t="s">
        <v>2335</v>
      </c>
    </row>
    <row r="63" spans="1:3" s="1479" customFormat="1" ht="16.5">
      <c r="B63" s="1504" t="s">
        <v>2336</v>
      </c>
      <c r="C63" s="1504"/>
    </row>
    <row r="64" spans="1:3" s="1479" customFormat="1" ht="25.5">
      <c r="B64" s="1482"/>
      <c r="C64" s="1503" t="s">
        <v>2337</v>
      </c>
    </row>
    <row r="65" spans="2:3" s="1479" customFormat="1">
      <c r="B65" s="1482"/>
      <c r="C65" s="1482" t="s">
        <v>2338</v>
      </c>
    </row>
    <row r="66" spans="2:3" s="1479" customFormat="1" ht="25.5">
      <c r="B66" s="1482"/>
      <c r="C66" s="1503" t="s">
        <v>2339</v>
      </c>
    </row>
    <row r="67" spans="2:3" s="1479" customFormat="1">
      <c r="B67" s="1482"/>
      <c r="C67" s="1482" t="s">
        <v>2340</v>
      </c>
    </row>
    <row r="68" spans="2:3" s="1479" customFormat="1" ht="25.5">
      <c r="B68" s="1482"/>
      <c r="C68" s="1503" t="s">
        <v>2341</v>
      </c>
    </row>
    <row r="69" spans="2:3" s="1479" customFormat="1">
      <c r="B69" s="1482"/>
      <c r="C69" s="1505" t="s">
        <v>2342</v>
      </c>
    </row>
    <row r="70" spans="2:3" s="1479" customFormat="1">
      <c r="B70" s="1482"/>
      <c r="C70" s="1482" t="s">
        <v>2343</v>
      </c>
    </row>
    <row r="71" spans="2:3" s="1479" customFormat="1">
      <c r="B71" s="1482"/>
      <c r="C71" s="1482" t="s">
        <v>2344</v>
      </c>
    </row>
    <row r="72" spans="2:3" s="1479" customFormat="1" ht="16.5">
      <c r="B72" s="1498" t="s">
        <v>2332</v>
      </c>
      <c r="C72" s="1502"/>
    </row>
    <row r="73" spans="2:3" s="1479" customFormat="1" ht="16.5" customHeight="1">
      <c r="B73" s="1498"/>
      <c r="C73" s="2350" t="s">
        <v>2345</v>
      </c>
    </row>
    <row r="74" spans="2:3" s="1479" customFormat="1" ht="16.5">
      <c r="B74" s="1498"/>
      <c r="C74" s="2351"/>
    </row>
    <row r="75" spans="2:3" s="1479" customFormat="1" ht="16.5">
      <c r="B75" s="1504" t="s">
        <v>2346</v>
      </c>
      <c r="C75" s="1504"/>
    </row>
    <row r="76" spans="2:3" s="1479" customFormat="1" ht="15.75" customHeight="1">
      <c r="B76" s="1501" t="s">
        <v>2320</v>
      </c>
      <c r="C76" s="1500" t="s">
        <v>2347</v>
      </c>
    </row>
    <row r="77" spans="2:3" s="1479" customFormat="1">
      <c r="B77" s="1482"/>
      <c r="C77" s="1506"/>
    </row>
    <row r="78" spans="2:3" s="1479" customFormat="1" ht="15.75" customHeight="1">
      <c r="B78" s="1504" t="s">
        <v>2348</v>
      </c>
      <c r="C78" s="1500"/>
    </row>
    <row r="79" spans="2:3" s="1479" customFormat="1" ht="15.75" customHeight="1">
      <c r="B79" s="1501" t="s">
        <v>2320</v>
      </c>
      <c r="C79" s="1507" t="s">
        <v>2349</v>
      </c>
    </row>
    <row r="80" spans="2:3" s="1479" customFormat="1">
      <c r="B80" s="1501"/>
      <c r="C80" s="1500"/>
    </row>
    <row r="81" spans="1:5" s="1479" customFormat="1" ht="18">
      <c r="A81" s="1480"/>
      <c r="B81" s="1508" t="s">
        <v>2350</v>
      </c>
      <c r="C81" s="1506"/>
    </row>
    <row r="82" spans="1:5" s="1479" customFormat="1">
      <c r="B82" s="1501" t="s">
        <v>2320</v>
      </c>
      <c r="C82" s="1500" t="s">
        <v>2351</v>
      </c>
    </row>
    <row r="83" spans="1:5" s="1479" customFormat="1">
      <c r="B83" s="1501" t="s">
        <v>2320</v>
      </c>
      <c r="C83" s="1507" t="s">
        <v>2352</v>
      </c>
    </row>
    <row r="84" spans="1:5" s="1479" customFormat="1">
      <c r="B84" s="1501" t="s">
        <v>2320</v>
      </c>
      <c r="C84" s="1507" t="s">
        <v>2353</v>
      </c>
    </row>
    <row r="85" spans="1:5" s="1479" customFormat="1">
      <c r="B85" s="1501" t="s">
        <v>2320</v>
      </c>
      <c r="C85" s="1509" t="s">
        <v>2354</v>
      </c>
    </row>
    <row r="86" spans="1:5" s="1479" customFormat="1">
      <c r="B86" s="1501" t="s">
        <v>2320</v>
      </c>
      <c r="C86" s="1507" t="s">
        <v>2355</v>
      </c>
    </row>
    <row r="87" spans="1:5" s="1479" customFormat="1">
      <c r="B87" s="1482"/>
      <c r="C87" s="1506"/>
    </row>
    <row r="88" spans="1:5" s="1479" customFormat="1" ht="23.25">
      <c r="A88" s="1480"/>
      <c r="B88" s="1481" t="s">
        <v>2356</v>
      </c>
      <c r="C88" s="1510"/>
    </row>
    <row r="89" spans="1:5" s="1479" customFormat="1" ht="16.5">
      <c r="A89" s="1511"/>
      <c r="B89" s="1498" t="s">
        <v>2357</v>
      </c>
      <c r="C89" s="1482"/>
    </row>
    <row r="90" spans="1:5" s="1479" customFormat="1">
      <c r="B90" s="1499" t="s">
        <v>2320</v>
      </c>
      <c r="C90" s="1512" t="s">
        <v>2358</v>
      </c>
    </row>
    <row r="91" spans="1:5" s="1479" customFormat="1" ht="30">
      <c r="B91" s="1501" t="s">
        <v>2320</v>
      </c>
      <c r="C91" s="1513" t="s">
        <v>2359</v>
      </c>
    </row>
    <row r="92" spans="1:5" s="1479" customFormat="1" ht="30">
      <c r="B92" s="1501" t="s">
        <v>2320</v>
      </c>
      <c r="C92" s="1513" t="s">
        <v>2360</v>
      </c>
    </row>
    <row r="93" spans="1:5" s="1479" customFormat="1" ht="15">
      <c r="B93" s="1501"/>
      <c r="C93" s="1513"/>
    </row>
    <row r="94" spans="1:5" s="1479" customFormat="1" ht="30">
      <c r="B94" s="1501" t="s">
        <v>2320</v>
      </c>
      <c r="C94" s="1513" t="s">
        <v>2361</v>
      </c>
    </row>
    <row r="95" spans="1:5" s="1479" customFormat="1" ht="15">
      <c r="B95" s="1501"/>
      <c r="C95" s="1513"/>
    </row>
    <row r="96" spans="1:5" s="1479" customFormat="1" ht="30">
      <c r="B96" s="2352" t="s">
        <v>2320</v>
      </c>
      <c r="C96" s="1513" t="s">
        <v>2362</v>
      </c>
      <c r="E96" s="1514">
        <f>LEN(C96)</f>
        <v>119</v>
      </c>
    </row>
    <row r="97" spans="2:6" s="1479" customFormat="1" ht="15">
      <c r="B97" s="2352"/>
      <c r="C97" s="1513"/>
      <c r="E97" s="1514"/>
    </row>
    <row r="98" spans="2:6" s="1479" customFormat="1" ht="30">
      <c r="B98" s="2352"/>
      <c r="C98" s="1513" t="s">
        <v>2363</v>
      </c>
      <c r="E98" s="1514">
        <f>LEN(C98)</f>
        <v>178</v>
      </c>
    </row>
    <row r="99" spans="2:6" s="1479" customFormat="1" ht="15">
      <c r="B99" s="1501"/>
      <c r="C99" s="1513"/>
      <c r="E99" s="1514"/>
    </row>
    <row r="100" spans="2:6" s="1479" customFormat="1" ht="15">
      <c r="B100" s="1501" t="s">
        <v>2320</v>
      </c>
      <c r="C100" s="1513" t="s">
        <v>2364</v>
      </c>
    </row>
    <row r="101" spans="2:6" s="1479" customFormat="1" ht="15">
      <c r="B101" s="1501"/>
      <c r="C101" s="1513"/>
      <c r="D101" s="44"/>
      <c r="E101" s="44"/>
      <c r="F101" s="44"/>
    </row>
    <row r="102" spans="2:6" s="1479" customFormat="1" ht="30">
      <c r="B102" s="1501" t="s">
        <v>2320</v>
      </c>
      <c r="C102" s="1515" t="s">
        <v>2365</v>
      </c>
      <c r="D102" s="44"/>
      <c r="E102" s="44"/>
      <c r="F102" s="44"/>
    </row>
    <row r="103" spans="2:6" s="1479" customFormat="1" ht="15">
      <c r="B103" s="1501"/>
      <c r="C103" s="1513"/>
      <c r="D103" s="44"/>
      <c r="E103" s="44"/>
      <c r="F103" s="44"/>
    </row>
    <row r="104" spans="2:6" s="1479" customFormat="1" ht="15">
      <c r="B104" s="1501" t="s">
        <v>2320</v>
      </c>
      <c r="C104" s="1513" t="s">
        <v>2366</v>
      </c>
      <c r="D104" s="44"/>
      <c r="E104" s="44"/>
      <c r="F104" s="44"/>
    </row>
    <row r="105" spans="2:6" s="1479" customFormat="1" ht="15">
      <c r="B105" s="1501"/>
      <c r="C105" s="1513"/>
      <c r="D105" s="44"/>
      <c r="E105" s="44"/>
      <c r="F105" s="44"/>
    </row>
    <row r="106" spans="2:6" s="1479" customFormat="1" ht="30">
      <c r="B106" s="1501" t="s">
        <v>2320</v>
      </c>
      <c r="C106" s="1513" t="s">
        <v>2367</v>
      </c>
      <c r="D106" s="44"/>
      <c r="E106" s="44"/>
      <c r="F106" s="44"/>
    </row>
    <row r="107" spans="2:6" s="1479" customFormat="1" ht="15">
      <c r="B107" s="1501"/>
      <c r="C107" s="1513"/>
    </row>
    <row r="108" spans="2:6" s="1479" customFormat="1" ht="15">
      <c r="B108" s="1501" t="s">
        <v>2320</v>
      </c>
      <c r="C108" s="1513" t="s">
        <v>2368</v>
      </c>
    </row>
    <row r="109" spans="2:6" s="1479" customFormat="1" ht="15">
      <c r="B109" s="1501"/>
      <c r="C109" s="1513"/>
    </row>
    <row r="110" spans="2:6" s="1479" customFormat="1" ht="30">
      <c r="B110" s="1501" t="s">
        <v>2320</v>
      </c>
      <c r="C110" s="1513" t="s">
        <v>2369</v>
      </c>
    </row>
    <row r="111" spans="2:6" s="1479" customFormat="1" ht="15">
      <c r="B111" s="1501"/>
      <c r="C111" s="1513"/>
    </row>
    <row r="112" spans="2:6" s="1479" customFormat="1" ht="15">
      <c r="B112" s="1501" t="s">
        <v>2320</v>
      </c>
      <c r="C112" s="1513" t="s">
        <v>2370</v>
      </c>
    </row>
    <row r="113" spans="2:3" s="1479" customFormat="1" ht="15">
      <c r="B113" s="1501"/>
      <c r="C113" s="1513"/>
    </row>
    <row r="114" spans="2:3" s="1479" customFormat="1" ht="15">
      <c r="B114" s="1501" t="s">
        <v>2320</v>
      </c>
      <c r="C114" s="1513" t="s">
        <v>2371</v>
      </c>
    </row>
    <row r="115" spans="2:3" s="1479" customFormat="1" ht="15">
      <c r="B115" s="1501"/>
      <c r="C115" s="1513"/>
    </row>
    <row r="116" spans="2:3" s="1479" customFormat="1" ht="15">
      <c r="B116" s="1501" t="s">
        <v>2320</v>
      </c>
      <c r="C116" s="1513" t="s">
        <v>2372</v>
      </c>
    </row>
    <row r="117" spans="2:3" s="1479" customFormat="1" ht="15">
      <c r="B117" s="1501"/>
      <c r="C117" s="1513"/>
    </row>
    <row r="118" spans="2:3" s="1479" customFormat="1" ht="15">
      <c r="B118" s="1501" t="s">
        <v>2320</v>
      </c>
      <c r="C118" s="1513" t="s">
        <v>2373</v>
      </c>
    </row>
    <row r="119" spans="2:3" s="1479" customFormat="1" ht="15">
      <c r="B119" s="1501"/>
      <c r="C119" s="1513"/>
    </row>
    <row r="120" spans="2:3" s="1479" customFormat="1" ht="30">
      <c r="B120" s="1501" t="s">
        <v>2320</v>
      </c>
      <c r="C120" s="1513" t="s">
        <v>2374</v>
      </c>
    </row>
    <row r="121" spans="2:3" s="1479" customFormat="1" ht="15">
      <c r="B121" s="1501"/>
      <c r="C121" s="1513"/>
    </row>
    <row r="122" spans="2:3" s="1479" customFormat="1" ht="15">
      <c r="B122" s="1501" t="s">
        <v>2320</v>
      </c>
      <c r="C122" s="1513" t="s">
        <v>2375</v>
      </c>
    </row>
    <row r="123" spans="2:3" s="1479" customFormat="1" ht="15">
      <c r="B123" s="1501"/>
      <c r="C123" s="1513"/>
    </row>
    <row r="124" spans="2:3" s="1479" customFormat="1" ht="15">
      <c r="B124" s="1501" t="s">
        <v>2320</v>
      </c>
      <c r="C124" s="1513" t="s">
        <v>2376</v>
      </c>
    </row>
    <row r="125" spans="2:3" s="1479" customFormat="1" ht="15">
      <c r="B125" s="1501"/>
      <c r="C125" s="1513"/>
    </row>
    <row r="126" spans="2:3" s="1479" customFormat="1" ht="15">
      <c r="B126" s="1501" t="s">
        <v>2320</v>
      </c>
      <c r="C126" s="1513" t="s">
        <v>2377</v>
      </c>
    </row>
    <row r="127" spans="2:3" s="1479" customFormat="1" ht="15">
      <c r="B127" s="1501"/>
      <c r="C127" s="1513"/>
    </row>
    <row r="128" spans="2:3" s="1479" customFormat="1" ht="15">
      <c r="B128" s="1501" t="s">
        <v>2320</v>
      </c>
      <c r="C128" s="1513" t="s">
        <v>2378</v>
      </c>
    </row>
    <row r="129" spans="2:3" s="1479" customFormat="1" ht="15">
      <c r="B129" s="1501"/>
      <c r="C129" s="1513"/>
    </row>
    <row r="130" spans="2:3" s="1479" customFormat="1" ht="15">
      <c r="B130" s="1501" t="s">
        <v>2320</v>
      </c>
      <c r="C130" s="1513" t="s">
        <v>2379</v>
      </c>
    </row>
    <row r="131" spans="2:3" s="1479" customFormat="1" ht="15">
      <c r="B131" s="1501"/>
      <c r="C131" s="1513"/>
    </row>
    <row r="132" spans="2:3" s="1479" customFormat="1" ht="15">
      <c r="B132" s="1501" t="s">
        <v>2320</v>
      </c>
      <c r="C132" s="1513" t="s">
        <v>2380</v>
      </c>
    </row>
    <row r="133" spans="2:3" s="1479" customFormat="1" ht="15">
      <c r="B133" s="1501"/>
      <c r="C133" s="1513"/>
    </row>
    <row r="134" spans="2:3" s="1479" customFormat="1" ht="15">
      <c r="B134" s="1501" t="s">
        <v>2320</v>
      </c>
      <c r="C134" s="1513" t="s">
        <v>2381</v>
      </c>
    </row>
    <row r="135" spans="2:3" s="1479" customFormat="1" ht="15">
      <c r="B135" s="1501"/>
      <c r="C135" s="1513"/>
    </row>
    <row r="136" spans="2:3" s="1479" customFormat="1" ht="15">
      <c r="B136" s="1501" t="s">
        <v>2320</v>
      </c>
      <c r="C136" s="1513" t="s">
        <v>2382</v>
      </c>
    </row>
    <row r="137" spans="2:3" s="1479" customFormat="1" ht="15">
      <c r="B137" s="1501"/>
      <c r="C137" s="1513"/>
    </row>
    <row r="138" spans="2:3" s="1479" customFormat="1" ht="16.5">
      <c r="B138" s="1498" t="s">
        <v>2383</v>
      </c>
      <c r="C138" s="1516"/>
    </row>
    <row r="139" spans="2:3" s="1479" customFormat="1" ht="15">
      <c r="B139" s="1501" t="s">
        <v>2320</v>
      </c>
      <c r="C139" s="1517" t="s">
        <v>2384</v>
      </c>
    </row>
    <row r="140" spans="2:3" s="1479" customFormat="1">
      <c r="B140" s="1501"/>
      <c r="C140" s="1500"/>
    </row>
    <row r="141" spans="2:3" s="1479" customFormat="1" ht="16.5">
      <c r="B141" s="1498" t="s">
        <v>2385</v>
      </c>
      <c r="C141" s="1500"/>
    </row>
    <row r="142" spans="2:3" s="1479" customFormat="1" ht="15">
      <c r="B142" s="1501" t="s">
        <v>2320</v>
      </c>
      <c r="C142" s="1517" t="s">
        <v>2386</v>
      </c>
    </row>
    <row r="143" spans="2:3" s="1479" customFormat="1">
      <c r="B143" s="1501"/>
      <c r="C143" s="1500"/>
    </row>
    <row r="144" spans="2:3" s="1479" customFormat="1" ht="16.5">
      <c r="B144" s="1498" t="s">
        <v>2387</v>
      </c>
      <c r="C144" s="1500"/>
    </row>
    <row r="145" spans="1:3" s="1479" customFormat="1" ht="15">
      <c r="B145" s="1501" t="s">
        <v>2320</v>
      </c>
      <c r="C145" s="1517" t="s">
        <v>2388</v>
      </c>
    </row>
    <row r="146" spans="1:3" s="1479" customFormat="1">
      <c r="B146" s="1501"/>
      <c r="C146" s="1500"/>
    </row>
    <row r="147" spans="1:3" s="1479" customFormat="1" ht="15">
      <c r="B147" s="1501" t="s">
        <v>2320</v>
      </c>
      <c r="C147" s="1517" t="s">
        <v>2389</v>
      </c>
    </row>
    <row r="148" spans="1:3" s="1479" customFormat="1">
      <c r="B148" s="1501"/>
      <c r="C148" s="1500"/>
    </row>
    <row r="149" spans="1:3" s="1479" customFormat="1" ht="16.5">
      <c r="B149" s="1498" t="s">
        <v>2390</v>
      </c>
      <c r="C149" s="1500"/>
    </row>
    <row r="150" spans="1:3" s="1479" customFormat="1" ht="15">
      <c r="B150" s="1501" t="s">
        <v>2320</v>
      </c>
      <c r="C150" s="1517" t="s">
        <v>2391</v>
      </c>
    </row>
    <row r="151" spans="1:3" s="1479" customFormat="1">
      <c r="B151" s="1501"/>
      <c r="C151" s="1500"/>
    </row>
    <row r="152" spans="1:3" s="1479" customFormat="1" ht="16.5">
      <c r="B152" s="1498" t="s">
        <v>2392</v>
      </c>
      <c r="C152" s="1482"/>
    </row>
    <row r="153" spans="1:3" s="1479" customFormat="1" ht="15">
      <c r="B153" s="1501" t="s">
        <v>2320</v>
      </c>
      <c r="C153" s="1518" t="s">
        <v>2393</v>
      </c>
    </row>
    <row r="154" spans="1:3" s="1479" customFormat="1">
      <c r="B154" s="1482"/>
      <c r="C154" s="1510" t="s">
        <v>2394</v>
      </c>
    </row>
    <row r="155" spans="1:3" s="1479" customFormat="1">
      <c r="B155" s="1482"/>
      <c r="C155" s="1510"/>
    </row>
    <row r="156" spans="1:3" s="1479" customFormat="1" ht="23.25">
      <c r="A156" s="1480"/>
      <c r="B156" s="1481" t="s">
        <v>2395</v>
      </c>
      <c r="C156" s="1510"/>
    </row>
    <row r="157" spans="1:3" s="1479" customFormat="1" ht="15">
      <c r="B157" s="1501" t="s">
        <v>2320</v>
      </c>
      <c r="C157" s="1517" t="s">
        <v>2396</v>
      </c>
    </row>
    <row r="158" spans="1:3" s="1479" customFormat="1">
      <c r="B158" s="1482"/>
      <c r="C158" s="1510"/>
    </row>
    <row r="159" spans="1:3" s="1479" customFormat="1" ht="23.25">
      <c r="A159" s="1480"/>
      <c r="B159" s="1481" t="s">
        <v>2397</v>
      </c>
      <c r="C159" s="1510"/>
    </row>
    <row r="160" spans="1:3" s="1479" customFormat="1" ht="15">
      <c r="B160" s="1501" t="s">
        <v>2320</v>
      </c>
      <c r="C160" s="1517" t="s">
        <v>2398</v>
      </c>
    </row>
    <row r="161" spans="1:4" s="1479" customFormat="1" ht="16.5">
      <c r="B161" s="1519" t="s">
        <v>2399</v>
      </c>
      <c r="C161" s="1520"/>
    </row>
    <row r="162" spans="1:4" s="1479" customFormat="1" ht="15">
      <c r="B162" s="1501" t="s">
        <v>2320</v>
      </c>
      <c r="C162" s="1518" t="s">
        <v>2400</v>
      </c>
    </row>
    <row r="163" spans="1:4" s="1479" customFormat="1" ht="16.5">
      <c r="B163" s="1519" t="s">
        <v>2401</v>
      </c>
      <c r="C163" s="1520"/>
    </row>
    <row r="164" spans="1:4" s="1479" customFormat="1" ht="15">
      <c r="B164" s="1501" t="s">
        <v>2320</v>
      </c>
      <c r="C164" s="1518" t="s">
        <v>2402</v>
      </c>
    </row>
    <row r="165" spans="1:4" s="1479" customFormat="1">
      <c r="B165" s="1482"/>
      <c r="C165" s="1510"/>
    </row>
    <row r="166" spans="1:4" s="1479" customFormat="1" ht="23.25">
      <c r="A166" s="1480"/>
      <c r="B166" s="1481" t="s">
        <v>2403</v>
      </c>
      <c r="C166" s="1482"/>
    </row>
    <row r="167" spans="1:4" s="1479" customFormat="1" ht="15.75">
      <c r="B167" s="1501" t="s">
        <v>2320</v>
      </c>
      <c r="C167" s="1521" t="s">
        <v>2404</v>
      </c>
      <c r="D167" s="1522"/>
    </row>
    <row r="168" spans="1:4" s="1479" customFormat="1" ht="15">
      <c r="B168" s="1501" t="s">
        <v>2320</v>
      </c>
      <c r="C168" s="1518" t="s">
        <v>2405</v>
      </c>
    </row>
    <row r="169" spans="1:4" s="1479" customFormat="1" ht="15">
      <c r="B169" s="1501" t="s">
        <v>2320</v>
      </c>
      <c r="C169" s="1518" t="s">
        <v>2406</v>
      </c>
    </row>
    <row r="170" spans="1:4" s="1479" customFormat="1" ht="15">
      <c r="B170" s="1501" t="s">
        <v>2320</v>
      </c>
      <c r="C170" s="1518" t="s">
        <v>2407</v>
      </c>
    </row>
    <row r="171" spans="1:4" s="1479" customFormat="1" ht="15">
      <c r="B171" s="1501" t="s">
        <v>2320</v>
      </c>
      <c r="C171" s="1518" t="s">
        <v>2408</v>
      </c>
    </row>
    <row r="172" spans="1:4" s="1479" customFormat="1" ht="15">
      <c r="B172" s="1501" t="s">
        <v>2320</v>
      </c>
      <c r="C172" s="1518" t="s">
        <v>2409</v>
      </c>
    </row>
    <row r="173" spans="1:4" s="1479" customFormat="1" ht="15">
      <c r="B173" s="1501" t="s">
        <v>2320</v>
      </c>
      <c r="C173" s="1518" t="s">
        <v>2410</v>
      </c>
    </row>
    <row r="174" spans="1:4" s="1479" customFormat="1" ht="15">
      <c r="B174" s="1501" t="s">
        <v>2320</v>
      </c>
      <c r="C174" s="1518" t="s">
        <v>2411</v>
      </c>
    </row>
    <row r="175" spans="1:4" s="1479" customFormat="1" ht="15">
      <c r="B175" s="1482"/>
      <c r="C175" s="1523"/>
    </row>
    <row r="176" spans="1:4" s="1479" customFormat="1" ht="15">
      <c r="A176" s="1480"/>
      <c r="B176" s="1524" t="s">
        <v>2412</v>
      </c>
      <c r="C176" s="1525"/>
    </row>
    <row r="177" spans="1:4" s="1479" customFormat="1" ht="15">
      <c r="B177" s="1501" t="s">
        <v>2320</v>
      </c>
      <c r="C177" s="1517" t="s">
        <v>2413</v>
      </c>
    </row>
    <row r="178" spans="1:4" s="1479" customFormat="1" ht="15">
      <c r="B178" s="1482"/>
      <c r="C178" s="1523"/>
    </row>
    <row r="179" spans="1:4" s="1479" customFormat="1" ht="23.25">
      <c r="A179" s="1480"/>
      <c r="B179" s="1481" t="s">
        <v>2414</v>
      </c>
      <c r="C179" s="1482"/>
    </row>
    <row r="180" spans="1:4" s="1479" customFormat="1" ht="16.5">
      <c r="B180" s="1498" t="s">
        <v>2414</v>
      </c>
      <c r="C180" s="1482"/>
    </row>
    <row r="181" spans="1:4" s="1479" customFormat="1" ht="15.75">
      <c r="A181" s="1526"/>
      <c r="B181" s="1501" t="s">
        <v>2320</v>
      </c>
      <c r="C181" s="1527" t="s">
        <v>2415</v>
      </c>
    </row>
    <row r="182" spans="1:4" s="1479" customFormat="1" ht="16.5">
      <c r="B182" s="1498" t="s">
        <v>2416</v>
      </c>
      <c r="C182" s="1482"/>
    </row>
    <row r="183" spans="1:4" s="1479" customFormat="1" ht="15">
      <c r="A183" s="89"/>
      <c r="B183" s="1501" t="s">
        <v>2320</v>
      </c>
      <c r="C183" s="1517" t="s">
        <v>2417</v>
      </c>
      <c r="D183" s="1528"/>
    </row>
    <row r="184" spans="1:4" s="1479" customFormat="1" ht="16.5">
      <c r="A184" s="89"/>
      <c r="B184" s="1498" t="s">
        <v>2418</v>
      </c>
      <c r="C184" s="1529"/>
    </row>
    <row r="185" spans="1:4" s="1479" customFormat="1" ht="15">
      <c r="A185" s="89"/>
      <c r="B185" s="1530" t="s">
        <v>2320</v>
      </c>
      <c r="C185" s="1531" t="s">
        <v>2419</v>
      </c>
      <c r="D185" s="1528"/>
    </row>
    <row r="186" spans="1:4" s="1479" customFormat="1">
      <c r="A186" s="1528"/>
      <c r="B186" s="1530" t="s">
        <v>2320</v>
      </c>
      <c r="C186" s="1532" t="s">
        <v>2420</v>
      </c>
    </row>
    <row r="187" spans="1:4" s="1479" customFormat="1">
      <c r="A187" s="1528"/>
      <c r="B187" s="1530" t="s">
        <v>2320</v>
      </c>
      <c r="C187" s="1532" t="s">
        <v>2421</v>
      </c>
    </row>
    <row r="188" spans="1:4" s="1479" customFormat="1" ht="15">
      <c r="A188" s="1528"/>
      <c r="B188" s="1530" t="s">
        <v>2320</v>
      </c>
      <c r="C188" s="1533" t="s">
        <v>2422</v>
      </c>
    </row>
    <row r="189" spans="1:4" s="1479" customFormat="1" ht="15">
      <c r="A189" s="1528"/>
      <c r="B189" s="1530" t="s">
        <v>2320</v>
      </c>
      <c r="C189" s="1533" t="s">
        <v>2423</v>
      </c>
    </row>
    <row r="190" spans="1:4" s="1479" customFormat="1" ht="15">
      <c r="A190" s="1528"/>
      <c r="B190" s="1530" t="s">
        <v>2320</v>
      </c>
      <c r="C190" s="1533" t="s">
        <v>2424</v>
      </c>
    </row>
    <row r="191" spans="1:4" s="1479" customFormat="1" ht="15">
      <c r="A191" s="1528"/>
      <c r="B191" s="1530" t="s">
        <v>2320</v>
      </c>
      <c r="C191" s="1533" t="s">
        <v>2425</v>
      </c>
    </row>
    <row r="192" spans="1:4" s="1479" customFormat="1" ht="15">
      <c r="A192" s="1528"/>
      <c r="B192" s="1530" t="s">
        <v>2320</v>
      </c>
      <c r="C192" s="1533" t="s">
        <v>2426</v>
      </c>
    </row>
    <row r="193" spans="1:3" s="1479" customFormat="1" ht="15">
      <c r="A193" s="1528"/>
      <c r="B193" s="1530" t="s">
        <v>2320</v>
      </c>
      <c r="C193" s="1533" t="s">
        <v>2427</v>
      </c>
    </row>
    <row r="194" spans="1:3" s="1479" customFormat="1">
      <c r="A194" s="1528"/>
      <c r="B194" s="1530" t="s">
        <v>2320</v>
      </c>
      <c r="C194" s="1532" t="s">
        <v>2428</v>
      </c>
    </row>
    <row r="195" spans="1:3" s="1479" customFormat="1" ht="15">
      <c r="A195" s="1528"/>
      <c r="B195" s="1530" t="s">
        <v>2320</v>
      </c>
      <c r="C195" s="1533" t="s">
        <v>2429</v>
      </c>
    </row>
    <row r="196" spans="1:3" s="1479" customFormat="1" ht="15">
      <c r="A196" s="1528"/>
      <c r="B196" s="1530" t="s">
        <v>2320</v>
      </c>
      <c r="C196" s="1534" t="s">
        <v>2430</v>
      </c>
    </row>
    <row r="197" spans="1:3" s="1479" customFormat="1" ht="15">
      <c r="A197" s="1528"/>
      <c r="B197" s="1530" t="s">
        <v>2320</v>
      </c>
      <c r="C197" s="1533" t="s">
        <v>2431</v>
      </c>
    </row>
    <row r="198" spans="1:3" s="1479" customFormat="1" ht="15">
      <c r="A198" s="1528"/>
      <c r="B198" s="1530" t="s">
        <v>2320</v>
      </c>
      <c r="C198" s="1533" t="s">
        <v>2432</v>
      </c>
    </row>
    <row r="199" spans="1:3" s="1479" customFormat="1" ht="15">
      <c r="A199" s="1528"/>
      <c r="B199" s="1530" t="s">
        <v>2320</v>
      </c>
      <c r="C199" s="1533" t="s">
        <v>2433</v>
      </c>
    </row>
    <row r="200" spans="1:3" s="1479" customFormat="1" ht="15">
      <c r="A200" s="1528"/>
      <c r="B200" s="1530" t="s">
        <v>2320</v>
      </c>
      <c r="C200" s="1533" t="s">
        <v>2434</v>
      </c>
    </row>
    <row r="201" spans="1:3" s="1479" customFormat="1" ht="15">
      <c r="A201" s="1528"/>
      <c r="B201" s="1530" t="s">
        <v>2320</v>
      </c>
      <c r="C201" s="1533" t="s">
        <v>2435</v>
      </c>
    </row>
    <row r="202" spans="1:3" s="1479" customFormat="1" ht="12" customHeight="1">
      <c r="B202" s="1482"/>
      <c r="C202" s="1482"/>
    </row>
    <row r="203" spans="1:3" s="1479" customFormat="1" ht="23.25">
      <c r="A203" s="1480"/>
      <c r="B203" s="1481" t="s">
        <v>2436</v>
      </c>
      <c r="C203" s="1482"/>
    </row>
    <row r="204" spans="1:3" s="1479" customFormat="1" ht="16.5">
      <c r="B204" s="1498" t="s">
        <v>2437</v>
      </c>
      <c r="C204" s="1535"/>
    </row>
    <row r="205" spans="1:3" s="1479" customFormat="1" ht="15">
      <c r="B205" s="1501" t="s">
        <v>2320</v>
      </c>
      <c r="C205" s="1536" t="s">
        <v>2438</v>
      </c>
    </row>
    <row r="206" spans="1:3" s="1479" customFormat="1" ht="16.5">
      <c r="B206" s="1498" t="s">
        <v>2439</v>
      </c>
      <c r="C206" s="1536"/>
    </row>
    <row r="207" spans="1:3" s="1479" customFormat="1" ht="15">
      <c r="B207" s="1501" t="s">
        <v>2320</v>
      </c>
      <c r="C207" s="1517" t="s">
        <v>2440</v>
      </c>
    </row>
    <row r="208" spans="1:3" s="1479" customFormat="1" ht="15">
      <c r="B208" s="1501" t="s">
        <v>2320</v>
      </c>
      <c r="C208" s="1513" t="s">
        <v>2441</v>
      </c>
    </row>
    <row r="209" spans="1:3" s="1479" customFormat="1" ht="15">
      <c r="B209" s="1501" t="s">
        <v>2320</v>
      </c>
      <c r="C209" s="1513" t="s">
        <v>2442</v>
      </c>
    </row>
    <row r="210" spans="1:3" s="1479" customFormat="1" ht="15">
      <c r="B210" s="1501" t="s">
        <v>2320</v>
      </c>
      <c r="C210" s="1513" t="s">
        <v>2443</v>
      </c>
    </row>
    <row r="211" spans="1:3" s="1479" customFormat="1" ht="15">
      <c r="B211" s="1501" t="s">
        <v>2320</v>
      </c>
      <c r="C211" s="1513" t="s">
        <v>2444</v>
      </c>
    </row>
    <row r="212" spans="1:3" s="1479" customFormat="1" ht="15">
      <c r="B212" s="1501" t="s">
        <v>2320</v>
      </c>
      <c r="C212" s="1513" t="s">
        <v>2445</v>
      </c>
    </row>
    <row r="213" spans="1:3" s="1479" customFormat="1" ht="15">
      <c r="B213" s="1501" t="s">
        <v>2320</v>
      </c>
      <c r="C213" s="1513" t="s">
        <v>2446</v>
      </c>
    </row>
    <row r="214" spans="1:3" s="1479" customFormat="1" ht="15">
      <c r="B214" s="1501" t="s">
        <v>2320</v>
      </c>
      <c r="C214" s="1513" t="s">
        <v>2447</v>
      </c>
    </row>
    <row r="215" spans="1:3" s="1479" customFormat="1" ht="15">
      <c r="B215" s="1501" t="s">
        <v>2320</v>
      </c>
      <c r="C215" s="1513" t="s">
        <v>2448</v>
      </c>
    </row>
    <row r="216" spans="1:3" s="1479" customFormat="1" ht="15">
      <c r="B216" s="1501" t="s">
        <v>2320</v>
      </c>
      <c r="C216" s="1513" t="s">
        <v>2449</v>
      </c>
    </row>
    <row r="217" spans="1:3" s="1479" customFormat="1" ht="15">
      <c r="B217" s="1501" t="s">
        <v>2320</v>
      </c>
      <c r="C217" s="1513" t="s">
        <v>2450</v>
      </c>
    </row>
    <row r="218" spans="1:3" s="1479" customFormat="1" ht="15">
      <c r="B218" s="1501" t="s">
        <v>2320</v>
      </c>
      <c r="C218" s="1513" t="s">
        <v>2451</v>
      </c>
    </row>
    <row r="219" spans="1:3" s="1479" customFormat="1" ht="16.5">
      <c r="B219" s="1498" t="s">
        <v>2452</v>
      </c>
      <c r="C219" s="1507"/>
    </row>
    <row r="220" spans="1:3" s="1479" customFormat="1" ht="15">
      <c r="B220" s="1501" t="s">
        <v>2320</v>
      </c>
      <c r="C220" s="1517" t="s">
        <v>2453</v>
      </c>
    </row>
    <row r="221" spans="1:3" s="1479" customFormat="1">
      <c r="B221" s="1501"/>
      <c r="C221" s="1500"/>
    </row>
    <row r="222" spans="1:3" s="1479" customFormat="1" ht="15">
      <c r="A222" s="1480"/>
      <c r="B222" s="1524" t="s">
        <v>2454</v>
      </c>
      <c r="C222" s="1525"/>
    </row>
    <row r="223" spans="1:3" s="1479" customFormat="1">
      <c r="B223" s="1501" t="s">
        <v>2320</v>
      </c>
      <c r="C223" s="1500" t="s">
        <v>2455</v>
      </c>
    </row>
    <row r="224" spans="1:3" s="1479" customFormat="1">
      <c r="B224" s="1501"/>
      <c r="C224" s="1500"/>
    </row>
    <row r="225" spans="1:3" s="1479" customFormat="1" ht="35.25" customHeight="1">
      <c r="A225" s="1480"/>
      <c r="B225" s="2353" t="s">
        <v>2456</v>
      </c>
      <c r="C225" s="2353"/>
    </row>
    <row r="226" spans="1:3" s="1479" customFormat="1" ht="14.25">
      <c r="B226" s="2354" t="s">
        <v>2457</v>
      </c>
      <c r="C226" s="2354"/>
    </row>
    <row r="227" spans="1:3" s="1479" customFormat="1" ht="14.25">
      <c r="B227" s="1537"/>
      <c r="C227" s="1537"/>
    </row>
    <row r="228" spans="1:3" s="1479" customFormat="1" ht="27" customHeight="1">
      <c r="B228" s="1538"/>
      <c r="C228" s="1539" t="s">
        <v>2458</v>
      </c>
    </row>
    <row r="229" spans="1:3" s="1479" customFormat="1">
      <c r="B229" s="1540" t="s">
        <v>2459</v>
      </c>
      <c r="C229" s="1541"/>
    </row>
    <row r="230" spans="1:3" s="1479" customFormat="1" ht="9.75" customHeight="1">
      <c r="B230" s="1542"/>
      <c r="C230" s="1541"/>
    </row>
    <row r="231" spans="1:3" s="1479" customFormat="1" ht="15">
      <c r="B231" s="1501" t="s">
        <v>2320</v>
      </c>
      <c r="C231" s="1517" t="s">
        <v>2460</v>
      </c>
    </row>
    <row r="232" spans="1:3" s="1479" customFormat="1" ht="15">
      <c r="A232" s="1528"/>
      <c r="B232" s="1501" t="s">
        <v>2320</v>
      </c>
      <c r="C232" s="1517" t="s">
        <v>2461</v>
      </c>
    </row>
    <row r="233" spans="1:3" s="1479" customFormat="1" ht="16.5">
      <c r="B233" s="1498" t="s">
        <v>2462</v>
      </c>
      <c r="C233" s="1523"/>
    </row>
    <row r="234" spans="1:3" s="1479" customFormat="1" ht="15">
      <c r="B234" s="1501" t="s">
        <v>2320</v>
      </c>
      <c r="C234" s="1518" t="s">
        <v>2463</v>
      </c>
    </row>
    <row r="235" spans="1:3" s="1479" customFormat="1" ht="15">
      <c r="B235" s="1501" t="s">
        <v>2320</v>
      </c>
      <c r="C235" s="1518" t="s">
        <v>2464</v>
      </c>
    </row>
    <row r="236" spans="1:3" s="1479" customFormat="1" ht="15">
      <c r="B236" s="1501" t="s">
        <v>2320</v>
      </c>
      <c r="C236" s="1518" t="s">
        <v>2465</v>
      </c>
    </row>
    <row r="237" spans="1:3" s="1479" customFormat="1" ht="15">
      <c r="B237" s="1501" t="s">
        <v>2320</v>
      </c>
      <c r="C237" s="1518" t="s">
        <v>2466</v>
      </c>
    </row>
    <row r="238" spans="1:3" s="1479" customFormat="1" ht="16.5">
      <c r="B238" s="1498" t="s">
        <v>2467</v>
      </c>
      <c r="C238" s="1523"/>
    </row>
    <row r="239" spans="1:3" s="1479" customFormat="1" ht="15">
      <c r="B239" s="1501" t="s">
        <v>2320</v>
      </c>
      <c r="C239" s="1518" t="s">
        <v>2468</v>
      </c>
    </row>
    <row r="240" spans="1:3" s="1479" customFormat="1" ht="15">
      <c r="B240" s="1501" t="s">
        <v>2320</v>
      </c>
      <c r="C240" s="1518" t="s">
        <v>2469</v>
      </c>
    </row>
    <row r="241" spans="2:3" s="1479" customFormat="1" ht="15">
      <c r="B241" s="1501" t="s">
        <v>2320</v>
      </c>
      <c r="C241" s="1518" t="s">
        <v>2470</v>
      </c>
    </row>
    <row r="242" spans="2:3" s="1479" customFormat="1" ht="15">
      <c r="B242" s="1501" t="s">
        <v>2320</v>
      </c>
      <c r="C242" s="1518" t="s">
        <v>2471</v>
      </c>
    </row>
    <row r="243" spans="2:3" s="1479" customFormat="1" ht="16.5">
      <c r="B243" s="1498" t="s">
        <v>2472</v>
      </c>
      <c r="C243" s="1523"/>
    </row>
    <row r="244" spans="2:3" s="1479" customFormat="1" ht="15">
      <c r="B244" s="1501" t="s">
        <v>2320</v>
      </c>
      <c r="C244" s="1518" t="s">
        <v>2473</v>
      </c>
    </row>
    <row r="245" spans="2:3" s="1479" customFormat="1" ht="15">
      <c r="B245" s="1501" t="s">
        <v>2320</v>
      </c>
      <c r="C245" s="1518" t="s">
        <v>2474</v>
      </c>
    </row>
    <row r="246" spans="2:3" s="1479" customFormat="1" ht="15">
      <c r="B246" s="1501" t="s">
        <v>2320</v>
      </c>
      <c r="C246" s="1518" t="s">
        <v>2475</v>
      </c>
    </row>
    <row r="247" spans="2:3" s="1479" customFormat="1" ht="16.5">
      <c r="B247" s="1498" t="s">
        <v>2476</v>
      </c>
      <c r="C247" s="1523"/>
    </row>
    <row r="248" spans="2:3" s="1479" customFormat="1" ht="15">
      <c r="B248" s="1501" t="s">
        <v>2320</v>
      </c>
      <c r="C248" s="1518" t="s">
        <v>2477</v>
      </c>
    </row>
    <row r="249" spans="2:3" s="1479" customFormat="1" ht="15">
      <c r="B249" s="1501" t="s">
        <v>2320</v>
      </c>
      <c r="C249" s="1518" t="s">
        <v>2478</v>
      </c>
    </row>
    <row r="250" spans="2:3" s="1479" customFormat="1" ht="15">
      <c r="B250" s="1501" t="s">
        <v>2320</v>
      </c>
      <c r="C250" s="1518" t="s">
        <v>2479</v>
      </c>
    </row>
    <row r="251" spans="2:3" s="1479" customFormat="1" ht="15">
      <c r="B251" s="1501" t="s">
        <v>2320</v>
      </c>
      <c r="C251" s="1518" t="s">
        <v>2480</v>
      </c>
    </row>
    <row r="252" spans="2:3" s="1479" customFormat="1" ht="15">
      <c r="B252" s="1501" t="s">
        <v>2320</v>
      </c>
      <c r="C252" s="1518" t="s">
        <v>2481</v>
      </c>
    </row>
    <row r="253" spans="2:3" s="1479" customFormat="1" ht="15">
      <c r="B253" s="1501" t="s">
        <v>2320</v>
      </c>
      <c r="C253" s="1518" t="s">
        <v>2482</v>
      </c>
    </row>
    <row r="254" spans="2:3" s="1479" customFormat="1" ht="15">
      <c r="B254" s="1501" t="s">
        <v>2320</v>
      </c>
      <c r="C254" s="1518" t="s">
        <v>2483</v>
      </c>
    </row>
    <row r="255" spans="2:3" s="1479" customFormat="1" ht="16.5">
      <c r="B255" s="1498" t="s">
        <v>2484</v>
      </c>
      <c r="C255" s="1523"/>
    </row>
    <row r="256" spans="2:3" s="1479" customFormat="1" ht="15">
      <c r="B256" s="1501" t="s">
        <v>2320</v>
      </c>
      <c r="C256" s="1518" t="s">
        <v>2485</v>
      </c>
    </row>
    <row r="257" spans="2:3" s="1479" customFormat="1" ht="15">
      <c r="B257" s="1501" t="s">
        <v>2320</v>
      </c>
      <c r="C257" s="1518" t="s">
        <v>2486</v>
      </c>
    </row>
    <row r="258" spans="2:3" s="1479" customFormat="1" ht="15">
      <c r="B258" s="1501" t="s">
        <v>2320</v>
      </c>
      <c r="C258" s="1518" t="s">
        <v>2487</v>
      </c>
    </row>
    <row r="259" spans="2:3" s="1479" customFormat="1" ht="16.5">
      <c r="B259" s="1498" t="s">
        <v>2488</v>
      </c>
      <c r="C259" s="1523"/>
    </row>
    <row r="260" spans="2:3" s="1479" customFormat="1" ht="15">
      <c r="B260" s="1501" t="s">
        <v>2320</v>
      </c>
      <c r="C260" s="1518" t="s">
        <v>2489</v>
      </c>
    </row>
    <row r="261" spans="2:3" s="1479" customFormat="1" ht="16.5">
      <c r="B261" s="1498" t="s">
        <v>2490</v>
      </c>
      <c r="C261" s="1523"/>
    </row>
    <row r="262" spans="2:3" s="1479" customFormat="1" ht="15">
      <c r="B262" s="1501" t="s">
        <v>2320</v>
      </c>
      <c r="C262" s="1518" t="s">
        <v>2491</v>
      </c>
    </row>
    <row r="263" spans="2:3" s="1479" customFormat="1" ht="16.5">
      <c r="B263" s="1498" t="s">
        <v>2492</v>
      </c>
      <c r="C263" s="1523"/>
    </row>
    <row r="264" spans="2:3" s="1479" customFormat="1" ht="15">
      <c r="B264" s="1501" t="s">
        <v>2320</v>
      </c>
      <c r="C264" s="1518" t="s">
        <v>2493</v>
      </c>
    </row>
    <row r="265" spans="2:3" s="1479" customFormat="1" ht="15">
      <c r="B265" s="1501" t="s">
        <v>2320</v>
      </c>
      <c r="C265" s="1518" t="s">
        <v>2494</v>
      </c>
    </row>
    <row r="266" spans="2:3" s="1479" customFormat="1" ht="16.5">
      <c r="B266" s="1498" t="s">
        <v>2495</v>
      </c>
      <c r="C266" s="1523"/>
    </row>
    <row r="267" spans="2:3" s="1479" customFormat="1" ht="15">
      <c r="B267" s="1501" t="s">
        <v>2320</v>
      </c>
      <c r="C267" s="1518" t="s">
        <v>2496</v>
      </c>
    </row>
    <row r="268" spans="2:3" s="1479" customFormat="1" ht="15">
      <c r="B268" s="1501" t="s">
        <v>2320</v>
      </c>
      <c r="C268" s="1518" t="s">
        <v>2497</v>
      </c>
    </row>
    <row r="269" spans="2:3" s="1479" customFormat="1" ht="15">
      <c r="B269" s="1501" t="s">
        <v>2320</v>
      </c>
      <c r="C269" s="1518" t="s">
        <v>2498</v>
      </c>
    </row>
    <row r="270" spans="2:3" s="1479" customFormat="1" ht="15">
      <c r="B270" s="1501" t="s">
        <v>2320</v>
      </c>
      <c r="C270" s="1518" t="s">
        <v>2499</v>
      </c>
    </row>
    <row r="271" spans="2:3" s="1479" customFormat="1" ht="15">
      <c r="B271" s="1501" t="s">
        <v>2320</v>
      </c>
      <c r="C271" s="1518" t="s">
        <v>2500</v>
      </c>
    </row>
    <row r="272" spans="2:3" s="1479" customFormat="1" ht="16.5">
      <c r="B272" s="1498" t="s">
        <v>2501</v>
      </c>
      <c r="C272" s="1523"/>
    </row>
    <row r="273" spans="2:3" s="1479" customFormat="1" ht="15">
      <c r="B273" s="1501" t="s">
        <v>2320</v>
      </c>
      <c r="C273" s="1518" t="s">
        <v>2502</v>
      </c>
    </row>
    <row r="274" spans="2:3" s="1479" customFormat="1" ht="16.5">
      <c r="B274" s="1498" t="s">
        <v>2503</v>
      </c>
      <c r="C274" s="1523"/>
    </row>
    <row r="275" spans="2:3" s="1479" customFormat="1" ht="15">
      <c r="B275" s="1501" t="s">
        <v>2320</v>
      </c>
      <c r="C275" s="1518" t="s">
        <v>384</v>
      </c>
    </row>
    <row r="276" spans="2:3" s="1479" customFormat="1" ht="15">
      <c r="B276" s="1501" t="s">
        <v>2320</v>
      </c>
      <c r="C276" s="1518" t="s">
        <v>2504</v>
      </c>
    </row>
    <row r="277" spans="2:3" s="1479" customFormat="1" ht="15">
      <c r="B277" s="1501" t="s">
        <v>2320</v>
      </c>
      <c r="C277" s="1518" t="s">
        <v>2505</v>
      </c>
    </row>
    <row r="278" spans="2:3" s="1479" customFormat="1" ht="16.5">
      <c r="B278" s="1498" t="s">
        <v>2506</v>
      </c>
      <c r="C278" s="1523"/>
    </row>
    <row r="279" spans="2:3" s="1479" customFormat="1" ht="15">
      <c r="B279" s="1501" t="s">
        <v>2320</v>
      </c>
      <c r="C279" s="1518" t="s">
        <v>2507</v>
      </c>
    </row>
    <row r="280" spans="2:3" s="1479" customFormat="1" ht="15">
      <c r="B280" s="1501" t="s">
        <v>2320</v>
      </c>
      <c r="C280" s="1518" t="s">
        <v>2508</v>
      </c>
    </row>
    <row r="281" spans="2:3" s="1479" customFormat="1" ht="15">
      <c r="B281" s="1501" t="s">
        <v>2320</v>
      </c>
      <c r="C281" s="1518" t="s">
        <v>2509</v>
      </c>
    </row>
    <row r="282" spans="2:3" s="1479" customFormat="1" ht="15">
      <c r="B282" s="1501" t="s">
        <v>2320</v>
      </c>
      <c r="C282" s="1518" t="s">
        <v>2510</v>
      </c>
    </row>
    <row r="283" spans="2:3" s="1479" customFormat="1" ht="15">
      <c r="B283" s="1501" t="s">
        <v>2320</v>
      </c>
      <c r="C283" s="1518" t="s">
        <v>2511</v>
      </c>
    </row>
    <row r="284" spans="2:3" s="1479" customFormat="1" ht="16.5">
      <c r="B284" s="1498" t="s">
        <v>2512</v>
      </c>
      <c r="C284" s="1523"/>
    </row>
    <row r="285" spans="2:3" s="1479" customFormat="1" ht="15">
      <c r="B285" s="1501" t="s">
        <v>2320</v>
      </c>
      <c r="C285" s="1518" t="s">
        <v>2513</v>
      </c>
    </row>
    <row r="286" spans="2:3" s="1479" customFormat="1" ht="15">
      <c r="B286" s="1501" t="s">
        <v>2320</v>
      </c>
      <c r="C286" s="1518" t="s">
        <v>2514</v>
      </c>
    </row>
    <row r="287" spans="2:3" s="1479" customFormat="1" ht="16.5">
      <c r="B287" s="1498" t="s">
        <v>2515</v>
      </c>
      <c r="C287" s="1523"/>
    </row>
    <row r="288" spans="2:3" s="1479" customFormat="1" ht="15">
      <c r="B288" s="1501" t="s">
        <v>2320</v>
      </c>
      <c r="C288" s="1518" t="s">
        <v>2516</v>
      </c>
    </row>
    <row r="289" spans="1:3" s="1479" customFormat="1" ht="16.5">
      <c r="B289" s="1498" t="s">
        <v>2517</v>
      </c>
      <c r="C289" s="1543"/>
    </row>
    <row r="290" spans="1:3" s="1479" customFormat="1" ht="15">
      <c r="B290" s="1501" t="s">
        <v>2320</v>
      </c>
      <c r="C290" s="1518" t="s">
        <v>2518</v>
      </c>
    </row>
    <row r="291" spans="1:3" s="1479" customFormat="1" ht="15">
      <c r="B291" s="1501" t="s">
        <v>2320</v>
      </c>
      <c r="C291" s="1518" t="s">
        <v>2519</v>
      </c>
    </row>
    <row r="292" spans="1:3" s="1479" customFormat="1" ht="15">
      <c r="B292" s="1501" t="s">
        <v>2320</v>
      </c>
      <c r="C292" s="1518" t="s">
        <v>2520</v>
      </c>
    </row>
    <row r="293" spans="1:3" s="1479" customFormat="1">
      <c r="B293" s="1540" t="s">
        <v>2459</v>
      </c>
      <c r="C293" s="1482"/>
    </row>
    <row r="294" spans="1:3" s="1479" customFormat="1" ht="16.5">
      <c r="B294" s="1498" t="s">
        <v>2521</v>
      </c>
      <c r="C294" s="1482"/>
    </row>
    <row r="295" spans="1:3" s="1479" customFormat="1" ht="31.5" customHeight="1">
      <c r="B295" s="1544"/>
      <c r="C295" s="1545" t="s">
        <v>2522</v>
      </c>
    </row>
    <row r="296" spans="1:3" s="1479" customFormat="1" ht="15">
      <c r="B296" s="1501" t="s">
        <v>2320</v>
      </c>
      <c r="C296" s="1517" t="s">
        <v>2523</v>
      </c>
    </row>
    <row r="297" spans="1:3" s="1479" customFormat="1" ht="15">
      <c r="B297" s="1482"/>
      <c r="C297" s="1523"/>
    </row>
    <row r="298" spans="1:3" s="1479" customFormat="1" ht="18">
      <c r="A298" s="1480"/>
      <c r="B298" s="1508" t="s">
        <v>2524</v>
      </c>
      <c r="C298" s="1523"/>
    </row>
    <row r="299" spans="1:3" s="1479" customFormat="1" ht="15">
      <c r="B299" s="1501" t="s">
        <v>2320</v>
      </c>
      <c r="C299" s="1517" t="s">
        <v>2525</v>
      </c>
    </row>
    <row r="300" spans="1:3" s="1479" customFormat="1" ht="15">
      <c r="B300" s="1501" t="s">
        <v>2320</v>
      </c>
      <c r="C300" s="1517" t="s">
        <v>2526</v>
      </c>
    </row>
    <row r="301" spans="1:3" s="1479" customFormat="1" ht="15">
      <c r="B301" s="1501" t="s">
        <v>2320</v>
      </c>
      <c r="C301" s="1517" t="s">
        <v>2527</v>
      </c>
    </row>
    <row r="302" spans="1:3" s="1479" customFormat="1" ht="15">
      <c r="B302" s="1501" t="s">
        <v>2320</v>
      </c>
      <c r="C302" s="1517" t="s">
        <v>2528</v>
      </c>
    </row>
    <row r="303" spans="1:3" s="1479" customFormat="1" ht="15">
      <c r="B303" s="1501"/>
      <c r="C303" s="1517"/>
    </row>
    <row r="304" spans="1:3" s="1479" customFormat="1" ht="18">
      <c r="A304" s="1480"/>
      <c r="B304" s="1508" t="s">
        <v>2529</v>
      </c>
      <c r="C304" s="1546"/>
    </row>
    <row r="305" spans="1:3" s="1479" customFormat="1" ht="15">
      <c r="B305" s="1501" t="s">
        <v>2320</v>
      </c>
      <c r="C305" s="1517" t="s">
        <v>2530</v>
      </c>
    </row>
    <row r="306" spans="1:3" s="1479" customFormat="1" ht="15">
      <c r="B306" s="1501" t="s">
        <v>2320</v>
      </c>
      <c r="C306" s="1517" t="s">
        <v>2531</v>
      </c>
    </row>
    <row r="307" spans="1:3" ht="15">
      <c r="A307" s="1326"/>
      <c r="B307" s="1501" t="s">
        <v>2320</v>
      </c>
      <c r="C307" s="1547" t="s">
        <v>2532</v>
      </c>
    </row>
    <row r="308" spans="1:3" s="1479" customFormat="1" ht="15">
      <c r="B308" s="1501"/>
      <c r="C308" s="1517"/>
    </row>
    <row r="309" spans="1:3" s="1479" customFormat="1" ht="18">
      <c r="A309" s="1480"/>
      <c r="B309" s="1508" t="s">
        <v>2533</v>
      </c>
      <c r="C309" s="1546"/>
    </row>
    <row r="310" spans="1:3" s="1479" customFormat="1" ht="15">
      <c r="B310" s="1501" t="s">
        <v>2320</v>
      </c>
      <c r="C310" s="1517" t="s">
        <v>2534</v>
      </c>
    </row>
    <row r="311" spans="1:3" ht="15">
      <c r="A311" s="1326"/>
      <c r="B311" s="1501" t="s">
        <v>2320</v>
      </c>
      <c r="C311" s="1548" t="s">
        <v>2535</v>
      </c>
    </row>
    <row r="312" spans="1:3" ht="15">
      <c r="A312" s="1326"/>
      <c r="B312" s="1501" t="s">
        <v>2320</v>
      </c>
      <c r="C312" s="1548" t="s">
        <v>2536</v>
      </c>
    </row>
    <row r="313" spans="1:3" ht="15">
      <c r="A313" s="1326"/>
      <c r="B313" s="1549"/>
      <c r="C313" s="1548"/>
    </row>
    <row r="314" spans="1:3" ht="18">
      <c r="A314" s="1480"/>
      <c r="B314" s="1508" t="s">
        <v>2537</v>
      </c>
      <c r="C314" s="1497"/>
    </row>
    <row r="315" spans="1:3" s="1326" customFormat="1" ht="15">
      <c r="B315" s="1501" t="s">
        <v>2320</v>
      </c>
      <c r="C315" s="1548" t="s">
        <v>2538</v>
      </c>
    </row>
    <row r="316" spans="1:3" s="1326" customFormat="1" ht="15">
      <c r="B316" s="1501" t="s">
        <v>2320</v>
      </c>
      <c r="C316" s="1548" t="s">
        <v>2539</v>
      </c>
    </row>
    <row r="317" spans="1:3" ht="15">
      <c r="B317" s="1550"/>
      <c r="C317" s="1551"/>
    </row>
    <row r="318" spans="1:3" ht="18">
      <c r="A318" s="1480"/>
      <c r="B318" s="1508" t="s">
        <v>2540</v>
      </c>
      <c r="C318" s="1496"/>
    </row>
    <row r="319" spans="1:3" s="1326" customFormat="1" ht="15">
      <c r="B319" s="1501" t="s">
        <v>2320</v>
      </c>
      <c r="C319" s="1548" t="s">
        <v>2541</v>
      </c>
    </row>
    <row r="320" spans="1:3" s="1326" customFormat="1" ht="15">
      <c r="C320" s="1496" t="s">
        <v>2542</v>
      </c>
    </row>
    <row r="321" spans="1:3" s="1326" customFormat="1" ht="15">
      <c r="B321" s="1501" t="s">
        <v>2320</v>
      </c>
      <c r="C321" s="1548" t="s">
        <v>2543</v>
      </c>
    </row>
    <row r="322" spans="1:3" s="1326" customFormat="1" ht="15">
      <c r="C322" s="1496" t="s">
        <v>2544</v>
      </c>
    </row>
    <row r="323" spans="1:3" s="1326" customFormat="1" ht="15">
      <c r="B323" s="1501" t="s">
        <v>2320</v>
      </c>
      <c r="C323" s="1548" t="s">
        <v>2545</v>
      </c>
    </row>
    <row r="324" spans="1:3" s="1326" customFormat="1" ht="15">
      <c r="C324" s="1496" t="s">
        <v>2546</v>
      </c>
    </row>
    <row r="325" spans="1:3" s="1326" customFormat="1" ht="15">
      <c r="B325" s="1501" t="s">
        <v>2320</v>
      </c>
      <c r="C325" s="1548" t="s">
        <v>2547</v>
      </c>
    </row>
    <row r="326" spans="1:3" ht="15">
      <c r="C326" s="1534"/>
    </row>
    <row r="327" spans="1:3" s="1479" customFormat="1" ht="18">
      <c r="A327" s="1480"/>
      <c r="B327" s="1508" t="s">
        <v>2548</v>
      </c>
      <c r="C327" s="1523"/>
    </row>
    <row r="328" spans="1:3" s="1479" customFormat="1" ht="15">
      <c r="B328" s="1501" t="s">
        <v>2320</v>
      </c>
      <c r="C328" s="1517" t="s">
        <v>2549</v>
      </c>
    </row>
    <row r="329" spans="1:3" s="1479" customFormat="1" ht="15">
      <c r="B329" s="1501" t="s">
        <v>2320</v>
      </c>
      <c r="C329" s="1517" t="s">
        <v>2550</v>
      </c>
    </row>
    <row r="330" spans="1:3" s="1479" customFormat="1" ht="15">
      <c r="B330" s="1501" t="s">
        <v>2320</v>
      </c>
      <c r="C330" s="1517" t="s">
        <v>2551</v>
      </c>
    </row>
    <row r="331" spans="1:3" ht="15">
      <c r="B331" s="1550"/>
      <c r="C331" s="1551"/>
    </row>
    <row r="332" spans="1:3" ht="18">
      <c r="A332" s="1480"/>
      <c r="B332" s="1508" t="s">
        <v>2552</v>
      </c>
      <c r="C332" s="1497"/>
    </row>
    <row r="333" spans="1:3" s="1326" customFormat="1" ht="15">
      <c r="C333" s="1547" t="s">
        <v>2553</v>
      </c>
    </row>
    <row r="334" spans="1:3" s="1479" customFormat="1" ht="15">
      <c r="B334" s="1482"/>
      <c r="C334" s="1523"/>
    </row>
    <row r="335" spans="1:3" s="1479" customFormat="1" ht="18">
      <c r="A335" s="1480"/>
      <c r="B335" s="1508" t="s">
        <v>2554</v>
      </c>
      <c r="C335" s="1523"/>
    </row>
    <row r="336" spans="1:3" s="1479" customFormat="1" ht="15">
      <c r="B336" s="1501" t="s">
        <v>2320</v>
      </c>
      <c r="C336" s="1517" t="s">
        <v>2555</v>
      </c>
    </row>
    <row r="337" spans="1:3" s="1479" customFormat="1" ht="15">
      <c r="B337" s="1482"/>
      <c r="C337" s="1523"/>
    </row>
    <row r="338" spans="1:3" ht="18">
      <c r="A338" s="1480"/>
      <c r="B338" s="1508" t="s">
        <v>2556</v>
      </c>
      <c r="C338" s="1496"/>
    </row>
    <row r="339" spans="1:3" s="1479" customFormat="1" ht="15">
      <c r="B339" s="1501" t="s">
        <v>2320</v>
      </c>
      <c r="C339" s="1517" t="s">
        <v>2557</v>
      </c>
    </row>
    <row r="340" spans="1:3" ht="15">
      <c r="C340" s="1496"/>
    </row>
    <row r="341" spans="1:3" ht="15">
      <c r="C341" s="1496"/>
    </row>
    <row r="345" spans="1:3">
      <c r="C345" s="1532"/>
    </row>
  </sheetData>
  <mergeCells count="5">
    <mergeCell ref="C39:C40"/>
    <mergeCell ref="C73:C74"/>
    <mergeCell ref="B96:B98"/>
    <mergeCell ref="B225:C225"/>
    <mergeCell ref="B226:C226"/>
  </mergeCells>
  <hyperlinks>
    <hyperlink ref="C91" r:id="rId1" display="http://www.economie.gouv.fr/node/175" xr:uid="{00000000-0004-0000-0300-000000000000}"/>
    <hyperlink ref="C92" r:id="rId2" display="http://www.economie.gouv.fr/node/174" xr:uid="{00000000-0004-0000-0300-000001000000}"/>
    <hyperlink ref="C96" r:id="rId3" display="http://www.economie.gouv.fr/node/165" xr:uid="{00000000-0004-0000-0300-000002000000}"/>
    <hyperlink ref="C100" r:id="rId4" display="http://www.economie.gouv.fr/node/119" xr:uid="{00000000-0004-0000-0300-000003000000}"/>
    <hyperlink ref="C104" r:id="rId5" display="http://www.economie.gouv.fr/node/153" xr:uid="{00000000-0004-0000-0300-000004000000}"/>
    <hyperlink ref="C106" r:id="rId6" display="http://www.economie.gouv.fr/node/194" xr:uid="{00000000-0004-0000-0300-000005000000}"/>
    <hyperlink ref="C110" r:id="rId7" display="http://www.economie.gouv.fr/node/161" xr:uid="{00000000-0004-0000-0300-000006000000}"/>
    <hyperlink ref="C112" r:id="rId8" display="http://www.economie.gouv.fr/node/128" xr:uid="{00000000-0004-0000-0300-000007000000}"/>
    <hyperlink ref="C114" r:id="rId9" display="http://www.economie.gouv.fr/node/129" xr:uid="{00000000-0004-0000-0300-000008000000}"/>
    <hyperlink ref="C116" r:id="rId10" display="http://www.economie.gouv.fr/node/125" xr:uid="{00000000-0004-0000-0300-000009000000}"/>
    <hyperlink ref="C120" r:id="rId11" display="http://www.economie.gouv.fr/node/193" xr:uid="{00000000-0004-0000-0300-00000A000000}"/>
    <hyperlink ref="C122" r:id="rId12" display="http://www.economie.gouv.fr/node/191" xr:uid="{00000000-0004-0000-0300-00000B000000}"/>
    <hyperlink ref="C124" r:id="rId13" display="http://www.economie.gouv.fr/node/170" xr:uid="{00000000-0004-0000-0300-00000C000000}"/>
    <hyperlink ref="C126" r:id="rId14" display="http://www.economie.gouv.fr/node/173" xr:uid="{00000000-0004-0000-0300-00000D000000}"/>
    <hyperlink ref="C128" r:id="rId15" display="http://www.economie.gouv.fr/node/100" xr:uid="{00000000-0004-0000-0300-00000E000000}"/>
    <hyperlink ref="C130" r:id="rId16" display="http://www.economie.gouv.fr/node/99" xr:uid="{00000000-0004-0000-0300-00000F000000}"/>
    <hyperlink ref="C132" r:id="rId17" display="http://www.economie.gouv.fr/node/98" xr:uid="{00000000-0004-0000-0300-000010000000}"/>
    <hyperlink ref="C134" r:id="rId18" display="http://www.economie.gouv.fr/node/97" xr:uid="{00000000-0004-0000-0300-000011000000}"/>
    <hyperlink ref="C136" r:id="rId19" display="http://www.economie.gouv.fr/node/158" xr:uid="{00000000-0004-0000-0300-000012000000}"/>
    <hyperlink ref="C153" r:id="rId20" display="http://www.economie.gouv.fr/node/105" xr:uid="{00000000-0004-0000-0300-000013000000}"/>
    <hyperlink ref="C168" r:id="rId21" display="http://www.gecochf.com/vie_8.aspx?id=62" xr:uid="{00000000-0004-0000-0300-000014000000}"/>
    <hyperlink ref="C169" r:id="rId22" display="http://www.gecochf.com/vie_8.aspx?id=30" xr:uid="{00000000-0004-0000-0300-000015000000}"/>
    <hyperlink ref="C170" r:id="rId23" display="http://www.gecochf.com/vie_8.aspx?id=94" xr:uid="{00000000-0004-0000-0300-000016000000}"/>
    <hyperlink ref="C171" r:id="rId24" display="http://www.gecochf.com/vie_8.aspx?id=32" xr:uid="{00000000-0004-0000-0300-000017000000}"/>
    <hyperlink ref="C172" r:id="rId25" display="http://www.gecochf.com/vie_8.aspx?id=33" xr:uid="{00000000-0004-0000-0300-000018000000}"/>
    <hyperlink ref="C173" r:id="rId26" display="http://www.gecochf.com/vie_8.aspx?id=34" xr:uid="{00000000-0004-0000-0300-000019000000}"/>
    <hyperlink ref="C174" r:id="rId27" display="http://www.gecochf.com/vie_8.aspx?id=61" xr:uid="{00000000-0004-0000-0300-00001A000000}"/>
    <hyperlink ref="C188" r:id="rId28" display="http://agriculture.gouv.fr/chaine-du-froid" xr:uid="{00000000-0004-0000-0300-00001B000000}"/>
    <hyperlink ref="C189" r:id="rId29" display="http://agriculture.gouv.fr/restauration-collective" xr:uid="{00000000-0004-0000-0300-00001C000000}"/>
    <hyperlink ref="C190" r:id="rId30" display="http://agriculture.gouv.fr/surveillance-controles-alertes" xr:uid="{00000000-0004-0000-0300-00001D000000}"/>
    <hyperlink ref="C191" r:id="rId31" display="http://agriculture.gouv.fr/actualites-reglementaires" xr:uid="{00000000-0004-0000-0300-00001E000000}"/>
    <hyperlink ref="C192" r:id="rId32" display="http://agriculture.gouv.fr/guides-de-bonnes-pratiques-d" xr:uid="{00000000-0004-0000-0300-00001F000000}"/>
    <hyperlink ref="C193" r:id="rId33" display="http://agriculture.gouv.fr/le-paquet-hygiene" xr:uid="{00000000-0004-0000-0300-000020000000}"/>
    <hyperlink ref="C195" r:id="rId34" display="http://agriculture.gouv.fr/Agents-ameliorants-et-nouveaux" xr:uid="{00000000-0004-0000-0300-000021000000}"/>
    <hyperlink ref="C197" r:id="rId35" display="http://agriculture.gouv.fr/alimentation-equilibree" xr:uid="{00000000-0004-0000-0300-000022000000}"/>
    <hyperlink ref="C198" r:id="rId36" display="http://agriculture.gouv.fr/signes-de-qualite" xr:uid="{00000000-0004-0000-0300-000023000000}"/>
    <hyperlink ref="C199" r:id="rId37" display="http://agriculture.gouv.fr/comprendre-informer" xr:uid="{00000000-0004-0000-0300-000024000000}"/>
    <hyperlink ref="C200" r:id="rId38" display="http://agriculture.gouv.fr/industries-agroalimentaires" xr:uid="{00000000-0004-0000-0300-000025000000}"/>
    <hyperlink ref="C201" r:id="rId39" display="http://agriculture.gouv.fr/formations-et-metiers-dans-l" xr:uid="{00000000-0004-0000-0300-000026000000}"/>
    <hyperlink ref="C183" r:id="rId40" xr:uid="{00000000-0004-0000-0300-000027000000}"/>
    <hyperlink ref="C185" r:id="rId41" xr:uid="{00000000-0004-0000-0300-000028000000}"/>
    <hyperlink ref="C167" r:id="rId42" xr:uid="{00000000-0004-0000-0300-000029000000}"/>
    <hyperlink ref="C181" r:id="rId43" display="http://agriculture.gouv.fr/alimentation" xr:uid="{00000000-0004-0000-0300-00002A000000}"/>
    <hyperlink ref="C76" r:id="rId44" display="http://www.snm.franceagrimer.fr/" xr:uid="{00000000-0004-0000-0300-00002B000000}"/>
    <hyperlink ref="C234" r:id="rId45" display="http://www.economie.gouv.fr/node/725" xr:uid="{00000000-0004-0000-0300-00002C000000}"/>
    <hyperlink ref="C235" r:id="rId46" display="http://www.economie.gouv.fr/node/52587" xr:uid="{00000000-0004-0000-0300-00002D000000}"/>
    <hyperlink ref="C236" r:id="rId47" display="http://www.economie.gouv.fr/node/729" xr:uid="{00000000-0004-0000-0300-00002E000000}"/>
    <hyperlink ref="C237" r:id="rId48" display="http://www.economie.gouv.fr/node/873" xr:uid="{00000000-0004-0000-0300-00002F000000}"/>
    <hyperlink ref="C239" r:id="rId49" display="http://www.economie.gouv.fr/files/directions_services/dgccrf/documentation/fiches_pratiques/fiches/commande_publique.pdf" xr:uid="{00000000-0004-0000-0300-000030000000}"/>
    <hyperlink ref="C240" r:id="rId50" display="http://www.economie.gouv.fr/node/789" xr:uid="{00000000-0004-0000-0300-000031000000}"/>
    <hyperlink ref="C241" r:id="rId51" display="http://www.economie.gouv.fr/node/790" xr:uid="{00000000-0004-0000-0300-000032000000}"/>
    <hyperlink ref="C242" r:id="rId52" display="http://www.economie.gouv.fr/node/796" xr:uid="{00000000-0004-0000-0300-000033000000}"/>
    <hyperlink ref="C244" r:id="rId53" display="http://www.economie.gouv.fr/node/811" xr:uid="{00000000-0004-0000-0300-000034000000}"/>
    <hyperlink ref="C245" r:id="rId54" display="http://www.economie.gouv.fr/node/804" xr:uid="{00000000-0004-0000-0300-000035000000}"/>
    <hyperlink ref="C246" r:id="rId55" display="http://www.economie.gouv.fr/node/805" xr:uid="{00000000-0004-0000-0300-000036000000}"/>
    <hyperlink ref="C248" r:id="rId56" display="http://www.economie.gouv.fr/node/831" xr:uid="{00000000-0004-0000-0300-000037000000}"/>
    <hyperlink ref="C249" r:id="rId57" display="http://www.economie.gouv.fr/node/832" xr:uid="{00000000-0004-0000-0300-000038000000}"/>
    <hyperlink ref="C250" r:id="rId58" display="http://www.economie.gouv.fr/node/861" xr:uid="{00000000-0004-0000-0300-000039000000}"/>
    <hyperlink ref="C251" r:id="rId59" display="http://www.economie.gouv.fr/node/834" xr:uid="{00000000-0004-0000-0300-00003A000000}"/>
    <hyperlink ref="C252" r:id="rId60" display="http://www.economie.gouv.fr/node/835" xr:uid="{00000000-0004-0000-0300-00003B000000}"/>
    <hyperlink ref="C253" r:id="rId61" display="http://www.economie.gouv.fr/node/856" xr:uid="{00000000-0004-0000-0300-00003C000000}"/>
    <hyperlink ref="C254" r:id="rId62" display="http://www.economie.gouv.fr/node/837" xr:uid="{00000000-0004-0000-0300-00003D000000}"/>
    <hyperlink ref="C256" r:id="rId63" display="http://www.economie.gouv.fr/node/838" xr:uid="{00000000-0004-0000-0300-00003E000000}"/>
    <hyperlink ref="C257" r:id="rId64" display="http://www.economie.gouv.fr/node/840" xr:uid="{00000000-0004-0000-0300-00003F000000}"/>
    <hyperlink ref="C258" r:id="rId65" display="http://www.economie.gouv.fr/node/844" xr:uid="{00000000-0004-0000-0300-000040000000}"/>
    <hyperlink ref="C260" r:id="rId66" display="http://www.economie.gouv.fr/node/845" xr:uid="{00000000-0004-0000-0300-000041000000}"/>
    <hyperlink ref="C262" r:id="rId67" display="http://www.economie.gouv.fr/node/846" xr:uid="{00000000-0004-0000-0300-000042000000}"/>
    <hyperlink ref="C264" r:id="rId68" display="http://www.economie.gouv.fr/node/64734" xr:uid="{00000000-0004-0000-0300-000043000000}"/>
    <hyperlink ref="C265" r:id="rId69" display="http://www.economie.gouv.fr/node/740" xr:uid="{00000000-0004-0000-0300-000044000000}"/>
    <hyperlink ref="C267" r:id="rId70" display="http://www.economie.gouv.fr/node/778" xr:uid="{00000000-0004-0000-0300-000045000000}"/>
    <hyperlink ref="C268" r:id="rId71" display="http://www.economie.gouv.fr/node/855" xr:uid="{00000000-0004-0000-0300-000046000000}"/>
    <hyperlink ref="C269" r:id="rId72" display="http://www.economie.gouv.fr/node/71349" xr:uid="{00000000-0004-0000-0300-000047000000}"/>
    <hyperlink ref="C270" r:id="rId73" display="http://www.economie.gouv.fr/files/files/directions_services/dgccrf/documentation/fiches_pratiques/fiches/metrologie_destination_profes(1).pdf" xr:uid="{00000000-0004-0000-0300-000048000000}"/>
    <hyperlink ref="C271" r:id="rId74" display="http://www.economie.gouv.fr/files/files/directions_services/dgccrf/documentation/fiches_pratiques/fiches/metrologie_transaction_commerciale(1).pdf" xr:uid="{00000000-0004-0000-0300-000049000000}"/>
    <hyperlink ref="C273" r:id="rId75" display="http://www.economie.gouv.fr/node/860" xr:uid="{00000000-0004-0000-0300-00004A000000}"/>
    <hyperlink ref="C275" r:id="rId76" display="http://www.economie.gouv.fr/node/866" xr:uid="{00000000-0004-0000-0300-00004B000000}"/>
    <hyperlink ref="C276" r:id="rId77" display="http://www.economie.gouv.fr/node/867" xr:uid="{00000000-0004-0000-0300-00004C000000}"/>
    <hyperlink ref="C277" r:id="rId78" display="http://www.economie.gouv.fr/node/868" xr:uid="{00000000-0004-0000-0300-00004D000000}"/>
    <hyperlink ref="C279:C280" r:id="rId79" display="http://www.economie.gouv.fr/node/753" xr:uid="{00000000-0004-0000-0300-00004E000000}"/>
    <hyperlink ref="C281" r:id="rId80" display="http://www.economie.gouv.fr/node/779" xr:uid="{00000000-0004-0000-0300-00004F000000}"/>
    <hyperlink ref="C282" r:id="rId81" display="http://www.economie.gouv.fr/node/876" xr:uid="{00000000-0004-0000-0300-000050000000}"/>
    <hyperlink ref="C283" r:id="rId82" display="http://www.economie.gouv.fr/node/877" xr:uid="{00000000-0004-0000-0300-000051000000}"/>
    <hyperlink ref="C285" r:id="rId83" display="http://www.economie.gouv.fr/node/759" xr:uid="{00000000-0004-0000-0300-000052000000}"/>
    <hyperlink ref="C288" r:id="rId84" display="http://www.economie.gouv.fr/node/886" xr:uid="{00000000-0004-0000-0300-000053000000}"/>
    <hyperlink ref="C290" r:id="rId85" display="http://www.economie.gouv.fr/node/743" xr:uid="{00000000-0004-0000-0300-000054000000}"/>
    <hyperlink ref="C291" r:id="rId86" display="http://www.economie.gouv.fr/files/directions_services/dgccrf/documentation/fiches_pratiques/fiches/ventes_liquidation.pdf" xr:uid="{00000000-0004-0000-0300-000055000000}"/>
    <hyperlink ref="C292" r:id="rId87" display="http://www.economie.gouv.fr/node/2045" xr:uid="{00000000-0004-0000-0300-000056000000}"/>
    <hyperlink ref="C296" r:id="rId88" xr:uid="{00000000-0004-0000-0300-000057000000}"/>
    <hyperlink ref="C232" r:id="rId89" display="http://www.economie.gouv.fr/files/guide_allegations_31janv_0.pdf" xr:uid="{00000000-0004-0000-0300-000058000000}"/>
    <hyperlink ref="C231" r:id="rId90" display="http://www.economie.gouv.fr/files/files/directions_services/dgccrf/documentation/publications/depliants/poidsbrut_poidsnet.pdf" xr:uid="{00000000-0004-0000-0300-000059000000}"/>
    <hyperlink ref="C139" r:id="rId91" xr:uid="{00000000-0004-0000-0300-00005A000000}"/>
    <hyperlink ref="C142" r:id="rId92" xr:uid="{00000000-0004-0000-0300-00005B000000}"/>
    <hyperlink ref="C145" r:id="rId93" xr:uid="{00000000-0004-0000-0300-00005C000000}"/>
    <hyperlink ref="C147" r:id="rId94" tooltip="Masquer le contenu" display="http://www.legifrance.gouv.fr/affichTexte.do;jsessionid=?cidTexte=JORFTEXT000025364925&amp;dateTexte=&amp;oldAction=rechJO&amp;categorieLien=id" xr:uid="{00000000-0004-0000-0300-00005D000000}"/>
    <hyperlink ref="C150" r:id="rId95" xr:uid="{00000000-0004-0000-0300-00005E000000}"/>
    <hyperlink ref="C157" r:id="rId96" xr:uid="{00000000-0004-0000-0300-00005F000000}"/>
    <hyperlink ref="C160" r:id="rId97" xr:uid="{00000000-0004-0000-0300-000060000000}"/>
    <hyperlink ref="C162" r:id="rId98" xr:uid="{00000000-0004-0000-0300-000061000000}"/>
    <hyperlink ref="C164" r:id="rId99" xr:uid="{00000000-0004-0000-0300-000062000000}"/>
    <hyperlink ref="C220" r:id="rId100" xr:uid="{00000000-0004-0000-0300-000063000000}"/>
    <hyperlink ref="C208" r:id="rId101" display="http://www.anses.fr/PNW401.htm" xr:uid="{00000000-0004-0000-0300-000064000000}"/>
    <hyperlink ref="C209" r:id="rId102" display="http://www.anses.fr/PNQ301.htm" xr:uid="{00000000-0004-0000-0300-000065000000}"/>
    <hyperlink ref="C210" r:id="rId103" display="http://www.anses.fr/PN9201.htm" xr:uid="{00000000-0004-0000-0300-000066000000}"/>
    <hyperlink ref="C211" r:id="rId104" display="http://www.anses.fr/PNS601.htm" xr:uid="{00000000-0004-0000-0300-000067000000}"/>
    <hyperlink ref="C212" r:id="rId105" display="http://www.anses.fr/PNE201.htm" xr:uid="{00000000-0004-0000-0300-000068000000}"/>
    <hyperlink ref="C213" r:id="rId106" display="http://www.anses.fr/PNF201.htm" xr:uid="{00000000-0004-0000-0300-000069000000}"/>
    <hyperlink ref="C214" r:id="rId107" display="http://www.anses.fr/PNR501.htm" xr:uid="{00000000-0004-0000-0300-00006A000000}"/>
    <hyperlink ref="C215" r:id="rId108" display="http://www.anses.fr/PNJ701.htm" xr:uid="{00000000-0004-0000-0300-00006B000000}"/>
    <hyperlink ref="C216" r:id="rId109" display="http://www.anses.fr/PNJ201.htm" xr:uid="{00000000-0004-0000-0300-00006C000000}"/>
    <hyperlink ref="C217" r:id="rId110" display="http://www.anses.fr/PN0301.htm" xr:uid="{00000000-0004-0000-0300-00006D000000}"/>
    <hyperlink ref="C218" r:id="rId111" display="http://www.anses.fr/PN4801.htm" xr:uid="{00000000-0004-0000-0300-00006E000000}"/>
    <hyperlink ref="C205" r:id="rId112" xr:uid="{00000000-0004-0000-0300-00006F000000}"/>
    <hyperlink ref="C207" r:id="rId113" xr:uid="{00000000-0004-0000-0300-000070000000}"/>
    <hyperlink ref="C177" r:id="rId114" xr:uid="{00000000-0004-0000-0300-000071000000}"/>
    <hyperlink ref="C223" r:id="rId115" xr:uid="{00000000-0004-0000-0300-000072000000}"/>
    <hyperlink ref="C44" r:id="rId116" xr:uid="{00000000-0004-0000-0300-000073000000}"/>
    <hyperlink ref="C46" r:id="rId117" xr:uid="{00000000-0004-0000-0300-000074000000}"/>
    <hyperlink ref="C50" r:id="rId118" xr:uid="{00000000-0004-0000-0300-000075000000}"/>
    <hyperlink ref="C54" r:id="rId119" xr:uid="{00000000-0004-0000-0300-000076000000}"/>
    <hyperlink ref="C79" r:id="rId120" xr:uid="{00000000-0004-0000-0300-000077000000}"/>
    <hyperlink ref="C82" r:id="rId121" xr:uid="{00000000-0004-0000-0300-000078000000}"/>
    <hyperlink ref="C301" r:id="rId122" xr:uid="{00000000-0004-0000-0300-000079000000}"/>
    <hyperlink ref="C310" r:id="rId123" xr:uid="{00000000-0004-0000-0300-00007A000000}"/>
    <hyperlink ref="C302" r:id="rId124" xr:uid="{00000000-0004-0000-0300-00007B000000}"/>
    <hyperlink ref="C336" r:id="rId125" xr:uid="{00000000-0004-0000-0300-00007C000000}"/>
    <hyperlink ref="C299" r:id="rId126" xr:uid="{00000000-0004-0000-0300-00007D000000}"/>
    <hyperlink ref="C300" r:id="rId127" xr:uid="{00000000-0004-0000-0300-00007E000000}"/>
    <hyperlink ref="C328" r:id="rId128" xr:uid="{00000000-0004-0000-0300-00007F000000}"/>
    <hyperlink ref="C329" r:id="rId129" xr:uid="{00000000-0004-0000-0300-000080000000}"/>
    <hyperlink ref="C90" r:id="rId130" xr:uid="{00000000-0004-0000-0300-000081000000}"/>
    <hyperlink ref="C330" r:id="rId131" xr:uid="{00000000-0004-0000-0300-000082000000}"/>
    <hyperlink ref="C98" r:id="rId132" display="http://www.economie.gouv.fr/node/165" xr:uid="{00000000-0004-0000-0300-000083000000}"/>
    <hyperlink ref="C305" r:id="rId133" xr:uid="{00000000-0004-0000-0300-000084000000}"/>
    <hyperlink ref="C306" r:id="rId134" xr:uid="{00000000-0004-0000-0300-000085000000}"/>
    <hyperlink ref="C333" r:id="rId135" xr:uid="{00000000-0004-0000-0300-000086000000}"/>
    <hyperlink ref="C339" r:id="rId136" xr:uid="{00000000-0004-0000-0300-000087000000}"/>
    <hyperlink ref="C315" r:id="rId137" xr:uid="{00000000-0004-0000-0300-000088000000}"/>
    <hyperlink ref="C316" r:id="rId138" xr:uid="{00000000-0004-0000-0300-000089000000}"/>
    <hyperlink ref="C321" r:id="rId139" xr:uid="{00000000-0004-0000-0300-00008A000000}"/>
    <hyperlink ref="C323" r:id="rId140" xr:uid="{00000000-0004-0000-0300-00008B000000}"/>
    <hyperlink ref="C319" r:id="rId141" xr:uid="{00000000-0004-0000-0300-00008C000000}"/>
    <hyperlink ref="C325" r:id="rId142" xr:uid="{00000000-0004-0000-0300-00008D000000}"/>
    <hyperlink ref="C307" r:id="rId143" xr:uid="{00000000-0004-0000-0300-00008E000000}"/>
    <hyperlink ref="C312" r:id="rId144" display="http://www.ffcb.eu/index.php?option=com_content&amp;view=article&amp;id=94%3Afnicgv&amp;catid=32%3Apartenaires-ffcb&amp;Itemid=47〈=fr" xr:uid="{00000000-0004-0000-0300-00008F000000}"/>
    <hyperlink ref="C311" r:id="rId145" xr:uid="{00000000-0004-0000-0300-000090000000}"/>
    <hyperlink ref="C83" r:id="rId146" xr:uid="{00000000-0004-0000-0300-000091000000}"/>
    <hyperlink ref="C84" r:id="rId147" xr:uid="{00000000-0004-0000-0300-000092000000}"/>
    <hyperlink ref="C85" r:id="rId148" display="CAHIER DES CLAUSES PARTICULIÈRES (CCP) Interbev et logiciel LOGAVIA" xr:uid="{00000000-0004-0000-0300-000093000000}"/>
    <hyperlink ref="C86" r:id="rId149" xr:uid="{00000000-0004-0000-0300-000094000000}"/>
    <hyperlink ref="C196" r:id="rId150" xr:uid="{00000000-0004-0000-0300-000095000000}"/>
    <hyperlink ref="C186" r:id="rId151" xr:uid="{00000000-0004-0000-0300-000096000000}"/>
    <hyperlink ref="C187" r:id="rId152" xr:uid="{00000000-0004-0000-0300-000097000000}"/>
    <hyperlink ref="C194" r:id="rId153" xr:uid="{00000000-0004-0000-0300-000098000000}"/>
    <hyperlink ref="C102" r:id="rId154" xr:uid="{00000000-0004-0000-0300-000099000000}"/>
  </hyperlinks>
  <printOptions horizontalCentered="1"/>
  <pageMargins left="0.59055118110236227" right="0.39370078740157483" top="0.19685039370078741" bottom="0.19685039370078741" header="0.11811023622047245" footer="0.11811023622047245"/>
  <pageSetup paperSize="9" scale="70" orientation="portrait" r:id="rId155"/>
  <headerFooter alignWithMargins="0"/>
  <rowBreaks count="3" manualBreakCount="3">
    <brk id="41" max="3" man="1"/>
    <brk id="137" max="3" man="1"/>
    <brk id="224" max="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AB50"/>
  <sheetViews>
    <sheetView showZeros="0" topLeftCell="H1" zoomScale="75" zoomScaleNormal="75" workbookViewId="0">
      <selection activeCell="W25" sqref="W25"/>
    </sheetView>
  </sheetViews>
  <sheetFormatPr baseColWidth="10" defaultColWidth="10.28515625" defaultRowHeight="20.100000000000001" customHeight="1"/>
  <cols>
    <col min="1" max="1" width="5.85546875" style="60" customWidth="1"/>
    <col min="2" max="2" width="8.85546875" style="60" customWidth="1"/>
    <col min="3" max="3" width="7.140625" style="60" customWidth="1"/>
    <col min="4" max="4" width="128" style="70" customWidth="1"/>
    <col min="5" max="5" width="12" style="68" customWidth="1"/>
    <col min="6" max="6" width="18.7109375" style="68" customWidth="1"/>
    <col min="7" max="7" width="24.7109375" style="68" customWidth="1"/>
    <col min="8" max="8" width="16.7109375" style="68" customWidth="1"/>
    <col min="9" max="9" width="10.140625" style="68" customWidth="1"/>
    <col min="10" max="10" width="24.7109375" style="68" customWidth="1"/>
    <col min="11" max="11" width="16.7109375" style="68" customWidth="1"/>
    <col min="12" max="12" width="10.140625" style="68" customWidth="1"/>
    <col min="13" max="13" width="24.7109375" style="68" customWidth="1"/>
    <col min="14" max="14" width="21.28515625" style="68" customWidth="1"/>
    <col min="15" max="15" width="10.140625" style="68" customWidth="1"/>
    <col min="16" max="16" width="24.7109375" style="68" customWidth="1"/>
    <col min="17" max="17" width="16.7109375" style="68" customWidth="1"/>
    <col min="18" max="18" width="10.140625" style="68" customWidth="1"/>
    <col min="19" max="19" width="24.7109375" style="68" customWidth="1"/>
    <col min="20" max="20" width="16.7109375" style="68" customWidth="1"/>
    <col min="21" max="21" width="10.140625" style="68" customWidth="1"/>
    <col min="22" max="22" width="24.7109375" style="68" customWidth="1"/>
    <col min="23" max="23" width="16.7109375" style="68" customWidth="1"/>
    <col min="24" max="24" width="10.140625" style="68" customWidth="1"/>
    <col min="25" max="25" width="24.7109375" style="68" customWidth="1"/>
    <col min="26" max="26" width="16.7109375" style="68" customWidth="1"/>
    <col min="27" max="27" width="10.140625" style="68" customWidth="1"/>
    <col min="28" max="28" width="24.7109375" style="68" customWidth="1"/>
    <col min="29" max="198" width="10.28515625" style="60"/>
    <col min="199" max="199" width="5.85546875" style="60" customWidth="1"/>
    <col min="200" max="200" width="8.85546875" style="60" customWidth="1"/>
    <col min="201" max="201" width="7.140625" style="60" customWidth="1"/>
    <col min="202" max="202" width="100.85546875" style="60" customWidth="1"/>
    <col min="203" max="203" width="12" style="60" customWidth="1"/>
    <col min="204" max="204" width="18.42578125" style="60" customWidth="1"/>
    <col min="205" max="205" width="24.7109375" style="60" customWidth="1"/>
    <col min="206" max="206" width="16.7109375" style="60" customWidth="1"/>
    <col min="207" max="207" width="10.140625" style="60" customWidth="1"/>
    <col min="208" max="208" width="24.7109375" style="60" customWidth="1"/>
    <col min="209" max="209" width="16.7109375" style="60" customWidth="1"/>
    <col min="210" max="210" width="10.140625" style="60" customWidth="1"/>
    <col min="211" max="211" width="24.7109375" style="60" customWidth="1"/>
    <col min="212" max="212" width="16.7109375" style="60" customWidth="1"/>
    <col min="213" max="213" width="10.140625" style="60" customWidth="1"/>
    <col min="214" max="214" width="24.7109375" style="60" customWidth="1"/>
    <col min="215" max="215" width="16.7109375" style="60" customWidth="1"/>
    <col min="216" max="216" width="10.140625" style="60" customWidth="1"/>
    <col min="217" max="217" width="24.7109375" style="60" customWidth="1"/>
    <col min="218" max="218" width="16.7109375" style="60" customWidth="1"/>
    <col min="219" max="219" width="10.140625" style="60" customWidth="1"/>
    <col min="220" max="220" width="24.7109375" style="60" customWidth="1"/>
    <col min="221" max="221" width="16.7109375" style="60" customWidth="1"/>
    <col min="222" max="222" width="10.140625" style="60" customWidth="1"/>
    <col min="223" max="223" width="24.7109375" style="60" customWidth="1"/>
    <col min="224" max="224" width="16.7109375" style="60" customWidth="1"/>
    <col min="225" max="225" width="10.140625" style="60" customWidth="1"/>
    <col min="226" max="226" width="24.7109375" style="60" customWidth="1"/>
    <col min="227" max="227" width="16.7109375" style="60" customWidth="1"/>
    <col min="228" max="228" width="10.140625" style="60" customWidth="1"/>
    <col min="229" max="229" width="24.7109375" style="60" customWidth="1"/>
    <col min="230" max="230" width="16.7109375" style="60" customWidth="1"/>
    <col min="231" max="231" width="10.140625" style="60" customWidth="1"/>
    <col min="232" max="232" width="24.7109375" style="60" customWidth="1"/>
    <col min="233" max="233" width="16.7109375" style="60" customWidth="1"/>
    <col min="234" max="234" width="10.140625" style="60" customWidth="1"/>
    <col min="235" max="235" width="24.7109375" style="60" customWidth="1"/>
    <col min="236" max="236" width="16.7109375" style="60" customWidth="1"/>
    <col min="237" max="237" width="10.140625" style="60" customWidth="1"/>
    <col min="238" max="238" width="24.7109375" style="60" customWidth="1"/>
    <col min="239" max="239" width="16.7109375" style="60" customWidth="1"/>
    <col min="240" max="240" width="10.140625" style="60" customWidth="1"/>
    <col min="241" max="241" width="24.7109375" style="60" customWidth="1"/>
    <col min="242" max="242" width="16.7109375" style="60" customWidth="1"/>
    <col min="243" max="243" width="10.140625" style="60" customWidth="1"/>
    <col min="244" max="244" width="24.7109375" style="60" customWidth="1"/>
    <col min="245" max="245" width="16.7109375" style="60" customWidth="1"/>
    <col min="246" max="246" width="12.5703125" style="60" customWidth="1"/>
    <col min="247" max="247" width="9.85546875" style="60" customWidth="1"/>
    <col min="248" max="248" width="10.28515625" style="60" customWidth="1"/>
    <col min="249" max="263" width="15.28515625" style="60" customWidth="1"/>
    <col min="264" max="264" width="7.28515625" style="60" customWidth="1"/>
    <col min="265" max="265" width="6.28515625" style="60" customWidth="1"/>
    <col min="266" max="266" width="6.85546875" style="60" customWidth="1"/>
    <col min="267" max="267" width="10.28515625" style="60" customWidth="1"/>
    <col min="268" max="454" width="10.28515625" style="60"/>
    <col min="455" max="455" width="5.85546875" style="60" customWidth="1"/>
    <col min="456" max="456" width="8.85546875" style="60" customWidth="1"/>
    <col min="457" max="457" width="7.140625" style="60" customWidth="1"/>
    <col min="458" max="458" width="100.85546875" style="60" customWidth="1"/>
    <col min="459" max="459" width="12" style="60" customWidth="1"/>
    <col min="460" max="460" width="18.42578125" style="60" customWidth="1"/>
    <col min="461" max="461" width="24.7109375" style="60" customWidth="1"/>
    <col min="462" max="462" width="16.7109375" style="60" customWidth="1"/>
    <col min="463" max="463" width="10.140625" style="60" customWidth="1"/>
    <col min="464" max="464" width="24.7109375" style="60" customWidth="1"/>
    <col min="465" max="465" width="16.7109375" style="60" customWidth="1"/>
    <col min="466" max="466" width="10.140625" style="60" customWidth="1"/>
    <col min="467" max="467" width="24.7109375" style="60" customWidth="1"/>
    <col min="468" max="468" width="16.7109375" style="60" customWidth="1"/>
    <col min="469" max="469" width="10.140625" style="60" customWidth="1"/>
    <col min="470" max="470" width="24.7109375" style="60" customWidth="1"/>
    <col min="471" max="471" width="16.7109375" style="60" customWidth="1"/>
    <col min="472" max="472" width="10.140625" style="60" customWidth="1"/>
    <col min="473" max="473" width="24.7109375" style="60" customWidth="1"/>
    <col min="474" max="474" width="16.7109375" style="60" customWidth="1"/>
    <col min="475" max="475" width="10.140625" style="60" customWidth="1"/>
    <col min="476" max="476" width="24.7109375" style="60" customWidth="1"/>
    <col min="477" max="477" width="16.7109375" style="60" customWidth="1"/>
    <col min="478" max="478" width="10.140625" style="60" customWidth="1"/>
    <col min="479" max="479" width="24.7109375" style="60" customWidth="1"/>
    <col min="480" max="480" width="16.7109375" style="60" customWidth="1"/>
    <col min="481" max="481" width="10.140625" style="60" customWidth="1"/>
    <col min="482" max="482" width="24.7109375" style="60" customWidth="1"/>
    <col min="483" max="483" width="16.7109375" style="60" customWidth="1"/>
    <col min="484" max="484" width="10.140625" style="60" customWidth="1"/>
    <col min="485" max="485" width="24.7109375" style="60" customWidth="1"/>
    <col min="486" max="486" width="16.7109375" style="60" customWidth="1"/>
    <col min="487" max="487" width="10.140625" style="60" customWidth="1"/>
    <col min="488" max="488" width="24.7109375" style="60" customWidth="1"/>
    <col min="489" max="489" width="16.7109375" style="60" customWidth="1"/>
    <col min="490" max="490" width="10.140625" style="60" customWidth="1"/>
    <col min="491" max="491" width="24.7109375" style="60" customWidth="1"/>
    <col min="492" max="492" width="16.7109375" style="60" customWidth="1"/>
    <col min="493" max="493" width="10.140625" style="60" customWidth="1"/>
    <col min="494" max="494" width="24.7109375" style="60" customWidth="1"/>
    <col min="495" max="495" width="16.7109375" style="60" customWidth="1"/>
    <col min="496" max="496" width="10.140625" style="60" customWidth="1"/>
    <col min="497" max="497" width="24.7109375" style="60" customWidth="1"/>
    <col min="498" max="498" width="16.7109375" style="60" customWidth="1"/>
    <col min="499" max="499" width="10.140625" style="60" customWidth="1"/>
    <col min="500" max="500" width="24.7109375" style="60" customWidth="1"/>
    <col min="501" max="501" width="16.7109375" style="60" customWidth="1"/>
    <col min="502" max="502" width="12.5703125" style="60" customWidth="1"/>
    <col min="503" max="503" width="9.85546875" style="60" customWidth="1"/>
    <col min="504" max="504" width="10.28515625" style="60" customWidth="1"/>
    <col min="505" max="519" width="15.28515625" style="60" customWidth="1"/>
    <col min="520" max="520" width="7.28515625" style="60" customWidth="1"/>
    <col min="521" max="521" width="6.28515625" style="60" customWidth="1"/>
    <col min="522" max="522" width="6.85546875" style="60" customWidth="1"/>
    <col min="523" max="523" width="10.28515625" style="60" customWidth="1"/>
    <col min="524" max="710" width="10.28515625" style="60"/>
    <col min="711" max="711" width="5.85546875" style="60" customWidth="1"/>
    <col min="712" max="712" width="8.85546875" style="60" customWidth="1"/>
    <col min="713" max="713" width="7.140625" style="60" customWidth="1"/>
    <col min="714" max="714" width="100.85546875" style="60" customWidth="1"/>
    <col min="715" max="715" width="12" style="60" customWidth="1"/>
    <col min="716" max="716" width="18.42578125" style="60" customWidth="1"/>
    <col min="717" max="717" width="24.7109375" style="60" customWidth="1"/>
    <col min="718" max="718" width="16.7109375" style="60" customWidth="1"/>
    <col min="719" max="719" width="10.140625" style="60" customWidth="1"/>
    <col min="720" max="720" width="24.7109375" style="60" customWidth="1"/>
    <col min="721" max="721" width="16.7109375" style="60" customWidth="1"/>
    <col min="722" max="722" width="10.140625" style="60" customWidth="1"/>
    <col min="723" max="723" width="24.7109375" style="60" customWidth="1"/>
    <col min="724" max="724" width="16.7109375" style="60" customWidth="1"/>
    <col min="725" max="725" width="10.140625" style="60" customWidth="1"/>
    <col min="726" max="726" width="24.7109375" style="60" customWidth="1"/>
    <col min="727" max="727" width="16.7109375" style="60" customWidth="1"/>
    <col min="728" max="728" width="10.140625" style="60" customWidth="1"/>
    <col min="729" max="729" width="24.7109375" style="60" customWidth="1"/>
    <col min="730" max="730" width="16.7109375" style="60" customWidth="1"/>
    <col min="731" max="731" width="10.140625" style="60" customWidth="1"/>
    <col min="732" max="732" width="24.7109375" style="60" customWidth="1"/>
    <col min="733" max="733" width="16.7109375" style="60" customWidth="1"/>
    <col min="734" max="734" width="10.140625" style="60" customWidth="1"/>
    <col min="735" max="735" width="24.7109375" style="60" customWidth="1"/>
    <col min="736" max="736" width="16.7109375" style="60" customWidth="1"/>
    <col min="737" max="737" width="10.140625" style="60" customWidth="1"/>
    <col min="738" max="738" width="24.7109375" style="60" customWidth="1"/>
    <col min="739" max="739" width="16.7109375" style="60" customWidth="1"/>
    <col min="740" max="740" width="10.140625" style="60" customWidth="1"/>
    <col min="741" max="741" width="24.7109375" style="60" customWidth="1"/>
    <col min="742" max="742" width="16.7109375" style="60" customWidth="1"/>
    <col min="743" max="743" width="10.140625" style="60" customWidth="1"/>
    <col min="744" max="744" width="24.7109375" style="60" customWidth="1"/>
    <col min="745" max="745" width="16.7109375" style="60" customWidth="1"/>
    <col min="746" max="746" width="10.140625" style="60" customWidth="1"/>
    <col min="747" max="747" width="24.7109375" style="60" customWidth="1"/>
    <col min="748" max="748" width="16.7109375" style="60" customWidth="1"/>
    <col min="749" max="749" width="10.140625" style="60" customWidth="1"/>
    <col min="750" max="750" width="24.7109375" style="60" customWidth="1"/>
    <col min="751" max="751" width="16.7109375" style="60" customWidth="1"/>
    <col min="752" max="752" width="10.140625" style="60" customWidth="1"/>
    <col min="753" max="753" width="24.7109375" style="60" customWidth="1"/>
    <col min="754" max="754" width="16.7109375" style="60" customWidth="1"/>
    <col min="755" max="755" width="10.140625" style="60" customWidth="1"/>
    <col min="756" max="756" width="24.7109375" style="60" customWidth="1"/>
    <col min="757" max="757" width="16.7109375" style="60" customWidth="1"/>
    <col min="758" max="758" width="12.5703125" style="60" customWidth="1"/>
    <col min="759" max="759" width="9.85546875" style="60" customWidth="1"/>
    <col min="760" max="760" width="10.28515625" style="60" customWidth="1"/>
    <col min="761" max="775" width="15.28515625" style="60" customWidth="1"/>
    <col min="776" max="776" width="7.28515625" style="60" customWidth="1"/>
    <col min="777" max="777" width="6.28515625" style="60" customWidth="1"/>
    <col min="778" max="778" width="6.85546875" style="60" customWidth="1"/>
    <col min="779" max="779" width="10.28515625" style="60" customWidth="1"/>
    <col min="780" max="966" width="10.28515625" style="60"/>
    <col min="967" max="967" width="5.85546875" style="60" customWidth="1"/>
    <col min="968" max="968" width="8.85546875" style="60" customWidth="1"/>
    <col min="969" max="969" width="7.140625" style="60" customWidth="1"/>
    <col min="970" max="970" width="100.85546875" style="60" customWidth="1"/>
    <col min="971" max="971" width="12" style="60" customWidth="1"/>
    <col min="972" max="972" width="18.42578125" style="60" customWidth="1"/>
    <col min="973" max="973" width="24.7109375" style="60" customWidth="1"/>
    <col min="974" max="974" width="16.7109375" style="60" customWidth="1"/>
    <col min="975" max="975" width="10.140625" style="60" customWidth="1"/>
    <col min="976" max="976" width="24.7109375" style="60" customWidth="1"/>
    <col min="977" max="977" width="16.7109375" style="60" customWidth="1"/>
    <col min="978" max="978" width="10.140625" style="60" customWidth="1"/>
    <col min="979" max="979" width="24.7109375" style="60" customWidth="1"/>
    <col min="980" max="980" width="16.7109375" style="60" customWidth="1"/>
    <col min="981" max="981" width="10.140625" style="60" customWidth="1"/>
    <col min="982" max="982" width="24.7109375" style="60" customWidth="1"/>
    <col min="983" max="983" width="16.7109375" style="60" customWidth="1"/>
    <col min="984" max="984" width="10.140625" style="60" customWidth="1"/>
    <col min="985" max="985" width="24.7109375" style="60" customWidth="1"/>
    <col min="986" max="986" width="16.7109375" style="60" customWidth="1"/>
    <col min="987" max="987" width="10.140625" style="60" customWidth="1"/>
    <col min="988" max="988" width="24.7109375" style="60" customWidth="1"/>
    <col min="989" max="989" width="16.7109375" style="60" customWidth="1"/>
    <col min="990" max="990" width="10.140625" style="60" customWidth="1"/>
    <col min="991" max="991" width="24.7109375" style="60" customWidth="1"/>
    <col min="992" max="992" width="16.7109375" style="60" customWidth="1"/>
    <col min="993" max="993" width="10.140625" style="60" customWidth="1"/>
    <col min="994" max="994" width="24.7109375" style="60" customWidth="1"/>
    <col min="995" max="995" width="16.7109375" style="60" customWidth="1"/>
    <col min="996" max="996" width="10.140625" style="60" customWidth="1"/>
    <col min="997" max="997" width="24.7109375" style="60" customWidth="1"/>
    <col min="998" max="998" width="16.7109375" style="60" customWidth="1"/>
    <col min="999" max="999" width="10.140625" style="60" customWidth="1"/>
    <col min="1000" max="1000" width="24.7109375" style="60" customWidth="1"/>
    <col min="1001" max="1001" width="16.7109375" style="60" customWidth="1"/>
    <col min="1002" max="1002" width="10.140625" style="60" customWidth="1"/>
    <col min="1003" max="1003" width="24.7109375" style="60" customWidth="1"/>
    <col min="1004" max="1004" width="16.7109375" style="60" customWidth="1"/>
    <col min="1005" max="1005" width="10.140625" style="60" customWidth="1"/>
    <col min="1006" max="1006" width="24.7109375" style="60" customWidth="1"/>
    <col min="1007" max="1007" width="16.7109375" style="60" customWidth="1"/>
    <col min="1008" max="1008" width="10.140625" style="60" customWidth="1"/>
    <col min="1009" max="1009" width="24.7109375" style="60" customWidth="1"/>
    <col min="1010" max="1010" width="16.7109375" style="60" customWidth="1"/>
    <col min="1011" max="1011" width="10.140625" style="60" customWidth="1"/>
    <col min="1012" max="1012" width="24.7109375" style="60" customWidth="1"/>
    <col min="1013" max="1013" width="16.7109375" style="60" customWidth="1"/>
    <col min="1014" max="1014" width="12.5703125" style="60" customWidth="1"/>
    <col min="1015" max="1015" width="9.85546875" style="60" customWidth="1"/>
    <col min="1016" max="1016" width="10.28515625" style="60" customWidth="1"/>
    <col min="1017" max="1031" width="15.28515625" style="60" customWidth="1"/>
    <col min="1032" max="1032" width="7.28515625" style="60" customWidth="1"/>
    <col min="1033" max="1033" width="6.28515625" style="60" customWidth="1"/>
    <col min="1034" max="1034" width="6.85546875" style="60" customWidth="1"/>
    <col min="1035" max="1035" width="10.28515625" style="60" customWidth="1"/>
    <col min="1036" max="1222" width="10.28515625" style="60"/>
    <col min="1223" max="1223" width="5.85546875" style="60" customWidth="1"/>
    <col min="1224" max="1224" width="8.85546875" style="60" customWidth="1"/>
    <col min="1225" max="1225" width="7.140625" style="60" customWidth="1"/>
    <col min="1226" max="1226" width="100.85546875" style="60" customWidth="1"/>
    <col min="1227" max="1227" width="12" style="60" customWidth="1"/>
    <col min="1228" max="1228" width="18.42578125" style="60" customWidth="1"/>
    <col min="1229" max="1229" width="24.7109375" style="60" customWidth="1"/>
    <col min="1230" max="1230" width="16.7109375" style="60" customWidth="1"/>
    <col min="1231" max="1231" width="10.140625" style="60" customWidth="1"/>
    <col min="1232" max="1232" width="24.7109375" style="60" customWidth="1"/>
    <col min="1233" max="1233" width="16.7109375" style="60" customWidth="1"/>
    <col min="1234" max="1234" width="10.140625" style="60" customWidth="1"/>
    <col min="1235" max="1235" width="24.7109375" style="60" customWidth="1"/>
    <col min="1236" max="1236" width="16.7109375" style="60" customWidth="1"/>
    <col min="1237" max="1237" width="10.140625" style="60" customWidth="1"/>
    <col min="1238" max="1238" width="24.7109375" style="60" customWidth="1"/>
    <col min="1239" max="1239" width="16.7109375" style="60" customWidth="1"/>
    <col min="1240" max="1240" width="10.140625" style="60" customWidth="1"/>
    <col min="1241" max="1241" width="24.7109375" style="60" customWidth="1"/>
    <col min="1242" max="1242" width="16.7109375" style="60" customWidth="1"/>
    <col min="1243" max="1243" width="10.140625" style="60" customWidth="1"/>
    <col min="1244" max="1244" width="24.7109375" style="60" customWidth="1"/>
    <col min="1245" max="1245" width="16.7109375" style="60" customWidth="1"/>
    <col min="1246" max="1246" width="10.140625" style="60" customWidth="1"/>
    <col min="1247" max="1247" width="24.7109375" style="60" customWidth="1"/>
    <col min="1248" max="1248" width="16.7109375" style="60" customWidth="1"/>
    <col min="1249" max="1249" width="10.140625" style="60" customWidth="1"/>
    <col min="1250" max="1250" width="24.7109375" style="60" customWidth="1"/>
    <col min="1251" max="1251" width="16.7109375" style="60" customWidth="1"/>
    <col min="1252" max="1252" width="10.140625" style="60" customWidth="1"/>
    <col min="1253" max="1253" width="24.7109375" style="60" customWidth="1"/>
    <col min="1254" max="1254" width="16.7109375" style="60" customWidth="1"/>
    <col min="1255" max="1255" width="10.140625" style="60" customWidth="1"/>
    <col min="1256" max="1256" width="24.7109375" style="60" customWidth="1"/>
    <col min="1257" max="1257" width="16.7109375" style="60" customWidth="1"/>
    <col min="1258" max="1258" width="10.140625" style="60" customWidth="1"/>
    <col min="1259" max="1259" width="24.7109375" style="60" customWidth="1"/>
    <col min="1260" max="1260" width="16.7109375" style="60" customWidth="1"/>
    <col min="1261" max="1261" width="10.140625" style="60" customWidth="1"/>
    <col min="1262" max="1262" width="24.7109375" style="60" customWidth="1"/>
    <col min="1263" max="1263" width="16.7109375" style="60" customWidth="1"/>
    <col min="1264" max="1264" width="10.140625" style="60" customWidth="1"/>
    <col min="1265" max="1265" width="24.7109375" style="60" customWidth="1"/>
    <col min="1266" max="1266" width="16.7109375" style="60" customWidth="1"/>
    <col min="1267" max="1267" width="10.140625" style="60" customWidth="1"/>
    <col min="1268" max="1268" width="24.7109375" style="60" customWidth="1"/>
    <col min="1269" max="1269" width="16.7109375" style="60" customWidth="1"/>
    <col min="1270" max="1270" width="12.5703125" style="60" customWidth="1"/>
    <col min="1271" max="1271" width="9.85546875" style="60" customWidth="1"/>
    <col min="1272" max="1272" width="10.28515625" style="60" customWidth="1"/>
    <col min="1273" max="1287" width="15.28515625" style="60" customWidth="1"/>
    <col min="1288" max="1288" width="7.28515625" style="60" customWidth="1"/>
    <col min="1289" max="1289" width="6.28515625" style="60" customWidth="1"/>
    <col min="1290" max="1290" width="6.85546875" style="60" customWidth="1"/>
    <col min="1291" max="1291" width="10.28515625" style="60" customWidth="1"/>
    <col min="1292" max="1478" width="10.28515625" style="60"/>
    <col min="1479" max="1479" width="5.85546875" style="60" customWidth="1"/>
    <col min="1480" max="1480" width="8.85546875" style="60" customWidth="1"/>
    <col min="1481" max="1481" width="7.140625" style="60" customWidth="1"/>
    <col min="1482" max="1482" width="100.85546875" style="60" customWidth="1"/>
    <col min="1483" max="1483" width="12" style="60" customWidth="1"/>
    <col min="1484" max="1484" width="18.42578125" style="60" customWidth="1"/>
    <col min="1485" max="1485" width="24.7109375" style="60" customWidth="1"/>
    <col min="1486" max="1486" width="16.7109375" style="60" customWidth="1"/>
    <col min="1487" max="1487" width="10.140625" style="60" customWidth="1"/>
    <col min="1488" max="1488" width="24.7109375" style="60" customWidth="1"/>
    <col min="1489" max="1489" width="16.7109375" style="60" customWidth="1"/>
    <col min="1490" max="1490" width="10.140625" style="60" customWidth="1"/>
    <col min="1491" max="1491" width="24.7109375" style="60" customWidth="1"/>
    <col min="1492" max="1492" width="16.7109375" style="60" customWidth="1"/>
    <col min="1493" max="1493" width="10.140625" style="60" customWidth="1"/>
    <col min="1494" max="1494" width="24.7109375" style="60" customWidth="1"/>
    <col min="1495" max="1495" width="16.7109375" style="60" customWidth="1"/>
    <col min="1496" max="1496" width="10.140625" style="60" customWidth="1"/>
    <col min="1497" max="1497" width="24.7109375" style="60" customWidth="1"/>
    <col min="1498" max="1498" width="16.7109375" style="60" customWidth="1"/>
    <col min="1499" max="1499" width="10.140625" style="60" customWidth="1"/>
    <col min="1500" max="1500" width="24.7109375" style="60" customWidth="1"/>
    <col min="1501" max="1501" width="16.7109375" style="60" customWidth="1"/>
    <col min="1502" max="1502" width="10.140625" style="60" customWidth="1"/>
    <col min="1503" max="1503" width="24.7109375" style="60" customWidth="1"/>
    <col min="1504" max="1504" width="16.7109375" style="60" customWidth="1"/>
    <col min="1505" max="1505" width="10.140625" style="60" customWidth="1"/>
    <col min="1506" max="1506" width="24.7109375" style="60" customWidth="1"/>
    <col min="1507" max="1507" width="16.7109375" style="60" customWidth="1"/>
    <col min="1508" max="1508" width="10.140625" style="60" customWidth="1"/>
    <col min="1509" max="1509" width="24.7109375" style="60" customWidth="1"/>
    <col min="1510" max="1510" width="16.7109375" style="60" customWidth="1"/>
    <col min="1511" max="1511" width="10.140625" style="60" customWidth="1"/>
    <col min="1512" max="1512" width="24.7109375" style="60" customWidth="1"/>
    <col min="1513" max="1513" width="16.7109375" style="60" customWidth="1"/>
    <col min="1514" max="1514" width="10.140625" style="60" customWidth="1"/>
    <col min="1515" max="1515" width="24.7109375" style="60" customWidth="1"/>
    <col min="1516" max="1516" width="16.7109375" style="60" customWidth="1"/>
    <col min="1517" max="1517" width="10.140625" style="60" customWidth="1"/>
    <col min="1518" max="1518" width="24.7109375" style="60" customWidth="1"/>
    <col min="1519" max="1519" width="16.7109375" style="60" customWidth="1"/>
    <col min="1520" max="1520" width="10.140625" style="60" customWidth="1"/>
    <col min="1521" max="1521" width="24.7109375" style="60" customWidth="1"/>
    <col min="1522" max="1522" width="16.7109375" style="60" customWidth="1"/>
    <col min="1523" max="1523" width="10.140625" style="60" customWidth="1"/>
    <col min="1524" max="1524" width="24.7109375" style="60" customWidth="1"/>
    <col min="1525" max="1525" width="16.7109375" style="60" customWidth="1"/>
    <col min="1526" max="1526" width="12.5703125" style="60" customWidth="1"/>
    <col min="1527" max="1527" width="9.85546875" style="60" customWidth="1"/>
    <col min="1528" max="1528" width="10.28515625" style="60" customWidth="1"/>
    <col min="1529" max="1543" width="15.28515625" style="60" customWidth="1"/>
    <col min="1544" max="1544" width="7.28515625" style="60" customWidth="1"/>
    <col min="1545" max="1545" width="6.28515625" style="60" customWidth="1"/>
    <col min="1546" max="1546" width="6.85546875" style="60" customWidth="1"/>
    <col min="1547" max="1547" width="10.28515625" style="60" customWidth="1"/>
    <col min="1548" max="1734" width="10.28515625" style="60"/>
    <col min="1735" max="1735" width="5.85546875" style="60" customWidth="1"/>
    <col min="1736" max="1736" width="8.85546875" style="60" customWidth="1"/>
    <col min="1737" max="1737" width="7.140625" style="60" customWidth="1"/>
    <col min="1738" max="1738" width="100.85546875" style="60" customWidth="1"/>
    <col min="1739" max="1739" width="12" style="60" customWidth="1"/>
    <col min="1740" max="1740" width="18.42578125" style="60" customWidth="1"/>
    <col min="1741" max="1741" width="24.7109375" style="60" customWidth="1"/>
    <col min="1742" max="1742" width="16.7109375" style="60" customWidth="1"/>
    <col min="1743" max="1743" width="10.140625" style="60" customWidth="1"/>
    <col min="1744" max="1744" width="24.7109375" style="60" customWidth="1"/>
    <col min="1745" max="1745" width="16.7109375" style="60" customWidth="1"/>
    <col min="1746" max="1746" width="10.140625" style="60" customWidth="1"/>
    <col min="1747" max="1747" width="24.7109375" style="60" customWidth="1"/>
    <col min="1748" max="1748" width="16.7109375" style="60" customWidth="1"/>
    <col min="1749" max="1749" width="10.140625" style="60" customWidth="1"/>
    <col min="1750" max="1750" width="24.7109375" style="60" customWidth="1"/>
    <col min="1751" max="1751" width="16.7109375" style="60" customWidth="1"/>
    <col min="1752" max="1752" width="10.140625" style="60" customWidth="1"/>
    <col min="1753" max="1753" width="24.7109375" style="60" customWidth="1"/>
    <col min="1754" max="1754" width="16.7109375" style="60" customWidth="1"/>
    <col min="1755" max="1755" width="10.140625" style="60" customWidth="1"/>
    <col min="1756" max="1756" width="24.7109375" style="60" customWidth="1"/>
    <col min="1757" max="1757" width="16.7109375" style="60" customWidth="1"/>
    <col min="1758" max="1758" width="10.140625" style="60" customWidth="1"/>
    <col min="1759" max="1759" width="24.7109375" style="60" customWidth="1"/>
    <col min="1760" max="1760" width="16.7109375" style="60" customWidth="1"/>
    <col min="1761" max="1761" width="10.140625" style="60" customWidth="1"/>
    <col min="1762" max="1762" width="24.7109375" style="60" customWidth="1"/>
    <col min="1763" max="1763" width="16.7109375" style="60" customWidth="1"/>
    <col min="1764" max="1764" width="10.140625" style="60" customWidth="1"/>
    <col min="1765" max="1765" width="24.7109375" style="60" customWidth="1"/>
    <col min="1766" max="1766" width="16.7109375" style="60" customWidth="1"/>
    <col min="1767" max="1767" width="10.140625" style="60" customWidth="1"/>
    <col min="1768" max="1768" width="24.7109375" style="60" customWidth="1"/>
    <col min="1769" max="1769" width="16.7109375" style="60" customWidth="1"/>
    <col min="1770" max="1770" width="10.140625" style="60" customWidth="1"/>
    <col min="1771" max="1771" width="24.7109375" style="60" customWidth="1"/>
    <col min="1772" max="1772" width="16.7109375" style="60" customWidth="1"/>
    <col min="1773" max="1773" width="10.140625" style="60" customWidth="1"/>
    <col min="1774" max="1774" width="24.7109375" style="60" customWidth="1"/>
    <col min="1775" max="1775" width="16.7109375" style="60" customWidth="1"/>
    <col min="1776" max="1776" width="10.140625" style="60" customWidth="1"/>
    <col min="1777" max="1777" width="24.7109375" style="60" customWidth="1"/>
    <col min="1778" max="1778" width="16.7109375" style="60" customWidth="1"/>
    <col min="1779" max="1779" width="10.140625" style="60" customWidth="1"/>
    <col min="1780" max="1780" width="24.7109375" style="60" customWidth="1"/>
    <col min="1781" max="1781" width="16.7109375" style="60" customWidth="1"/>
    <col min="1782" max="1782" width="12.5703125" style="60" customWidth="1"/>
    <col min="1783" max="1783" width="9.85546875" style="60" customWidth="1"/>
    <col min="1784" max="1784" width="10.28515625" style="60" customWidth="1"/>
    <col min="1785" max="1799" width="15.28515625" style="60" customWidth="1"/>
    <col min="1800" max="1800" width="7.28515625" style="60" customWidth="1"/>
    <col min="1801" max="1801" width="6.28515625" style="60" customWidth="1"/>
    <col min="1802" max="1802" width="6.85546875" style="60" customWidth="1"/>
    <col min="1803" max="1803" width="10.28515625" style="60" customWidth="1"/>
    <col min="1804" max="1990" width="10.28515625" style="60"/>
    <col min="1991" max="1991" width="5.85546875" style="60" customWidth="1"/>
    <col min="1992" max="1992" width="8.85546875" style="60" customWidth="1"/>
    <col min="1993" max="1993" width="7.140625" style="60" customWidth="1"/>
    <col min="1994" max="1994" width="100.85546875" style="60" customWidth="1"/>
    <col min="1995" max="1995" width="12" style="60" customWidth="1"/>
    <col min="1996" max="1996" width="18.42578125" style="60" customWidth="1"/>
    <col min="1997" max="1997" width="24.7109375" style="60" customWidth="1"/>
    <col min="1998" max="1998" width="16.7109375" style="60" customWidth="1"/>
    <col min="1999" max="1999" width="10.140625" style="60" customWidth="1"/>
    <col min="2000" max="2000" width="24.7109375" style="60" customWidth="1"/>
    <col min="2001" max="2001" width="16.7109375" style="60" customWidth="1"/>
    <col min="2002" max="2002" width="10.140625" style="60" customWidth="1"/>
    <col min="2003" max="2003" width="24.7109375" style="60" customWidth="1"/>
    <col min="2004" max="2004" width="16.7109375" style="60" customWidth="1"/>
    <col min="2005" max="2005" width="10.140625" style="60" customWidth="1"/>
    <col min="2006" max="2006" width="24.7109375" style="60" customWidth="1"/>
    <col min="2007" max="2007" width="16.7109375" style="60" customWidth="1"/>
    <col min="2008" max="2008" width="10.140625" style="60" customWidth="1"/>
    <col min="2009" max="2009" width="24.7109375" style="60" customWidth="1"/>
    <col min="2010" max="2010" width="16.7109375" style="60" customWidth="1"/>
    <col min="2011" max="2011" width="10.140625" style="60" customWidth="1"/>
    <col min="2012" max="2012" width="24.7109375" style="60" customWidth="1"/>
    <col min="2013" max="2013" width="16.7109375" style="60" customWidth="1"/>
    <col min="2014" max="2014" width="10.140625" style="60" customWidth="1"/>
    <col min="2015" max="2015" width="24.7109375" style="60" customWidth="1"/>
    <col min="2016" max="2016" width="16.7109375" style="60" customWidth="1"/>
    <col min="2017" max="2017" width="10.140625" style="60" customWidth="1"/>
    <col min="2018" max="2018" width="24.7109375" style="60" customWidth="1"/>
    <col min="2019" max="2019" width="16.7109375" style="60" customWidth="1"/>
    <col min="2020" max="2020" width="10.140625" style="60" customWidth="1"/>
    <col min="2021" max="2021" width="24.7109375" style="60" customWidth="1"/>
    <col min="2022" max="2022" width="16.7109375" style="60" customWidth="1"/>
    <col min="2023" max="2023" width="10.140625" style="60" customWidth="1"/>
    <col min="2024" max="2024" width="24.7109375" style="60" customWidth="1"/>
    <col min="2025" max="2025" width="16.7109375" style="60" customWidth="1"/>
    <col min="2026" max="2026" width="10.140625" style="60" customWidth="1"/>
    <col min="2027" max="2027" width="24.7109375" style="60" customWidth="1"/>
    <col min="2028" max="2028" width="16.7109375" style="60" customWidth="1"/>
    <col min="2029" max="2029" width="10.140625" style="60" customWidth="1"/>
    <col min="2030" max="2030" width="24.7109375" style="60" customWidth="1"/>
    <col min="2031" max="2031" width="16.7109375" style="60" customWidth="1"/>
    <col min="2032" max="2032" width="10.140625" style="60" customWidth="1"/>
    <col min="2033" max="2033" width="24.7109375" style="60" customWidth="1"/>
    <col min="2034" max="2034" width="16.7109375" style="60" customWidth="1"/>
    <col min="2035" max="2035" width="10.140625" style="60" customWidth="1"/>
    <col min="2036" max="2036" width="24.7109375" style="60" customWidth="1"/>
    <col min="2037" max="2037" width="16.7109375" style="60" customWidth="1"/>
    <col min="2038" max="2038" width="12.5703125" style="60" customWidth="1"/>
    <col min="2039" max="2039" width="9.85546875" style="60" customWidth="1"/>
    <col min="2040" max="2040" width="10.28515625" style="60" customWidth="1"/>
    <col min="2041" max="2055" width="15.28515625" style="60" customWidth="1"/>
    <col min="2056" max="2056" width="7.28515625" style="60" customWidth="1"/>
    <col min="2057" max="2057" width="6.28515625" style="60" customWidth="1"/>
    <col min="2058" max="2058" width="6.85546875" style="60" customWidth="1"/>
    <col min="2059" max="2059" width="10.28515625" style="60" customWidth="1"/>
    <col min="2060" max="2246" width="10.28515625" style="60"/>
    <col min="2247" max="2247" width="5.85546875" style="60" customWidth="1"/>
    <col min="2248" max="2248" width="8.85546875" style="60" customWidth="1"/>
    <col min="2249" max="2249" width="7.140625" style="60" customWidth="1"/>
    <col min="2250" max="2250" width="100.85546875" style="60" customWidth="1"/>
    <col min="2251" max="2251" width="12" style="60" customWidth="1"/>
    <col min="2252" max="2252" width="18.42578125" style="60" customWidth="1"/>
    <col min="2253" max="2253" width="24.7109375" style="60" customWidth="1"/>
    <col min="2254" max="2254" width="16.7109375" style="60" customWidth="1"/>
    <col min="2255" max="2255" width="10.140625" style="60" customWidth="1"/>
    <col min="2256" max="2256" width="24.7109375" style="60" customWidth="1"/>
    <col min="2257" max="2257" width="16.7109375" style="60" customWidth="1"/>
    <col min="2258" max="2258" width="10.140625" style="60" customWidth="1"/>
    <col min="2259" max="2259" width="24.7109375" style="60" customWidth="1"/>
    <col min="2260" max="2260" width="16.7109375" style="60" customWidth="1"/>
    <col min="2261" max="2261" width="10.140625" style="60" customWidth="1"/>
    <col min="2262" max="2262" width="24.7109375" style="60" customWidth="1"/>
    <col min="2263" max="2263" width="16.7109375" style="60" customWidth="1"/>
    <col min="2264" max="2264" width="10.140625" style="60" customWidth="1"/>
    <col min="2265" max="2265" width="24.7109375" style="60" customWidth="1"/>
    <col min="2266" max="2266" width="16.7109375" style="60" customWidth="1"/>
    <col min="2267" max="2267" width="10.140625" style="60" customWidth="1"/>
    <col min="2268" max="2268" width="24.7109375" style="60" customWidth="1"/>
    <col min="2269" max="2269" width="16.7109375" style="60" customWidth="1"/>
    <col min="2270" max="2270" width="10.140625" style="60" customWidth="1"/>
    <col min="2271" max="2271" width="24.7109375" style="60" customWidth="1"/>
    <col min="2272" max="2272" width="16.7109375" style="60" customWidth="1"/>
    <col min="2273" max="2273" width="10.140625" style="60" customWidth="1"/>
    <col min="2274" max="2274" width="24.7109375" style="60" customWidth="1"/>
    <col min="2275" max="2275" width="16.7109375" style="60" customWidth="1"/>
    <col min="2276" max="2276" width="10.140625" style="60" customWidth="1"/>
    <col min="2277" max="2277" width="24.7109375" style="60" customWidth="1"/>
    <col min="2278" max="2278" width="16.7109375" style="60" customWidth="1"/>
    <col min="2279" max="2279" width="10.140625" style="60" customWidth="1"/>
    <col min="2280" max="2280" width="24.7109375" style="60" customWidth="1"/>
    <col min="2281" max="2281" width="16.7109375" style="60" customWidth="1"/>
    <col min="2282" max="2282" width="10.140625" style="60" customWidth="1"/>
    <col min="2283" max="2283" width="24.7109375" style="60" customWidth="1"/>
    <col min="2284" max="2284" width="16.7109375" style="60" customWidth="1"/>
    <col min="2285" max="2285" width="10.140625" style="60" customWidth="1"/>
    <col min="2286" max="2286" width="24.7109375" style="60" customWidth="1"/>
    <col min="2287" max="2287" width="16.7109375" style="60" customWidth="1"/>
    <col min="2288" max="2288" width="10.140625" style="60" customWidth="1"/>
    <col min="2289" max="2289" width="24.7109375" style="60" customWidth="1"/>
    <col min="2290" max="2290" width="16.7109375" style="60" customWidth="1"/>
    <col min="2291" max="2291" width="10.140625" style="60" customWidth="1"/>
    <col min="2292" max="2292" width="24.7109375" style="60" customWidth="1"/>
    <col min="2293" max="2293" width="16.7109375" style="60" customWidth="1"/>
    <col min="2294" max="2294" width="12.5703125" style="60" customWidth="1"/>
    <col min="2295" max="2295" width="9.85546875" style="60" customWidth="1"/>
    <col min="2296" max="2296" width="10.28515625" style="60" customWidth="1"/>
    <col min="2297" max="2311" width="15.28515625" style="60" customWidth="1"/>
    <col min="2312" max="2312" width="7.28515625" style="60" customWidth="1"/>
    <col min="2313" max="2313" width="6.28515625" style="60" customWidth="1"/>
    <col min="2314" max="2314" width="6.85546875" style="60" customWidth="1"/>
    <col min="2315" max="2315" width="10.28515625" style="60" customWidth="1"/>
    <col min="2316" max="2502" width="10.28515625" style="60"/>
    <col min="2503" max="2503" width="5.85546875" style="60" customWidth="1"/>
    <col min="2504" max="2504" width="8.85546875" style="60" customWidth="1"/>
    <col min="2505" max="2505" width="7.140625" style="60" customWidth="1"/>
    <col min="2506" max="2506" width="100.85546875" style="60" customWidth="1"/>
    <col min="2507" max="2507" width="12" style="60" customWidth="1"/>
    <col min="2508" max="2508" width="18.42578125" style="60" customWidth="1"/>
    <col min="2509" max="2509" width="24.7109375" style="60" customWidth="1"/>
    <col min="2510" max="2510" width="16.7109375" style="60" customWidth="1"/>
    <col min="2511" max="2511" width="10.140625" style="60" customWidth="1"/>
    <col min="2512" max="2512" width="24.7109375" style="60" customWidth="1"/>
    <col min="2513" max="2513" width="16.7109375" style="60" customWidth="1"/>
    <col min="2514" max="2514" width="10.140625" style="60" customWidth="1"/>
    <col min="2515" max="2515" width="24.7109375" style="60" customWidth="1"/>
    <col min="2516" max="2516" width="16.7109375" style="60" customWidth="1"/>
    <col min="2517" max="2517" width="10.140625" style="60" customWidth="1"/>
    <col min="2518" max="2518" width="24.7109375" style="60" customWidth="1"/>
    <col min="2519" max="2519" width="16.7109375" style="60" customWidth="1"/>
    <col min="2520" max="2520" width="10.140625" style="60" customWidth="1"/>
    <col min="2521" max="2521" width="24.7109375" style="60" customWidth="1"/>
    <col min="2522" max="2522" width="16.7109375" style="60" customWidth="1"/>
    <col min="2523" max="2523" width="10.140625" style="60" customWidth="1"/>
    <col min="2524" max="2524" width="24.7109375" style="60" customWidth="1"/>
    <col min="2525" max="2525" width="16.7109375" style="60" customWidth="1"/>
    <col min="2526" max="2526" width="10.140625" style="60" customWidth="1"/>
    <col min="2527" max="2527" width="24.7109375" style="60" customWidth="1"/>
    <col min="2528" max="2528" width="16.7109375" style="60" customWidth="1"/>
    <col min="2529" max="2529" width="10.140625" style="60" customWidth="1"/>
    <col min="2530" max="2530" width="24.7109375" style="60" customWidth="1"/>
    <col min="2531" max="2531" width="16.7109375" style="60" customWidth="1"/>
    <col min="2532" max="2532" width="10.140625" style="60" customWidth="1"/>
    <col min="2533" max="2533" width="24.7109375" style="60" customWidth="1"/>
    <col min="2534" max="2534" width="16.7109375" style="60" customWidth="1"/>
    <col min="2535" max="2535" width="10.140625" style="60" customWidth="1"/>
    <col min="2536" max="2536" width="24.7109375" style="60" customWidth="1"/>
    <col min="2537" max="2537" width="16.7109375" style="60" customWidth="1"/>
    <col min="2538" max="2538" width="10.140625" style="60" customWidth="1"/>
    <col min="2539" max="2539" width="24.7109375" style="60" customWidth="1"/>
    <col min="2540" max="2540" width="16.7109375" style="60" customWidth="1"/>
    <col min="2541" max="2541" width="10.140625" style="60" customWidth="1"/>
    <col min="2542" max="2542" width="24.7109375" style="60" customWidth="1"/>
    <col min="2543" max="2543" width="16.7109375" style="60" customWidth="1"/>
    <col min="2544" max="2544" width="10.140625" style="60" customWidth="1"/>
    <col min="2545" max="2545" width="24.7109375" style="60" customWidth="1"/>
    <col min="2546" max="2546" width="16.7109375" style="60" customWidth="1"/>
    <col min="2547" max="2547" width="10.140625" style="60" customWidth="1"/>
    <col min="2548" max="2548" width="24.7109375" style="60" customWidth="1"/>
    <col min="2549" max="2549" width="16.7109375" style="60" customWidth="1"/>
    <col min="2550" max="2550" width="12.5703125" style="60" customWidth="1"/>
    <col min="2551" max="2551" width="9.85546875" style="60" customWidth="1"/>
    <col min="2552" max="2552" width="10.28515625" style="60" customWidth="1"/>
    <col min="2553" max="2567" width="15.28515625" style="60" customWidth="1"/>
    <col min="2568" max="2568" width="7.28515625" style="60" customWidth="1"/>
    <col min="2569" max="2569" width="6.28515625" style="60" customWidth="1"/>
    <col min="2570" max="2570" width="6.85546875" style="60" customWidth="1"/>
    <col min="2571" max="2571" width="10.28515625" style="60" customWidth="1"/>
    <col min="2572" max="2758" width="10.28515625" style="60"/>
    <col min="2759" max="2759" width="5.85546875" style="60" customWidth="1"/>
    <col min="2760" max="2760" width="8.85546875" style="60" customWidth="1"/>
    <col min="2761" max="2761" width="7.140625" style="60" customWidth="1"/>
    <col min="2762" max="2762" width="100.85546875" style="60" customWidth="1"/>
    <col min="2763" max="2763" width="12" style="60" customWidth="1"/>
    <col min="2764" max="2764" width="18.42578125" style="60" customWidth="1"/>
    <col min="2765" max="2765" width="24.7109375" style="60" customWidth="1"/>
    <col min="2766" max="2766" width="16.7109375" style="60" customWidth="1"/>
    <col min="2767" max="2767" width="10.140625" style="60" customWidth="1"/>
    <col min="2768" max="2768" width="24.7109375" style="60" customWidth="1"/>
    <col min="2769" max="2769" width="16.7109375" style="60" customWidth="1"/>
    <col min="2770" max="2770" width="10.140625" style="60" customWidth="1"/>
    <col min="2771" max="2771" width="24.7109375" style="60" customWidth="1"/>
    <col min="2772" max="2772" width="16.7109375" style="60" customWidth="1"/>
    <col min="2773" max="2773" width="10.140625" style="60" customWidth="1"/>
    <col min="2774" max="2774" width="24.7109375" style="60" customWidth="1"/>
    <col min="2775" max="2775" width="16.7109375" style="60" customWidth="1"/>
    <col min="2776" max="2776" width="10.140625" style="60" customWidth="1"/>
    <col min="2777" max="2777" width="24.7109375" style="60" customWidth="1"/>
    <col min="2778" max="2778" width="16.7109375" style="60" customWidth="1"/>
    <col min="2779" max="2779" width="10.140625" style="60" customWidth="1"/>
    <col min="2780" max="2780" width="24.7109375" style="60" customWidth="1"/>
    <col min="2781" max="2781" width="16.7109375" style="60" customWidth="1"/>
    <col min="2782" max="2782" width="10.140625" style="60" customWidth="1"/>
    <col min="2783" max="2783" width="24.7109375" style="60" customWidth="1"/>
    <col min="2784" max="2784" width="16.7109375" style="60" customWidth="1"/>
    <col min="2785" max="2785" width="10.140625" style="60" customWidth="1"/>
    <col min="2786" max="2786" width="24.7109375" style="60" customWidth="1"/>
    <col min="2787" max="2787" width="16.7109375" style="60" customWidth="1"/>
    <col min="2788" max="2788" width="10.140625" style="60" customWidth="1"/>
    <col min="2789" max="2789" width="24.7109375" style="60" customWidth="1"/>
    <col min="2790" max="2790" width="16.7109375" style="60" customWidth="1"/>
    <col min="2791" max="2791" width="10.140625" style="60" customWidth="1"/>
    <col min="2792" max="2792" width="24.7109375" style="60" customWidth="1"/>
    <col min="2793" max="2793" width="16.7109375" style="60" customWidth="1"/>
    <col min="2794" max="2794" width="10.140625" style="60" customWidth="1"/>
    <col min="2795" max="2795" width="24.7109375" style="60" customWidth="1"/>
    <col min="2796" max="2796" width="16.7109375" style="60" customWidth="1"/>
    <col min="2797" max="2797" width="10.140625" style="60" customWidth="1"/>
    <col min="2798" max="2798" width="24.7109375" style="60" customWidth="1"/>
    <col min="2799" max="2799" width="16.7109375" style="60" customWidth="1"/>
    <col min="2800" max="2800" width="10.140625" style="60" customWidth="1"/>
    <col min="2801" max="2801" width="24.7109375" style="60" customWidth="1"/>
    <col min="2802" max="2802" width="16.7109375" style="60" customWidth="1"/>
    <col min="2803" max="2803" width="10.140625" style="60" customWidth="1"/>
    <col min="2804" max="2804" width="24.7109375" style="60" customWidth="1"/>
    <col min="2805" max="2805" width="16.7109375" style="60" customWidth="1"/>
    <col min="2806" max="2806" width="12.5703125" style="60" customWidth="1"/>
    <col min="2807" max="2807" width="9.85546875" style="60" customWidth="1"/>
    <col min="2808" max="2808" width="10.28515625" style="60" customWidth="1"/>
    <col min="2809" max="2823" width="15.28515625" style="60" customWidth="1"/>
    <col min="2824" max="2824" width="7.28515625" style="60" customWidth="1"/>
    <col min="2825" max="2825" width="6.28515625" style="60" customWidth="1"/>
    <col min="2826" max="2826" width="6.85546875" style="60" customWidth="1"/>
    <col min="2827" max="2827" width="10.28515625" style="60" customWidth="1"/>
    <col min="2828" max="3014" width="10.28515625" style="60"/>
    <col min="3015" max="3015" width="5.85546875" style="60" customWidth="1"/>
    <col min="3016" max="3016" width="8.85546875" style="60" customWidth="1"/>
    <col min="3017" max="3017" width="7.140625" style="60" customWidth="1"/>
    <col min="3018" max="3018" width="100.85546875" style="60" customWidth="1"/>
    <col min="3019" max="3019" width="12" style="60" customWidth="1"/>
    <col min="3020" max="3020" width="18.42578125" style="60" customWidth="1"/>
    <col min="3021" max="3021" width="24.7109375" style="60" customWidth="1"/>
    <col min="3022" max="3022" width="16.7109375" style="60" customWidth="1"/>
    <col min="3023" max="3023" width="10.140625" style="60" customWidth="1"/>
    <col min="3024" max="3024" width="24.7109375" style="60" customWidth="1"/>
    <col min="3025" max="3025" width="16.7109375" style="60" customWidth="1"/>
    <col min="3026" max="3026" width="10.140625" style="60" customWidth="1"/>
    <col min="3027" max="3027" width="24.7109375" style="60" customWidth="1"/>
    <col min="3028" max="3028" width="16.7109375" style="60" customWidth="1"/>
    <col min="3029" max="3029" width="10.140625" style="60" customWidth="1"/>
    <col min="3030" max="3030" width="24.7109375" style="60" customWidth="1"/>
    <col min="3031" max="3031" width="16.7109375" style="60" customWidth="1"/>
    <col min="3032" max="3032" width="10.140625" style="60" customWidth="1"/>
    <col min="3033" max="3033" width="24.7109375" style="60" customWidth="1"/>
    <col min="3034" max="3034" width="16.7109375" style="60" customWidth="1"/>
    <col min="3035" max="3035" width="10.140625" style="60" customWidth="1"/>
    <col min="3036" max="3036" width="24.7109375" style="60" customWidth="1"/>
    <col min="3037" max="3037" width="16.7109375" style="60" customWidth="1"/>
    <col min="3038" max="3038" width="10.140625" style="60" customWidth="1"/>
    <col min="3039" max="3039" width="24.7109375" style="60" customWidth="1"/>
    <col min="3040" max="3040" width="16.7109375" style="60" customWidth="1"/>
    <col min="3041" max="3041" width="10.140625" style="60" customWidth="1"/>
    <col min="3042" max="3042" width="24.7109375" style="60" customWidth="1"/>
    <col min="3043" max="3043" width="16.7109375" style="60" customWidth="1"/>
    <col min="3044" max="3044" width="10.140625" style="60" customWidth="1"/>
    <col min="3045" max="3045" width="24.7109375" style="60" customWidth="1"/>
    <col min="3046" max="3046" width="16.7109375" style="60" customWidth="1"/>
    <col min="3047" max="3047" width="10.140625" style="60" customWidth="1"/>
    <col min="3048" max="3048" width="24.7109375" style="60" customWidth="1"/>
    <col min="3049" max="3049" width="16.7109375" style="60" customWidth="1"/>
    <col min="3050" max="3050" width="10.140625" style="60" customWidth="1"/>
    <col min="3051" max="3051" width="24.7109375" style="60" customWidth="1"/>
    <col min="3052" max="3052" width="16.7109375" style="60" customWidth="1"/>
    <col min="3053" max="3053" width="10.140625" style="60" customWidth="1"/>
    <col min="3054" max="3054" width="24.7109375" style="60" customWidth="1"/>
    <col min="3055" max="3055" width="16.7109375" style="60" customWidth="1"/>
    <col min="3056" max="3056" width="10.140625" style="60" customWidth="1"/>
    <col min="3057" max="3057" width="24.7109375" style="60" customWidth="1"/>
    <col min="3058" max="3058" width="16.7109375" style="60" customWidth="1"/>
    <col min="3059" max="3059" width="10.140625" style="60" customWidth="1"/>
    <col min="3060" max="3060" width="24.7109375" style="60" customWidth="1"/>
    <col min="3061" max="3061" width="16.7109375" style="60" customWidth="1"/>
    <col min="3062" max="3062" width="12.5703125" style="60" customWidth="1"/>
    <col min="3063" max="3063" width="9.85546875" style="60" customWidth="1"/>
    <col min="3064" max="3064" width="10.28515625" style="60" customWidth="1"/>
    <col min="3065" max="3079" width="15.28515625" style="60" customWidth="1"/>
    <col min="3080" max="3080" width="7.28515625" style="60" customWidth="1"/>
    <col min="3081" max="3081" width="6.28515625" style="60" customWidth="1"/>
    <col min="3082" max="3082" width="6.85546875" style="60" customWidth="1"/>
    <col min="3083" max="3083" width="10.28515625" style="60" customWidth="1"/>
    <col min="3084" max="3270" width="10.28515625" style="60"/>
    <col min="3271" max="3271" width="5.85546875" style="60" customWidth="1"/>
    <col min="3272" max="3272" width="8.85546875" style="60" customWidth="1"/>
    <col min="3273" max="3273" width="7.140625" style="60" customWidth="1"/>
    <col min="3274" max="3274" width="100.85546875" style="60" customWidth="1"/>
    <col min="3275" max="3275" width="12" style="60" customWidth="1"/>
    <col min="3276" max="3276" width="18.42578125" style="60" customWidth="1"/>
    <col min="3277" max="3277" width="24.7109375" style="60" customWidth="1"/>
    <col min="3278" max="3278" width="16.7109375" style="60" customWidth="1"/>
    <col min="3279" max="3279" width="10.140625" style="60" customWidth="1"/>
    <col min="3280" max="3280" width="24.7109375" style="60" customWidth="1"/>
    <col min="3281" max="3281" width="16.7109375" style="60" customWidth="1"/>
    <col min="3282" max="3282" width="10.140625" style="60" customWidth="1"/>
    <col min="3283" max="3283" width="24.7109375" style="60" customWidth="1"/>
    <col min="3284" max="3284" width="16.7109375" style="60" customWidth="1"/>
    <col min="3285" max="3285" width="10.140625" style="60" customWidth="1"/>
    <col min="3286" max="3286" width="24.7109375" style="60" customWidth="1"/>
    <col min="3287" max="3287" width="16.7109375" style="60" customWidth="1"/>
    <col min="3288" max="3288" width="10.140625" style="60" customWidth="1"/>
    <col min="3289" max="3289" width="24.7109375" style="60" customWidth="1"/>
    <col min="3290" max="3290" width="16.7109375" style="60" customWidth="1"/>
    <col min="3291" max="3291" width="10.140625" style="60" customWidth="1"/>
    <col min="3292" max="3292" width="24.7109375" style="60" customWidth="1"/>
    <col min="3293" max="3293" width="16.7109375" style="60" customWidth="1"/>
    <col min="3294" max="3294" width="10.140625" style="60" customWidth="1"/>
    <col min="3295" max="3295" width="24.7109375" style="60" customWidth="1"/>
    <col min="3296" max="3296" width="16.7109375" style="60" customWidth="1"/>
    <col min="3297" max="3297" width="10.140625" style="60" customWidth="1"/>
    <col min="3298" max="3298" width="24.7109375" style="60" customWidth="1"/>
    <col min="3299" max="3299" width="16.7109375" style="60" customWidth="1"/>
    <col min="3300" max="3300" width="10.140625" style="60" customWidth="1"/>
    <col min="3301" max="3301" width="24.7109375" style="60" customWidth="1"/>
    <col min="3302" max="3302" width="16.7109375" style="60" customWidth="1"/>
    <col min="3303" max="3303" width="10.140625" style="60" customWidth="1"/>
    <col min="3304" max="3304" width="24.7109375" style="60" customWidth="1"/>
    <col min="3305" max="3305" width="16.7109375" style="60" customWidth="1"/>
    <col min="3306" max="3306" width="10.140625" style="60" customWidth="1"/>
    <col min="3307" max="3307" width="24.7109375" style="60" customWidth="1"/>
    <col min="3308" max="3308" width="16.7109375" style="60" customWidth="1"/>
    <col min="3309" max="3309" width="10.140625" style="60" customWidth="1"/>
    <col min="3310" max="3310" width="24.7109375" style="60" customWidth="1"/>
    <col min="3311" max="3311" width="16.7109375" style="60" customWidth="1"/>
    <col min="3312" max="3312" width="10.140625" style="60" customWidth="1"/>
    <col min="3313" max="3313" width="24.7109375" style="60" customWidth="1"/>
    <col min="3314" max="3314" width="16.7109375" style="60" customWidth="1"/>
    <col min="3315" max="3315" width="10.140625" style="60" customWidth="1"/>
    <col min="3316" max="3316" width="24.7109375" style="60" customWidth="1"/>
    <col min="3317" max="3317" width="16.7109375" style="60" customWidth="1"/>
    <col min="3318" max="3318" width="12.5703125" style="60" customWidth="1"/>
    <col min="3319" max="3319" width="9.85546875" style="60" customWidth="1"/>
    <col min="3320" max="3320" width="10.28515625" style="60" customWidth="1"/>
    <col min="3321" max="3335" width="15.28515625" style="60" customWidth="1"/>
    <col min="3336" max="3336" width="7.28515625" style="60" customWidth="1"/>
    <col min="3337" max="3337" width="6.28515625" style="60" customWidth="1"/>
    <col min="3338" max="3338" width="6.85546875" style="60" customWidth="1"/>
    <col min="3339" max="3339" width="10.28515625" style="60" customWidth="1"/>
    <col min="3340" max="3526" width="10.28515625" style="60"/>
    <col min="3527" max="3527" width="5.85546875" style="60" customWidth="1"/>
    <col min="3528" max="3528" width="8.85546875" style="60" customWidth="1"/>
    <col min="3529" max="3529" width="7.140625" style="60" customWidth="1"/>
    <col min="3530" max="3530" width="100.85546875" style="60" customWidth="1"/>
    <col min="3531" max="3531" width="12" style="60" customWidth="1"/>
    <col min="3532" max="3532" width="18.42578125" style="60" customWidth="1"/>
    <col min="3533" max="3533" width="24.7109375" style="60" customWidth="1"/>
    <col min="3534" max="3534" width="16.7109375" style="60" customWidth="1"/>
    <col min="3535" max="3535" width="10.140625" style="60" customWidth="1"/>
    <col min="3536" max="3536" width="24.7109375" style="60" customWidth="1"/>
    <col min="3537" max="3537" width="16.7109375" style="60" customWidth="1"/>
    <col min="3538" max="3538" width="10.140625" style="60" customWidth="1"/>
    <col min="3539" max="3539" width="24.7109375" style="60" customWidth="1"/>
    <col min="3540" max="3540" width="16.7109375" style="60" customWidth="1"/>
    <col min="3541" max="3541" width="10.140625" style="60" customWidth="1"/>
    <col min="3542" max="3542" width="24.7109375" style="60" customWidth="1"/>
    <col min="3543" max="3543" width="16.7109375" style="60" customWidth="1"/>
    <col min="3544" max="3544" width="10.140625" style="60" customWidth="1"/>
    <col min="3545" max="3545" width="24.7109375" style="60" customWidth="1"/>
    <col min="3546" max="3546" width="16.7109375" style="60" customWidth="1"/>
    <col min="3547" max="3547" width="10.140625" style="60" customWidth="1"/>
    <col min="3548" max="3548" width="24.7109375" style="60" customWidth="1"/>
    <col min="3549" max="3549" width="16.7109375" style="60" customWidth="1"/>
    <col min="3550" max="3550" width="10.140625" style="60" customWidth="1"/>
    <col min="3551" max="3551" width="24.7109375" style="60" customWidth="1"/>
    <col min="3552" max="3552" width="16.7109375" style="60" customWidth="1"/>
    <col min="3553" max="3553" width="10.140625" style="60" customWidth="1"/>
    <col min="3554" max="3554" width="24.7109375" style="60" customWidth="1"/>
    <col min="3555" max="3555" width="16.7109375" style="60" customWidth="1"/>
    <col min="3556" max="3556" width="10.140625" style="60" customWidth="1"/>
    <col min="3557" max="3557" width="24.7109375" style="60" customWidth="1"/>
    <col min="3558" max="3558" width="16.7109375" style="60" customWidth="1"/>
    <col min="3559" max="3559" width="10.140625" style="60" customWidth="1"/>
    <col min="3560" max="3560" width="24.7109375" style="60" customWidth="1"/>
    <col min="3561" max="3561" width="16.7109375" style="60" customWidth="1"/>
    <col min="3562" max="3562" width="10.140625" style="60" customWidth="1"/>
    <col min="3563" max="3563" width="24.7109375" style="60" customWidth="1"/>
    <col min="3564" max="3564" width="16.7109375" style="60" customWidth="1"/>
    <col min="3565" max="3565" width="10.140625" style="60" customWidth="1"/>
    <col min="3566" max="3566" width="24.7109375" style="60" customWidth="1"/>
    <col min="3567" max="3567" width="16.7109375" style="60" customWidth="1"/>
    <col min="3568" max="3568" width="10.140625" style="60" customWidth="1"/>
    <col min="3569" max="3569" width="24.7109375" style="60" customWidth="1"/>
    <col min="3570" max="3570" width="16.7109375" style="60" customWidth="1"/>
    <col min="3571" max="3571" width="10.140625" style="60" customWidth="1"/>
    <col min="3572" max="3572" width="24.7109375" style="60" customWidth="1"/>
    <col min="3573" max="3573" width="16.7109375" style="60" customWidth="1"/>
    <col min="3574" max="3574" width="12.5703125" style="60" customWidth="1"/>
    <col min="3575" max="3575" width="9.85546875" style="60" customWidth="1"/>
    <col min="3576" max="3576" width="10.28515625" style="60" customWidth="1"/>
    <col min="3577" max="3591" width="15.28515625" style="60" customWidth="1"/>
    <col min="3592" max="3592" width="7.28515625" style="60" customWidth="1"/>
    <col min="3593" max="3593" width="6.28515625" style="60" customWidth="1"/>
    <col min="3594" max="3594" width="6.85546875" style="60" customWidth="1"/>
    <col min="3595" max="3595" width="10.28515625" style="60" customWidth="1"/>
    <col min="3596" max="3782" width="10.28515625" style="60"/>
    <col min="3783" max="3783" width="5.85546875" style="60" customWidth="1"/>
    <col min="3784" max="3784" width="8.85546875" style="60" customWidth="1"/>
    <col min="3785" max="3785" width="7.140625" style="60" customWidth="1"/>
    <col min="3786" max="3786" width="100.85546875" style="60" customWidth="1"/>
    <col min="3787" max="3787" width="12" style="60" customWidth="1"/>
    <col min="3788" max="3788" width="18.42578125" style="60" customWidth="1"/>
    <col min="3789" max="3789" width="24.7109375" style="60" customWidth="1"/>
    <col min="3790" max="3790" width="16.7109375" style="60" customWidth="1"/>
    <col min="3791" max="3791" width="10.140625" style="60" customWidth="1"/>
    <col min="3792" max="3792" width="24.7109375" style="60" customWidth="1"/>
    <col min="3793" max="3793" width="16.7109375" style="60" customWidth="1"/>
    <col min="3794" max="3794" width="10.140625" style="60" customWidth="1"/>
    <col min="3795" max="3795" width="24.7109375" style="60" customWidth="1"/>
    <col min="3796" max="3796" width="16.7109375" style="60" customWidth="1"/>
    <col min="3797" max="3797" width="10.140625" style="60" customWidth="1"/>
    <col min="3798" max="3798" width="24.7109375" style="60" customWidth="1"/>
    <col min="3799" max="3799" width="16.7109375" style="60" customWidth="1"/>
    <col min="3800" max="3800" width="10.140625" style="60" customWidth="1"/>
    <col min="3801" max="3801" width="24.7109375" style="60" customWidth="1"/>
    <col min="3802" max="3802" width="16.7109375" style="60" customWidth="1"/>
    <col min="3803" max="3803" width="10.140625" style="60" customWidth="1"/>
    <col min="3804" max="3804" width="24.7109375" style="60" customWidth="1"/>
    <col min="3805" max="3805" width="16.7109375" style="60" customWidth="1"/>
    <col min="3806" max="3806" width="10.140625" style="60" customWidth="1"/>
    <col min="3807" max="3807" width="24.7109375" style="60" customWidth="1"/>
    <col min="3808" max="3808" width="16.7109375" style="60" customWidth="1"/>
    <col min="3809" max="3809" width="10.140625" style="60" customWidth="1"/>
    <col min="3810" max="3810" width="24.7109375" style="60" customWidth="1"/>
    <col min="3811" max="3811" width="16.7109375" style="60" customWidth="1"/>
    <col min="3812" max="3812" width="10.140625" style="60" customWidth="1"/>
    <col min="3813" max="3813" width="24.7109375" style="60" customWidth="1"/>
    <col min="3814" max="3814" width="16.7109375" style="60" customWidth="1"/>
    <col min="3815" max="3815" width="10.140625" style="60" customWidth="1"/>
    <col min="3816" max="3816" width="24.7109375" style="60" customWidth="1"/>
    <col min="3817" max="3817" width="16.7109375" style="60" customWidth="1"/>
    <col min="3818" max="3818" width="10.140625" style="60" customWidth="1"/>
    <col min="3819" max="3819" width="24.7109375" style="60" customWidth="1"/>
    <col min="3820" max="3820" width="16.7109375" style="60" customWidth="1"/>
    <col min="3821" max="3821" width="10.140625" style="60" customWidth="1"/>
    <col min="3822" max="3822" width="24.7109375" style="60" customWidth="1"/>
    <col min="3823" max="3823" width="16.7109375" style="60" customWidth="1"/>
    <col min="3824" max="3824" width="10.140625" style="60" customWidth="1"/>
    <col min="3825" max="3825" width="24.7109375" style="60" customWidth="1"/>
    <col min="3826" max="3826" width="16.7109375" style="60" customWidth="1"/>
    <col min="3827" max="3827" width="10.140625" style="60" customWidth="1"/>
    <col min="3828" max="3828" width="24.7109375" style="60" customWidth="1"/>
    <col min="3829" max="3829" width="16.7109375" style="60" customWidth="1"/>
    <col min="3830" max="3830" width="12.5703125" style="60" customWidth="1"/>
    <col min="3831" max="3831" width="9.85546875" style="60" customWidth="1"/>
    <col min="3832" max="3832" width="10.28515625" style="60" customWidth="1"/>
    <col min="3833" max="3847" width="15.28515625" style="60" customWidth="1"/>
    <col min="3848" max="3848" width="7.28515625" style="60" customWidth="1"/>
    <col min="3849" max="3849" width="6.28515625" style="60" customWidth="1"/>
    <col min="3850" max="3850" width="6.85546875" style="60" customWidth="1"/>
    <col min="3851" max="3851" width="10.28515625" style="60" customWidth="1"/>
    <col min="3852" max="4038" width="10.28515625" style="60"/>
    <col min="4039" max="4039" width="5.85546875" style="60" customWidth="1"/>
    <col min="4040" max="4040" width="8.85546875" style="60" customWidth="1"/>
    <col min="4041" max="4041" width="7.140625" style="60" customWidth="1"/>
    <col min="4042" max="4042" width="100.85546875" style="60" customWidth="1"/>
    <col min="4043" max="4043" width="12" style="60" customWidth="1"/>
    <col min="4044" max="4044" width="18.42578125" style="60" customWidth="1"/>
    <col min="4045" max="4045" width="24.7109375" style="60" customWidth="1"/>
    <col min="4046" max="4046" width="16.7109375" style="60" customWidth="1"/>
    <col min="4047" max="4047" width="10.140625" style="60" customWidth="1"/>
    <col min="4048" max="4048" width="24.7109375" style="60" customWidth="1"/>
    <col min="4049" max="4049" width="16.7109375" style="60" customWidth="1"/>
    <col min="4050" max="4050" width="10.140625" style="60" customWidth="1"/>
    <col min="4051" max="4051" width="24.7109375" style="60" customWidth="1"/>
    <col min="4052" max="4052" width="16.7109375" style="60" customWidth="1"/>
    <col min="4053" max="4053" width="10.140625" style="60" customWidth="1"/>
    <col min="4054" max="4054" width="24.7109375" style="60" customWidth="1"/>
    <col min="4055" max="4055" width="16.7109375" style="60" customWidth="1"/>
    <col min="4056" max="4056" width="10.140625" style="60" customWidth="1"/>
    <col min="4057" max="4057" width="24.7109375" style="60" customWidth="1"/>
    <col min="4058" max="4058" width="16.7109375" style="60" customWidth="1"/>
    <col min="4059" max="4059" width="10.140625" style="60" customWidth="1"/>
    <col min="4060" max="4060" width="24.7109375" style="60" customWidth="1"/>
    <col min="4061" max="4061" width="16.7109375" style="60" customWidth="1"/>
    <col min="4062" max="4062" width="10.140625" style="60" customWidth="1"/>
    <col min="4063" max="4063" width="24.7109375" style="60" customWidth="1"/>
    <col min="4064" max="4064" width="16.7109375" style="60" customWidth="1"/>
    <col min="4065" max="4065" width="10.140625" style="60" customWidth="1"/>
    <col min="4066" max="4066" width="24.7109375" style="60" customWidth="1"/>
    <col min="4067" max="4067" width="16.7109375" style="60" customWidth="1"/>
    <col min="4068" max="4068" width="10.140625" style="60" customWidth="1"/>
    <col min="4069" max="4069" width="24.7109375" style="60" customWidth="1"/>
    <col min="4070" max="4070" width="16.7109375" style="60" customWidth="1"/>
    <col min="4071" max="4071" width="10.140625" style="60" customWidth="1"/>
    <col min="4072" max="4072" width="24.7109375" style="60" customWidth="1"/>
    <col min="4073" max="4073" width="16.7109375" style="60" customWidth="1"/>
    <col min="4074" max="4074" width="10.140625" style="60" customWidth="1"/>
    <col min="4075" max="4075" width="24.7109375" style="60" customWidth="1"/>
    <col min="4076" max="4076" width="16.7109375" style="60" customWidth="1"/>
    <col min="4077" max="4077" width="10.140625" style="60" customWidth="1"/>
    <col min="4078" max="4078" width="24.7109375" style="60" customWidth="1"/>
    <col min="4079" max="4079" width="16.7109375" style="60" customWidth="1"/>
    <col min="4080" max="4080" width="10.140625" style="60" customWidth="1"/>
    <col min="4081" max="4081" width="24.7109375" style="60" customWidth="1"/>
    <col min="4082" max="4082" width="16.7109375" style="60" customWidth="1"/>
    <col min="4083" max="4083" width="10.140625" style="60" customWidth="1"/>
    <col min="4084" max="4084" width="24.7109375" style="60" customWidth="1"/>
    <col min="4085" max="4085" width="16.7109375" style="60" customWidth="1"/>
    <col min="4086" max="4086" width="12.5703125" style="60" customWidth="1"/>
    <col min="4087" max="4087" width="9.85546875" style="60" customWidth="1"/>
    <col min="4088" max="4088" width="10.28515625" style="60" customWidth="1"/>
    <col min="4089" max="4103" width="15.28515625" style="60" customWidth="1"/>
    <col min="4104" max="4104" width="7.28515625" style="60" customWidth="1"/>
    <col min="4105" max="4105" width="6.28515625" style="60" customWidth="1"/>
    <col min="4106" max="4106" width="6.85546875" style="60" customWidth="1"/>
    <col min="4107" max="4107" width="10.28515625" style="60" customWidth="1"/>
    <col min="4108" max="4294" width="10.28515625" style="60"/>
    <col min="4295" max="4295" width="5.85546875" style="60" customWidth="1"/>
    <col min="4296" max="4296" width="8.85546875" style="60" customWidth="1"/>
    <col min="4297" max="4297" width="7.140625" style="60" customWidth="1"/>
    <col min="4298" max="4298" width="100.85546875" style="60" customWidth="1"/>
    <col min="4299" max="4299" width="12" style="60" customWidth="1"/>
    <col min="4300" max="4300" width="18.42578125" style="60" customWidth="1"/>
    <col min="4301" max="4301" width="24.7109375" style="60" customWidth="1"/>
    <col min="4302" max="4302" width="16.7109375" style="60" customWidth="1"/>
    <col min="4303" max="4303" width="10.140625" style="60" customWidth="1"/>
    <col min="4304" max="4304" width="24.7109375" style="60" customWidth="1"/>
    <col min="4305" max="4305" width="16.7109375" style="60" customWidth="1"/>
    <col min="4306" max="4306" width="10.140625" style="60" customWidth="1"/>
    <col min="4307" max="4307" width="24.7109375" style="60" customWidth="1"/>
    <col min="4308" max="4308" width="16.7109375" style="60" customWidth="1"/>
    <col min="4309" max="4309" width="10.140625" style="60" customWidth="1"/>
    <col min="4310" max="4310" width="24.7109375" style="60" customWidth="1"/>
    <col min="4311" max="4311" width="16.7109375" style="60" customWidth="1"/>
    <col min="4312" max="4312" width="10.140625" style="60" customWidth="1"/>
    <col min="4313" max="4313" width="24.7109375" style="60" customWidth="1"/>
    <col min="4314" max="4314" width="16.7109375" style="60" customWidth="1"/>
    <col min="4315" max="4315" width="10.140625" style="60" customWidth="1"/>
    <col min="4316" max="4316" width="24.7109375" style="60" customWidth="1"/>
    <col min="4317" max="4317" width="16.7109375" style="60" customWidth="1"/>
    <col min="4318" max="4318" width="10.140625" style="60" customWidth="1"/>
    <col min="4319" max="4319" width="24.7109375" style="60" customWidth="1"/>
    <col min="4320" max="4320" width="16.7109375" style="60" customWidth="1"/>
    <col min="4321" max="4321" width="10.140625" style="60" customWidth="1"/>
    <col min="4322" max="4322" width="24.7109375" style="60" customWidth="1"/>
    <col min="4323" max="4323" width="16.7109375" style="60" customWidth="1"/>
    <col min="4324" max="4324" width="10.140625" style="60" customWidth="1"/>
    <col min="4325" max="4325" width="24.7109375" style="60" customWidth="1"/>
    <col min="4326" max="4326" width="16.7109375" style="60" customWidth="1"/>
    <col min="4327" max="4327" width="10.140625" style="60" customWidth="1"/>
    <col min="4328" max="4328" width="24.7109375" style="60" customWidth="1"/>
    <col min="4329" max="4329" width="16.7109375" style="60" customWidth="1"/>
    <col min="4330" max="4330" width="10.140625" style="60" customWidth="1"/>
    <col min="4331" max="4331" width="24.7109375" style="60" customWidth="1"/>
    <col min="4332" max="4332" width="16.7109375" style="60" customWidth="1"/>
    <col min="4333" max="4333" width="10.140625" style="60" customWidth="1"/>
    <col min="4334" max="4334" width="24.7109375" style="60" customWidth="1"/>
    <col min="4335" max="4335" width="16.7109375" style="60" customWidth="1"/>
    <col min="4336" max="4336" width="10.140625" style="60" customWidth="1"/>
    <col min="4337" max="4337" width="24.7109375" style="60" customWidth="1"/>
    <col min="4338" max="4338" width="16.7109375" style="60" customWidth="1"/>
    <col min="4339" max="4339" width="10.140625" style="60" customWidth="1"/>
    <col min="4340" max="4340" width="24.7109375" style="60" customWidth="1"/>
    <col min="4341" max="4341" width="16.7109375" style="60" customWidth="1"/>
    <col min="4342" max="4342" width="12.5703125" style="60" customWidth="1"/>
    <col min="4343" max="4343" width="9.85546875" style="60" customWidth="1"/>
    <col min="4344" max="4344" width="10.28515625" style="60" customWidth="1"/>
    <col min="4345" max="4359" width="15.28515625" style="60" customWidth="1"/>
    <col min="4360" max="4360" width="7.28515625" style="60" customWidth="1"/>
    <col min="4361" max="4361" width="6.28515625" style="60" customWidth="1"/>
    <col min="4362" max="4362" width="6.85546875" style="60" customWidth="1"/>
    <col min="4363" max="4363" width="10.28515625" style="60" customWidth="1"/>
    <col min="4364" max="4550" width="10.28515625" style="60"/>
    <col min="4551" max="4551" width="5.85546875" style="60" customWidth="1"/>
    <col min="4552" max="4552" width="8.85546875" style="60" customWidth="1"/>
    <col min="4553" max="4553" width="7.140625" style="60" customWidth="1"/>
    <col min="4554" max="4554" width="100.85546875" style="60" customWidth="1"/>
    <col min="4555" max="4555" width="12" style="60" customWidth="1"/>
    <col min="4556" max="4556" width="18.42578125" style="60" customWidth="1"/>
    <col min="4557" max="4557" width="24.7109375" style="60" customWidth="1"/>
    <col min="4558" max="4558" width="16.7109375" style="60" customWidth="1"/>
    <col min="4559" max="4559" width="10.140625" style="60" customWidth="1"/>
    <col min="4560" max="4560" width="24.7109375" style="60" customWidth="1"/>
    <col min="4561" max="4561" width="16.7109375" style="60" customWidth="1"/>
    <col min="4562" max="4562" width="10.140625" style="60" customWidth="1"/>
    <col min="4563" max="4563" width="24.7109375" style="60" customWidth="1"/>
    <col min="4564" max="4564" width="16.7109375" style="60" customWidth="1"/>
    <col min="4565" max="4565" width="10.140625" style="60" customWidth="1"/>
    <col min="4566" max="4566" width="24.7109375" style="60" customWidth="1"/>
    <col min="4567" max="4567" width="16.7109375" style="60" customWidth="1"/>
    <col min="4568" max="4568" width="10.140625" style="60" customWidth="1"/>
    <col min="4569" max="4569" width="24.7109375" style="60" customWidth="1"/>
    <col min="4570" max="4570" width="16.7109375" style="60" customWidth="1"/>
    <col min="4571" max="4571" width="10.140625" style="60" customWidth="1"/>
    <col min="4572" max="4572" width="24.7109375" style="60" customWidth="1"/>
    <col min="4573" max="4573" width="16.7109375" style="60" customWidth="1"/>
    <col min="4574" max="4574" width="10.140625" style="60" customWidth="1"/>
    <col min="4575" max="4575" width="24.7109375" style="60" customWidth="1"/>
    <col min="4576" max="4576" width="16.7109375" style="60" customWidth="1"/>
    <col min="4577" max="4577" width="10.140625" style="60" customWidth="1"/>
    <col min="4578" max="4578" width="24.7109375" style="60" customWidth="1"/>
    <col min="4579" max="4579" width="16.7109375" style="60" customWidth="1"/>
    <col min="4580" max="4580" width="10.140625" style="60" customWidth="1"/>
    <col min="4581" max="4581" width="24.7109375" style="60" customWidth="1"/>
    <col min="4582" max="4582" width="16.7109375" style="60" customWidth="1"/>
    <col min="4583" max="4583" width="10.140625" style="60" customWidth="1"/>
    <col min="4584" max="4584" width="24.7109375" style="60" customWidth="1"/>
    <col min="4585" max="4585" width="16.7109375" style="60" customWidth="1"/>
    <col min="4586" max="4586" width="10.140625" style="60" customWidth="1"/>
    <col min="4587" max="4587" width="24.7109375" style="60" customWidth="1"/>
    <col min="4588" max="4588" width="16.7109375" style="60" customWidth="1"/>
    <col min="4589" max="4589" width="10.140625" style="60" customWidth="1"/>
    <col min="4590" max="4590" width="24.7109375" style="60" customWidth="1"/>
    <col min="4591" max="4591" width="16.7109375" style="60" customWidth="1"/>
    <col min="4592" max="4592" width="10.140625" style="60" customWidth="1"/>
    <col min="4593" max="4593" width="24.7109375" style="60" customWidth="1"/>
    <col min="4594" max="4594" width="16.7109375" style="60" customWidth="1"/>
    <col min="4595" max="4595" width="10.140625" style="60" customWidth="1"/>
    <col min="4596" max="4596" width="24.7109375" style="60" customWidth="1"/>
    <col min="4597" max="4597" width="16.7109375" style="60" customWidth="1"/>
    <col min="4598" max="4598" width="12.5703125" style="60" customWidth="1"/>
    <col min="4599" max="4599" width="9.85546875" style="60" customWidth="1"/>
    <col min="4600" max="4600" width="10.28515625" style="60" customWidth="1"/>
    <col min="4601" max="4615" width="15.28515625" style="60" customWidth="1"/>
    <col min="4616" max="4616" width="7.28515625" style="60" customWidth="1"/>
    <col min="4617" max="4617" width="6.28515625" style="60" customWidth="1"/>
    <col min="4618" max="4618" width="6.85546875" style="60" customWidth="1"/>
    <col min="4619" max="4619" width="10.28515625" style="60" customWidth="1"/>
    <col min="4620" max="4806" width="10.28515625" style="60"/>
    <col min="4807" max="4807" width="5.85546875" style="60" customWidth="1"/>
    <col min="4808" max="4808" width="8.85546875" style="60" customWidth="1"/>
    <col min="4809" max="4809" width="7.140625" style="60" customWidth="1"/>
    <col min="4810" max="4810" width="100.85546875" style="60" customWidth="1"/>
    <col min="4811" max="4811" width="12" style="60" customWidth="1"/>
    <col min="4812" max="4812" width="18.42578125" style="60" customWidth="1"/>
    <col min="4813" max="4813" width="24.7109375" style="60" customWidth="1"/>
    <col min="4814" max="4814" width="16.7109375" style="60" customWidth="1"/>
    <col min="4815" max="4815" width="10.140625" style="60" customWidth="1"/>
    <col min="4816" max="4816" width="24.7109375" style="60" customWidth="1"/>
    <col min="4817" max="4817" width="16.7109375" style="60" customWidth="1"/>
    <col min="4818" max="4818" width="10.140625" style="60" customWidth="1"/>
    <col min="4819" max="4819" width="24.7109375" style="60" customWidth="1"/>
    <col min="4820" max="4820" width="16.7109375" style="60" customWidth="1"/>
    <col min="4821" max="4821" width="10.140625" style="60" customWidth="1"/>
    <col min="4822" max="4822" width="24.7109375" style="60" customWidth="1"/>
    <col min="4823" max="4823" width="16.7109375" style="60" customWidth="1"/>
    <col min="4824" max="4824" width="10.140625" style="60" customWidth="1"/>
    <col min="4825" max="4825" width="24.7109375" style="60" customWidth="1"/>
    <col min="4826" max="4826" width="16.7109375" style="60" customWidth="1"/>
    <col min="4827" max="4827" width="10.140625" style="60" customWidth="1"/>
    <col min="4828" max="4828" width="24.7109375" style="60" customWidth="1"/>
    <col min="4829" max="4829" width="16.7109375" style="60" customWidth="1"/>
    <col min="4830" max="4830" width="10.140625" style="60" customWidth="1"/>
    <col min="4831" max="4831" width="24.7109375" style="60" customWidth="1"/>
    <col min="4832" max="4832" width="16.7109375" style="60" customWidth="1"/>
    <col min="4833" max="4833" width="10.140625" style="60" customWidth="1"/>
    <col min="4834" max="4834" width="24.7109375" style="60" customWidth="1"/>
    <col min="4835" max="4835" width="16.7109375" style="60" customWidth="1"/>
    <col min="4836" max="4836" width="10.140625" style="60" customWidth="1"/>
    <col min="4837" max="4837" width="24.7109375" style="60" customWidth="1"/>
    <col min="4838" max="4838" width="16.7109375" style="60" customWidth="1"/>
    <col min="4839" max="4839" width="10.140625" style="60" customWidth="1"/>
    <col min="4840" max="4840" width="24.7109375" style="60" customWidth="1"/>
    <col min="4841" max="4841" width="16.7109375" style="60" customWidth="1"/>
    <col min="4842" max="4842" width="10.140625" style="60" customWidth="1"/>
    <col min="4843" max="4843" width="24.7109375" style="60" customWidth="1"/>
    <col min="4844" max="4844" width="16.7109375" style="60" customWidth="1"/>
    <col min="4845" max="4845" width="10.140625" style="60" customWidth="1"/>
    <col min="4846" max="4846" width="24.7109375" style="60" customWidth="1"/>
    <col min="4847" max="4847" width="16.7109375" style="60" customWidth="1"/>
    <col min="4848" max="4848" width="10.140625" style="60" customWidth="1"/>
    <col min="4849" max="4849" width="24.7109375" style="60" customWidth="1"/>
    <col min="4850" max="4850" width="16.7109375" style="60" customWidth="1"/>
    <col min="4851" max="4851" width="10.140625" style="60" customWidth="1"/>
    <col min="4852" max="4852" width="24.7109375" style="60" customWidth="1"/>
    <col min="4853" max="4853" width="16.7109375" style="60" customWidth="1"/>
    <col min="4854" max="4854" width="12.5703125" style="60" customWidth="1"/>
    <col min="4855" max="4855" width="9.85546875" style="60" customWidth="1"/>
    <col min="4856" max="4856" width="10.28515625" style="60" customWidth="1"/>
    <col min="4857" max="4871" width="15.28515625" style="60" customWidth="1"/>
    <col min="4872" max="4872" width="7.28515625" style="60" customWidth="1"/>
    <col min="4873" max="4873" width="6.28515625" style="60" customWidth="1"/>
    <col min="4874" max="4874" width="6.85546875" style="60" customWidth="1"/>
    <col min="4875" max="4875" width="10.28515625" style="60" customWidth="1"/>
    <col min="4876" max="5062" width="10.28515625" style="60"/>
    <col min="5063" max="5063" width="5.85546875" style="60" customWidth="1"/>
    <col min="5064" max="5064" width="8.85546875" style="60" customWidth="1"/>
    <col min="5065" max="5065" width="7.140625" style="60" customWidth="1"/>
    <col min="5066" max="5066" width="100.85546875" style="60" customWidth="1"/>
    <col min="5067" max="5067" width="12" style="60" customWidth="1"/>
    <col min="5068" max="5068" width="18.42578125" style="60" customWidth="1"/>
    <col min="5069" max="5069" width="24.7109375" style="60" customWidth="1"/>
    <col min="5070" max="5070" width="16.7109375" style="60" customWidth="1"/>
    <col min="5071" max="5071" width="10.140625" style="60" customWidth="1"/>
    <col min="5072" max="5072" width="24.7109375" style="60" customWidth="1"/>
    <col min="5073" max="5073" width="16.7109375" style="60" customWidth="1"/>
    <col min="5074" max="5074" width="10.140625" style="60" customWidth="1"/>
    <col min="5075" max="5075" width="24.7109375" style="60" customWidth="1"/>
    <col min="5076" max="5076" width="16.7109375" style="60" customWidth="1"/>
    <col min="5077" max="5077" width="10.140625" style="60" customWidth="1"/>
    <col min="5078" max="5078" width="24.7109375" style="60" customWidth="1"/>
    <col min="5079" max="5079" width="16.7109375" style="60" customWidth="1"/>
    <col min="5080" max="5080" width="10.140625" style="60" customWidth="1"/>
    <col min="5081" max="5081" width="24.7109375" style="60" customWidth="1"/>
    <col min="5082" max="5082" width="16.7109375" style="60" customWidth="1"/>
    <col min="5083" max="5083" width="10.140625" style="60" customWidth="1"/>
    <col min="5084" max="5084" width="24.7109375" style="60" customWidth="1"/>
    <col min="5085" max="5085" width="16.7109375" style="60" customWidth="1"/>
    <col min="5086" max="5086" width="10.140625" style="60" customWidth="1"/>
    <col min="5087" max="5087" width="24.7109375" style="60" customWidth="1"/>
    <col min="5088" max="5088" width="16.7109375" style="60" customWidth="1"/>
    <col min="5089" max="5089" width="10.140625" style="60" customWidth="1"/>
    <col min="5090" max="5090" width="24.7109375" style="60" customWidth="1"/>
    <col min="5091" max="5091" width="16.7109375" style="60" customWidth="1"/>
    <col min="5092" max="5092" width="10.140625" style="60" customWidth="1"/>
    <col min="5093" max="5093" width="24.7109375" style="60" customWidth="1"/>
    <col min="5094" max="5094" width="16.7109375" style="60" customWidth="1"/>
    <col min="5095" max="5095" width="10.140625" style="60" customWidth="1"/>
    <col min="5096" max="5096" width="24.7109375" style="60" customWidth="1"/>
    <col min="5097" max="5097" width="16.7109375" style="60" customWidth="1"/>
    <col min="5098" max="5098" width="10.140625" style="60" customWidth="1"/>
    <col min="5099" max="5099" width="24.7109375" style="60" customWidth="1"/>
    <col min="5100" max="5100" width="16.7109375" style="60" customWidth="1"/>
    <col min="5101" max="5101" width="10.140625" style="60" customWidth="1"/>
    <col min="5102" max="5102" width="24.7109375" style="60" customWidth="1"/>
    <col min="5103" max="5103" width="16.7109375" style="60" customWidth="1"/>
    <col min="5104" max="5104" width="10.140625" style="60" customWidth="1"/>
    <col min="5105" max="5105" width="24.7109375" style="60" customWidth="1"/>
    <col min="5106" max="5106" width="16.7109375" style="60" customWidth="1"/>
    <col min="5107" max="5107" width="10.140625" style="60" customWidth="1"/>
    <col min="5108" max="5108" width="24.7109375" style="60" customWidth="1"/>
    <col min="5109" max="5109" width="16.7109375" style="60" customWidth="1"/>
    <col min="5110" max="5110" width="12.5703125" style="60" customWidth="1"/>
    <col min="5111" max="5111" width="9.85546875" style="60" customWidth="1"/>
    <col min="5112" max="5112" width="10.28515625" style="60" customWidth="1"/>
    <col min="5113" max="5127" width="15.28515625" style="60" customWidth="1"/>
    <col min="5128" max="5128" width="7.28515625" style="60" customWidth="1"/>
    <col min="5129" max="5129" width="6.28515625" style="60" customWidth="1"/>
    <col min="5130" max="5130" width="6.85546875" style="60" customWidth="1"/>
    <col min="5131" max="5131" width="10.28515625" style="60" customWidth="1"/>
    <col min="5132" max="5318" width="10.28515625" style="60"/>
    <col min="5319" max="5319" width="5.85546875" style="60" customWidth="1"/>
    <col min="5320" max="5320" width="8.85546875" style="60" customWidth="1"/>
    <col min="5321" max="5321" width="7.140625" style="60" customWidth="1"/>
    <col min="5322" max="5322" width="100.85546875" style="60" customWidth="1"/>
    <col min="5323" max="5323" width="12" style="60" customWidth="1"/>
    <col min="5324" max="5324" width="18.42578125" style="60" customWidth="1"/>
    <col min="5325" max="5325" width="24.7109375" style="60" customWidth="1"/>
    <col min="5326" max="5326" width="16.7109375" style="60" customWidth="1"/>
    <col min="5327" max="5327" width="10.140625" style="60" customWidth="1"/>
    <col min="5328" max="5328" width="24.7109375" style="60" customWidth="1"/>
    <col min="5329" max="5329" width="16.7109375" style="60" customWidth="1"/>
    <col min="5330" max="5330" width="10.140625" style="60" customWidth="1"/>
    <col min="5331" max="5331" width="24.7109375" style="60" customWidth="1"/>
    <col min="5332" max="5332" width="16.7109375" style="60" customWidth="1"/>
    <col min="5333" max="5333" width="10.140625" style="60" customWidth="1"/>
    <col min="5334" max="5334" width="24.7109375" style="60" customWidth="1"/>
    <col min="5335" max="5335" width="16.7109375" style="60" customWidth="1"/>
    <col min="5336" max="5336" width="10.140625" style="60" customWidth="1"/>
    <col min="5337" max="5337" width="24.7109375" style="60" customWidth="1"/>
    <col min="5338" max="5338" width="16.7109375" style="60" customWidth="1"/>
    <col min="5339" max="5339" width="10.140625" style="60" customWidth="1"/>
    <col min="5340" max="5340" width="24.7109375" style="60" customWidth="1"/>
    <col min="5341" max="5341" width="16.7109375" style="60" customWidth="1"/>
    <col min="5342" max="5342" width="10.140625" style="60" customWidth="1"/>
    <col min="5343" max="5343" width="24.7109375" style="60" customWidth="1"/>
    <col min="5344" max="5344" width="16.7109375" style="60" customWidth="1"/>
    <col min="5345" max="5345" width="10.140625" style="60" customWidth="1"/>
    <col min="5346" max="5346" width="24.7109375" style="60" customWidth="1"/>
    <col min="5347" max="5347" width="16.7109375" style="60" customWidth="1"/>
    <col min="5348" max="5348" width="10.140625" style="60" customWidth="1"/>
    <col min="5349" max="5349" width="24.7109375" style="60" customWidth="1"/>
    <col min="5350" max="5350" width="16.7109375" style="60" customWidth="1"/>
    <col min="5351" max="5351" width="10.140625" style="60" customWidth="1"/>
    <col min="5352" max="5352" width="24.7109375" style="60" customWidth="1"/>
    <col min="5353" max="5353" width="16.7109375" style="60" customWidth="1"/>
    <col min="5354" max="5354" width="10.140625" style="60" customWidth="1"/>
    <col min="5355" max="5355" width="24.7109375" style="60" customWidth="1"/>
    <col min="5356" max="5356" width="16.7109375" style="60" customWidth="1"/>
    <col min="5357" max="5357" width="10.140625" style="60" customWidth="1"/>
    <col min="5358" max="5358" width="24.7109375" style="60" customWidth="1"/>
    <col min="5359" max="5359" width="16.7109375" style="60" customWidth="1"/>
    <col min="5360" max="5360" width="10.140625" style="60" customWidth="1"/>
    <col min="5361" max="5361" width="24.7109375" style="60" customWidth="1"/>
    <col min="5362" max="5362" width="16.7109375" style="60" customWidth="1"/>
    <col min="5363" max="5363" width="10.140625" style="60" customWidth="1"/>
    <col min="5364" max="5364" width="24.7109375" style="60" customWidth="1"/>
    <col min="5365" max="5365" width="16.7109375" style="60" customWidth="1"/>
    <col min="5366" max="5366" width="12.5703125" style="60" customWidth="1"/>
    <col min="5367" max="5367" width="9.85546875" style="60" customWidth="1"/>
    <col min="5368" max="5368" width="10.28515625" style="60" customWidth="1"/>
    <col min="5369" max="5383" width="15.28515625" style="60" customWidth="1"/>
    <col min="5384" max="5384" width="7.28515625" style="60" customWidth="1"/>
    <col min="5385" max="5385" width="6.28515625" style="60" customWidth="1"/>
    <col min="5386" max="5386" width="6.85546875" style="60" customWidth="1"/>
    <col min="5387" max="5387" width="10.28515625" style="60" customWidth="1"/>
    <col min="5388" max="5574" width="10.28515625" style="60"/>
    <col min="5575" max="5575" width="5.85546875" style="60" customWidth="1"/>
    <col min="5576" max="5576" width="8.85546875" style="60" customWidth="1"/>
    <col min="5577" max="5577" width="7.140625" style="60" customWidth="1"/>
    <col min="5578" max="5578" width="100.85546875" style="60" customWidth="1"/>
    <col min="5579" max="5579" width="12" style="60" customWidth="1"/>
    <col min="5580" max="5580" width="18.42578125" style="60" customWidth="1"/>
    <col min="5581" max="5581" width="24.7109375" style="60" customWidth="1"/>
    <col min="5582" max="5582" width="16.7109375" style="60" customWidth="1"/>
    <col min="5583" max="5583" width="10.140625" style="60" customWidth="1"/>
    <col min="5584" max="5584" width="24.7109375" style="60" customWidth="1"/>
    <col min="5585" max="5585" width="16.7109375" style="60" customWidth="1"/>
    <col min="5586" max="5586" width="10.140625" style="60" customWidth="1"/>
    <col min="5587" max="5587" width="24.7109375" style="60" customWidth="1"/>
    <col min="5588" max="5588" width="16.7109375" style="60" customWidth="1"/>
    <col min="5589" max="5589" width="10.140625" style="60" customWidth="1"/>
    <col min="5590" max="5590" width="24.7109375" style="60" customWidth="1"/>
    <col min="5591" max="5591" width="16.7109375" style="60" customWidth="1"/>
    <col min="5592" max="5592" width="10.140625" style="60" customWidth="1"/>
    <col min="5593" max="5593" width="24.7109375" style="60" customWidth="1"/>
    <col min="5594" max="5594" width="16.7109375" style="60" customWidth="1"/>
    <col min="5595" max="5595" width="10.140625" style="60" customWidth="1"/>
    <col min="5596" max="5596" width="24.7109375" style="60" customWidth="1"/>
    <col min="5597" max="5597" width="16.7109375" style="60" customWidth="1"/>
    <col min="5598" max="5598" width="10.140625" style="60" customWidth="1"/>
    <col min="5599" max="5599" width="24.7109375" style="60" customWidth="1"/>
    <col min="5600" max="5600" width="16.7109375" style="60" customWidth="1"/>
    <col min="5601" max="5601" width="10.140625" style="60" customWidth="1"/>
    <col min="5602" max="5602" width="24.7109375" style="60" customWidth="1"/>
    <col min="5603" max="5603" width="16.7109375" style="60" customWidth="1"/>
    <col min="5604" max="5604" width="10.140625" style="60" customWidth="1"/>
    <col min="5605" max="5605" width="24.7109375" style="60" customWidth="1"/>
    <col min="5606" max="5606" width="16.7109375" style="60" customWidth="1"/>
    <col min="5607" max="5607" width="10.140625" style="60" customWidth="1"/>
    <col min="5608" max="5608" width="24.7109375" style="60" customWidth="1"/>
    <col min="5609" max="5609" width="16.7109375" style="60" customWidth="1"/>
    <col min="5610" max="5610" width="10.140625" style="60" customWidth="1"/>
    <col min="5611" max="5611" width="24.7109375" style="60" customWidth="1"/>
    <col min="5612" max="5612" width="16.7109375" style="60" customWidth="1"/>
    <col min="5613" max="5613" width="10.140625" style="60" customWidth="1"/>
    <col min="5614" max="5614" width="24.7109375" style="60" customWidth="1"/>
    <col min="5615" max="5615" width="16.7109375" style="60" customWidth="1"/>
    <col min="5616" max="5616" width="10.140625" style="60" customWidth="1"/>
    <col min="5617" max="5617" width="24.7109375" style="60" customWidth="1"/>
    <col min="5618" max="5618" width="16.7109375" style="60" customWidth="1"/>
    <col min="5619" max="5619" width="10.140625" style="60" customWidth="1"/>
    <col min="5620" max="5620" width="24.7109375" style="60" customWidth="1"/>
    <col min="5621" max="5621" width="16.7109375" style="60" customWidth="1"/>
    <col min="5622" max="5622" width="12.5703125" style="60" customWidth="1"/>
    <col min="5623" max="5623" width="9.85546875" style="60" customWidth="1"/>
    <col min="5624" max="5624" width="10.28515625" style="60" customWidth="1"/>
    <col min="5625" max="5639" width="15.28515625" style="60" customWidth="1"/>
    <col min="5640" max="5640" width="7.28515625" style="60" customWidth="1"/>
    <col min="5641" max="5641" width="6.28515625" style="60" customWidth="1"/>
    <col min="5642" max="5642" width="6.85546875" style="60" customWidth="1"/>
    <col min="5643" max="5643" width="10.28515625" style="60" customWidth="1"/>
    <col min="5644" max="5830" width="10.28515625" style="60"/>
    <col min="5831" max="5831" width="5.85546875" style="60" customWidth="1"/>
    <col min="5832" max="5832" width="8.85546875" style="60" customWidth="1"/>
    <col min="5833" max="5833" width="7.140625" style="60" customWidth="1"/>
    <col min="5834" max="5834" width="100.85546875" style="60" customWidth="1"/>
    <col min="5835" max="5835" width="12" style="60" customWidth="1"/>
    <col min="5836" max="5836" width="18.42578125" style="60" customWidth="1"/>
    <col min="5837" max="5837" width="24.7109375" style="60" customWidth="1"/>
    <col min="5838" max="5838" width="16.7109375" style="60" customWidth="1"/>
    <col min="5839" max="5839" width="10.140625" style="60" customWidth="1"/>
    <col min="5840" max="5840" width="24.7109375" style="60" customWidth="1"/>
    <col min="5841" max="5841" width="16.7109375" style="60" customWidth="1"/>
    <col min="5842" max="5842" width="10.140625" style="60" customWidth="1"/>
    <col min="5843" max="5843" width="24.7109375" style="60" customWidth="1"/>
    <col min="5844" max="5844" width="16.7109375" style="60" customWidth="1"/>
    <col min="5845" max="5845" width="10.140625" style="60" customWidth="1"/>
    <col min="5846" max="5846" width="24.7109375" style="60" customWidth="1"/>
    <col min="5847" max="5847" width="16.7109375" style="60" customWidth="1"/>
    <col min="5848" max="5848" width="10.140625" style="60" customWidth="1"/>
    <col min="5849" max="5849" width="24.7109375" style="60" customWidth="1"/>
    <col min="5850" max="5850" width="16.7109375" style="60" customWidth="1"/>
    <col min="5851" max="5851" width="10.140625" style="60" customWidth="1"/>
    <col min="5852" max="5852" width="24.7109375" style="60" customWidth="1"/>
    <col min="5853" max="5853" width="16.7109375" style="60" customWidth="1"/>
    <col min="5854" max="5854" width="10.140625" style="60" customWidth="1"/>
    <col min="5855" max="5855" width="24.7109375" style="60" customWidth="1"/>
    <col min="5856" max="5856" width="16.7109375" style="60" customWidth="1"/>
    <col min="5857" max="5857" width="10.140625" style="60" customWidth="1"/>
    <col min="5858" max="5858" width="24.7109375" style="60" customWidth="1"/>
    <col min="5859" max="5859" width="16.7109375" style="60" customWidth="1"/>
    <col min="5860" max="5860" width="10.140625" style="60" customWidth="1"/>
    <col min="5861" max="5861" width="24.7109375" style="60" customWidth="1"/>
    <col min="5862" max="5862" width="16.7109375" style="60" customWidth="1"/>
    <col min="5863" max="5863" width="10.140625" style="60" customWidth="1"/>
    <col min="5864" max="5864" width="24.7109375" style="60" customWidth="1"/>
    <col min="5865" max="5865" width="16.7109375" style="60" customWidth="1"/>
    <col min="5866" max="5866" width="10.140625" style="60" customWidth="1"/>
    <col min="5867" max="5867" width="24.7109375" style="60" customWidth="1"/>
    <col min="5868" max="5868" width="16.7109375" style="60" customWidth="1"/>
    <col min="5869" max="5869" width="10.140625" style="60" customWidth="1"/>
    <col min="5870" max="5870" width="24.7109375" style="60" customWidth="1"/>
    <col min="5871" max="5871" width="16.7109375" style="60" customWidth="1"/>
    <col min="5872" max="5872" width="10.140625" style="60" customWidth="1"/>
    <col min="5873" max="5873" width="24.7109375" style="60" customWidth="1"/>
    <col min="5874" max="5874" width="16.7109375" style="60" customWidth="1"/>
    <col min="5875" max="5875" width="10.140625" style="60" customWidth="1"/>
    <col min="5876" max="5876" width="24.7109375" style="60" customWidth="1"/>
    <col min="5877" max="5877" width="16.7109375" style="60" customWidth="1"/>
    <col min="5878" max="5878" width="12.5703125" style="60" customWidth="1"/>
    <col min="5879" max="5879" width="9.85546875" style="60" customWidth="1"/>
    <col min="5880" max="5880" width="10.28515625" style="60" customWidth="1"/>
    <col min="5881" max="5895" width="15.28515625" style="60" customWidth="1"/>
    <col min="5896" max="5896" width="7.28515625" style="60" customWidth="1"/>
    <col min="5897" max="5897" width="6.28515625" style="60" customWidth="1"/>
    <col min="5898" max="5898" width="6.85546875" style="60" customWidth="1"/>
    <col min="5899" max="5899" width="10.28515625" style="60" customWidth="1"/>
    <col min="5900" max="6086" width="10.28515625" style="60"/>
    <col min="6087" max="6087" width="5.85546875" style="60" customWidth="1"/>
    <col min="6088" max="6088" width="8.85546875" style="60" customWidth="1"/>
    <col min="6089" max="6089" width="7.140625" style="60" customWidth="1"/>
    <col min="6090" max="6090" width="100.85546875" style="60" customWidth="1"/>
    <col min="6091" max="6091" width="12" style="60" customWidth="1"/>
    <col min="6092" max="6092" width="18.42578125" style="60" customWidth="1"/>
    <col min="6093" max="6093" width="24.7109375" style="60" customWidth="1"/>
    <col min="6094" max="6094" width="16.7109375" style="60" customWidth="1"/>
    <col min="6095" max="6095" width="10.140625" style="60" customWidth="1"/>
    <col min="6096" max="6096" width="24.7109375" style="60" customWidth="1"/>
    <col min="6097" max="6097" width="16.7109375" style="60" customWidth="1"/>
    <col min="6098" max="6098" width="10.140625" style="60" customWidth="1"/>
    <col min="6099" max="6099" width="24.7109375" style="60" customWidth="1"/>
    <col min="6100" max="6100" width="16.7109375" style="60" customWidth="1"/>
    <col min="6101" max="6101" width="10.140625" style="60" customWidth="1"/>
    <col min="6102" max="6102" width="24.7109375" style="60" customWidth="1"/>
    <col min="6103" max="6103" width="16.7109375" style="60" customWidth="1"/>
    <col min="6104" max="6104" width="10.140625" style="60" customWidth="1"/>
    <col min="6105" max="6105" width="24.7109375" style="60" customWidth="1"/>
    <col min="6106" max="6106" width="16.7109375" style="60" customWidth="1"/>
    <col min="6107" max="6107" width="10.140625" style="60" customWidth="1"/>
    <col min="6108" max="6108" width="24.7109375" style="60" customWidth="1"/>
    <col min="6109" max="6109" width="16.7109375" style="60" customWidth="1"/>
    <col min="6110" max="6110" width="10.140625" style="60" customWidth="1"/>
    <col min="6111" max="6111" width="24.7109375" style="60" customWidth="1"/>
    <col min="6112" max="6112" width="16.7109375" style="60" customWidth="1"/>
    <col min="6113" max="6113" width="10.140625" style="60" customWidth="1"/>
    <col min="6114" max="6114" width="24.7109375" style="60" customWidth="1"/>
    <col min="6115" max="6115" width="16.7109375" style="60" customWidth="1"/>
    <col min="6116" max="6116" width="10.140625" style="60" customWidth="1"/>
    <col min="6117" max="6117" width="24.7109375" style="60" customWidth="1"/>
    <col min="6118" max="6118" width="16.7109375" style="60" customWidth="1"/>
    <col min="6119" max="6119" width="10.140625" style="60" customWidth="1"/>
    <col min="6120" max="6120" width="24.7109375" style="60" customWidth="1"/>
    <col min="6121" max="6121" width="16.7109375" style="60" customWidth="1"/>
    <col min="6122" max="6122" width="10.140625" style="60" customWidth="1"/>
    <col min="6123" max="6123" width="24.7109375" style="60" customWidth="1"/>
    <col min="6124" max="6124" width="16.7109375" style="60" customWidth="1"/>
    <col min="6125" max="6125" width="10.140625" style="60" customWidth="1"/>
    <col min="6126" max="6126" width="24.7109375" style="60" customWidth="1"/>
    <col min="6127" max="6127" width="16.7109375" style="60" customWidth="1"/>
    <col min="6128" max="6128" width="10.140625" style="60" customWidth="1"/>
    <col min="6129" max="6129" width="24.7109375" style="60" customWidth="1"/>
    <col min="6130" max="6130" width="16.7109375" style="60" customWidth="1"/>
    <col min="6131" max="6131" width="10.140625" style="60" customWidth="1"/>
    <col min="6132" max="6132" width="24.7109375" style="60" customWidth="1"/>
    <col min="6133" max="6133" width="16.7109375" style="60" customWidth="1"/>
    <col min="6134" max="6134" width="12.5703125" style="60" customWidth="1"/>
    <col min="6135" max="6135" width="9.85546875" style="60" customWidth="1"/>
    <col min="6136" max="6136" width="10.28515625" style="60" customWidth="1"/>
    <col min="6137" max="6151" width="15.28515625" style="60" customWidth="1"/>
    <col min="6152" max="6152" width="7.28515625" style="60" customWidth="1"/>
    <col min="6153" max="6153" width="6.28515625" style="60" customWidth="1"/>
    <col min="6154" max="6154" width="6.85546875" style="60" customWidth="1"/>
    <col min="6155" max="6155" width="10.28515625" style="60" customWidth="1"/>
    <col min="6156" max="6342" width="10.28515625" style="60"/>
    <col min="6343" max="6343" width="5.85546875" style="60" customWidth="1"/>
    <col min="6344" max="6344" width="8.85546875" style="60" customWidth="1"/>
    <col min="6345" max="6345" width="7.140625" style="60" customWidth="1"/>
    <col min="6346" max="6346" width="100.85546875" style="60" customWidth="1"/>
    <col min="6347" max="6347" width="12" style="60" customWidth="1"/>
    <col min="6348" max="6348" width="18.42578125" style="60" customWidth="1"/>
    <col min="6349" max="6349" width="24.7109375" style="60" customWidth="1"/>
    <col min="6350" max="6350" width="16.7109375" style="60" customWidth="1"/>
    <col min="6351" max="6351" width="10.140625" style="60" customWidth="1"/>
    <col min="6352" max="6352" width="24.7109375" style="60" customWidth="1"/>
    <col min="6353" max="6353" width="16.7109375" style="60" customWidth="1"/>
    <col min="6354" max="6354" width="10.140625" style="60" customWidth="1"/>
    <col min="6355" max="6355" width="24.7109375" style="60" customWidth="1"/>
    <col min="6356" max="6356" width="16.7109375" style="60" customWidth="1"/>
    <col min="6357" max="6357" width="10.140625" style="60" customWidth="1"/>
    <col min="6358" max="6358" width="24.7109375" style="60" customWidth="1"/>
    <col min="6359" max="6359" width="16.7109375" style="60" customWidth="1"/>
    <col min="6360" max="6360" width="10.140625" style="60" customWidth="1"/>
    <col min="6361" max="6361" width="24.7109375" style="60" customWidth="1"/>
    <col min="6362" max="6362" width="16.7109375" style="60" customWidth="1"/>
    <col min="6363" max="6363" width="10.140625" style="60" customWidth="1"/>
    <col min="6364" max="6364" width="24.7109375" style="60" customWidth="1"/>
    <col min="6365" max="6365" width="16.7109375" style="60" customWidth="1"/>
    <col min="6366" max="6366" width="10.140625" style="60" customWidth="1"/>
    <col min="6367" max="6367" width="24.7109375" style="60" customWidth="1"/>
    <col min="6368" max="6368" width="16.7109375" style="60" customWidth="1"/>
    <col min="6369" max="6369" width="10.140625" style="60" customWidth="1"/>
    <col min="6370" max="6370" width="24.7109375" style="60" customWidth="1"/>
    <col min="6371" max="6371" width="16.7109375" style="60" customWidth="1"/>
    <col min="6372" max="6372" width="10.140625" style="60" customWidth="1"/>
    <col min="6373" max="6373" width="24.7109375" style="60" customWidth="1"/>
    <col min="6374" max="6374" width="16.7109375" style="60" customWidth="1"/>
    <col min="6375" max="6375" width="10.140625" style="60" customWidth="1"/>
    <col min="6376" max="6376" width="24.7109375" style="60" customWidth="1"/>
    <col min="6377" max="6377" width="16.7109375" style="60" customWidth="1"/>
    <col min="6378" max="6378" width="10.140625" style="60" customWidth="1"/>
    <col min="6379" max="6379" width="24.7109375" style="60" customWidth="1"/>
    <col min="6380" max="6380" width="16.7109375" style="60" customWidth="1"/>
    <col min="6381" max="6381" width="10.140625" style="60" customWidth="1"/>
    <col min="6382" max="6382" width="24.7109375" style="60" customWidth="1"/>
    <col min="6383" max="6383" width="16.7109375" style="60" customWidth="1"/>
    <col min="6384" max="6384" width="10.140625" style="60" customWidth="1"/>
    <col min="6385" max="6385" width="24.7109375" style="60" customWidth="1"/>
    <col min="6386" max="6386" width="16.7109375" style="60" customWidth="1"/>
    <col min="6387" max="6387" width="10.140625" style="60" customWidth="1"/>
    <col min="6388" max="6388" width="24.7109375" style="60" customWidth="1"/>
    <col min="6389" max="6389" width="16.7109375" style="60" customWidth="1"/>
    <col min="6390" max="6390" width="12.5703125" style="60" customWidth="1"/>
    <col min="6391" max="6391" width="9.85546875" style="60" customWidth="1"/>
    <col min="6392" max="6392" width="10.28515625" style="60" customWidth="1"/>
    <col min="6393" max="6407" width="15.28515625" style="60" customWidth="1"/>
    <col min="6408" max="6408" width="7.28515625" style="60" customWidth="1"/>
    <col min="6409" max="6409" width="6.28515625" style="60" customWidth="1"/>
    <col min="6410" max="6410" width="6.85546875" style="60" customWidth="1"/>
    <col min="6411" max="6411" width="10.28515625" style="60" customWidth="1"/>
    <col min="6412" max="6598" width="10.28515625" style="60"/>
    <col min="6599" max="6599" width="5.85546875" style="60" customWidth="1"/>
    <col min="6600" max="6600" width="8.85546875" style="60" customWidth="1"/>
    <col min="6601" max="6601" width="7.140625" style="60" customWidth="1"/>
    <col min="6602" max="6602" width="100.85546875" style="60" customWidth="1"/>
    <col min="6603" max="6603" width="12" style="60" customWidth="1"/>
    <col min="6604" max="6604" width="18.42578125" style="60" customWidth="1"/>
    <col min="6605" max="6605" width="24.7109375" style="60" customWidth="1"/>
    <col min="6606" max="6606" width="16.7109375" style="60" customWidth="1"/>
    <col min="6607" max="6607" width="10.140625" style="60" customWidth="1"/>
    <col min="6608" max="6608" width="24.7109375" style="60" customWidth="1"/>
    <col min="6609" max="6609" width="16.7109375" style="60" customWidth="1"/>
    <col min="6610" max="6610" width="10.140625" style="60" customWidth="1"/>
    <col min="6611" max="6611" width="24.7109375" style="60" customWidth="1"/>
    <col min="6612" max="6612" width="16.7109375" style="60" customWidth="1"/>
    <col min="6613" max="6613" width="10.140625" style="60" customWidth="1"/>
    <col min="6614" max="6614" width="24.7109375" style="60" customWidth="1"/>
    <col min="6615" max="6615" width="16.7109375" style="60" customWidth="1"/>
    <col min="6616" max="6616" width="10.140625" style="60" customWidth="1"/>
    <col min="6617" max="6617" width="24.7109375" style="60" customWidth="1"/>
    <col min="6618" max="6618" width="16.7109375" style="60" customWidth="1"/>
    <col min="6619" max="6619" width="10.140625" style="60" customWidth="1"/>
    <col min="6620" max="6620" width="24.7109375" style="60" customWidth="1"/>
    <col min="6621" max="6621" width="16.7109375" style="60" customWidth="1"/>
    <col min="6622" max="6622" width="10.140625" style="60" customWidth="1"/>
    <col min="6623" max="6623" width="24.7109375" style="60" customWidth="1"/>
    <col min="6624" max="6624" width="16.7109375" style="60" customWidth="1"/>
    <col min="6625" max="6625" width="10.140625" style="60" customWidth="1"/>
    <col min="6626" max="6626" width="24.7109375" style="60" customWidth="1"/>
    <col min="6627" max="6627" width="16.7109375" style="60" customWidth="1"/>
    <col min="6628" max="6628" width="10.140625" style="60" customWidth="1"/>
    <col min="6629" max="6629" width="24.7109375" style="60" customWidth="1"/>
    <col min="6630" max="6630" width="16.7109375" style="60" customWidth="1"/>
    <col min="6631" max="6631" width="10.140625" style="60" customWidth="1"/>
    <col min="6632" max="6632" width="24.7109375" style="60" customWidth="1"/>
    <col min="6633" max="6633" width="16.7109375" style="60" customWidth="1"/>
    <col min="6634" max="6634" width="10.140625" style="60" customWidth="1"/>
    <col min="6635" max="6635" width="24.7109375" style="60" customWidth="1"/>
    <col min="6636" max="6636" width="16.7109375" style="60" customWidth="1"/>
    <col min="6637" max="6637" width="10.140625" style="60" customWidth="1"/>
    <col min="6638" max="6638" width="24.7109375" style="60" customWidth="1"/>
    <col min="6639" max="6639" width="16.7109375" style="60" customWidth="1"/>
    <col min="6640" max="6640" width="10.140625" style="60" customWidth="1"/>
    <col min="6641" max="6641" width="24.7109375" style="60" customWidth="1"/>
    <col min="6642" max="6642" width="16.7109375" style="60" customWidth="1"/>
    <col min="6643" max="6643" width="10.140625" style="60" customWidth="1"/>
    <col min="6644" max="6644" width="24.7109375" style="60" customWidth="1"/>
    <col min="6645" max="6645" width="16.7109375" style="60" customWidth="1"/>
    <col min="6646" max="6646" width="12.5703125" style="60" customWidth="1"/>
    <col min="6647" max="6647" width="9.85546875" style="60" customWidth="1"/>
    <col min="6648" max="6648" width="10.28515625" style="60" customWidth="1"/>
    <col min="6649" max="6663" width="15.28515625" style="60" customWidth="1"/>
    <col min="6664" max="6664" width="7.28515625" style="60" customWidth="1"/>
    <col min="6665" max="6665" width="6.28515625" style="60" customWidth="1"/>
    <col min="6666" max="6666" width="6.85546875" style="60" customWidth="1"/>
    <col min="6667" max="6667" width="10.28515625" style="60" customWidth="1"/>
    <col min="6668" max="6854" width="10.28515625" style="60"/>
    <col min="6855" max="6855" width="5.85546875" style="60" customWidth="1"/>
    <col min="6856" max="6856" width="8.85546875" style="60" customWidth="1"/>
    <col min="6857" max="6857" width="7.140625" style="60" customWidth="1"/>
    <col min="6858" max="6858" width="100.85546875" style="60" customWidth="1"/>
    <col min="6859" max="6859" width="12" style="60" customWidth="1"/>
    <col min="6860" max="6860" width="18.42578125" style="60" customWidth="1"/>
    <col min="6861" max="6861" width="24.7109375" style="60" customWidth="1"/>
    <col min="6862" max="6862" width="16.7109375" style="60" customWidth="1"/>
    <col min="6863" max="6863" width="10.140625" style="60" customWidth="1"/>
    <col min="6864" max="6864" width="24.7109375" style="60" customWidth="1"/>
    <col min="6865" max="6865" width="16.7109375" style="60" customWidth="1"/>
    <col min="6866" max="6866" width="10.140625" style="60" customWidth="1"/>
    <col min="6867" max="6867" width="24.7109375" style="60" customWidth="1"/>
    <col min="6868" max="6868" width="16.7109375" style="60" customWidth="1"/>
    <col min="6869" max="6869" width="10.140625" style="60" customWidth="1"/>
    <col min="6870" max="6870" width="24.7109375" style="60" customWidth="1"/>
    <col min="6871" max="6871" width="16.7109375" style="60" customWidth="1"/>
    <col min="6872" max="6872" width="10.140625" style="60" customWidth="1"/>
    <col min="6873" max="6873" width="24.7109375" style="60" customWidth="1"/>
    <col min="6874" max="6874" width="16.7109375" style="60" customWidth="1"/>
    <col min="6875" max="6875" width="10.140625" style="60" customWidth="1"/>
    <col min="6876" max="6876" width="24.7109375" style="60" customWidth="1"/>
    <col min="6877" max="6877" width="16.7109375" style="60" customWidth="1"/>
    <col min="6878" max="6878" width="10.140625" style="60" customWidth="1"/>
    <col min="6879" max="6879" width="24.7109375" style="60" customWidth="1"/>
    <col min="6880" max="6880" width="16.7109375" style="60" customWidth="1"/>
    <col min="6881" max="6881" width="10.140625" style="60" customWidth="1"/>
    <col min="6882" max="6882" width="24.7109375" style="60" customWidth="1"/>
    <col min="6883" max="6883" width="16.7109375" style="60" customWidth="1"/>
    <col min="6884" max="6884" width="10.140625" style="60" customWidth="1"/>
    <col min="6885" max="6885" width="24.7109375" style="60" customWidth="1"/>
    <col min="6886" max="6886" width="16.7109375" style="60" customWidth="1"/>
    <col min="6887" max="6887" width="10.140625" style="60" customWidth="1"/>
    <col min="6888" max="6888" width="24.7109375" style="60" customWidth="1"/>
    <col min="6889" max="6889" width="16.7109375" style="60" customWidth="1"/>
    <col min="6890" max="6890" width="10.140625" style="60" customWidth="1"/>
    <col min="6891" max="6891" width="24.7109375" style="60" customWidth="1"/>
    <col min="6892" max="6892" width="16.7109375" style="60" customWidth="1"/>
    <col min="6893" max="6893" width="10.140625" style="60" customWidth="1"/>
    <col min="6894" max="6894" width="24.7109375" style="60" customWidth="1"/>
    <col min="6895" max="6895" width="16.7109375" style="60" customWidth="1"/>
    <col min="6896" max="6896" width="10.140625" style="60" customWidth="1"/>
    <col min="6897" max="6897" width="24.7109375" style="60" customWidth="1"/>
    <col min="6898" max="6898" width="16.7109375" style="60" customWidth="1"/>
    <col min="6899" max="6899" width="10.140625" style="60" customWidth="1"/>
    <col min="6900" max="6900" width="24.7109375" style="60" customWidth="1"/>
    <col min="6901" max="6901" width="16.7109375" style="60" customWidth="1"/>
    <col min="6902" max="6902" width="12.5703125" style="60" customWidth="1"/>
    <col min="6903" max="6903" width="9.85546875" style="60" customWidth="1"/>
    <col min="6904" max="6904" width="10.28515625" style="60" customWidth="1"/>
    <col min="6905" max="6919" width="15.28515625" style="60" customWidth="1"/>
    <col min="6920" max="6920" width="7.28515625" style="60" customWidth="1"/>
    <col min="6921" max="6921" width="6.28515625" style="60" customWidth="1"/>
    <col min="6922" max="6922" width="6.85546875" style="60" customWidth="1"/>
    <col min="6923" max="6923" width="10.28515625" style="60" customWidth="1"/>
    <col min="6924" max="7110" width="10.28515625" style="60"/>
    <col min="7111" max="7111" width="5.85546875" style="60" customWidth="1"/>
    <col min="7112" max="7112" width="8.85546875" style="60" customWidth="1"/>
    <col min="7113" max="7113" width="7.140625" style="60" customWidth="1"/>
    <col min="7114" max="7114" width="100.85546875" style="60" customWidth="1"/>
    <col min="7115" max="7115" width="12" style="60" customWidth="1"/>
    <col min="7116" max="7116" width="18.42578125" style="60" customWidth="1"/>
    <col min="7117" max="7117" width="24.7109375" style="60" customWidth="1"/>
    <col min="7118" max="7118" width="16.7109375" style="60" customWidth="1"/>
    <col min="7119" max="7119" width="10.140625" style="60" customWidth="1"/>
    <col min="7120" max="7120" width="24.7109375" style="60" customWidth="1"/>
    <col min="7121" max="7121" width="16.7109375" style="60" customWidth="1"/>
    <col min="7122" max="7122" width="10.140625" style="60" customWidth="1"/>
    <col min="7123" max="7123" width="24.7109375" style="60" customWidth="1"/>
    <col min="7124" max="7124" width="16.7109375" style="60" customWidth="1"/>
    <col min="7125" max="7125" width="10.140625" style="60" customWidth="1"/>
    <col min="7126" max="7126" width="24.7109375" style="60" customWidth="1"/>
    <col min="7127" max="7127" width="16.7109375" style="60" customWidth="1"/>
    <col min="7128" max="7128" width="10.140625" style="60" customWidth="1"/>
    <col min="7129" max="7129" width="24.7109375" style="60" customWidth="1"/>
    <col min="7130" max="7130" width="16.7109375" style="60" customWidth="1"/>
    <col min="7131" max="7131" width="10.140625" style="60" customWidth="1"/>
    <col min="7132" max="7132" width="24.7109375" style="60" customWidth="1"/>
    <col min="7133" max="7133" width="16.7109375" style="60" customWidth="1"/>
    <col min="7134" max="7134" width="10.140625" style="60" customWidth="1"/>
    <col min="7135" max="7135" width="24.7109375" style="60" customWidth="1"/>
    <col min="7136" max="7136" width="16.7109375" style="60" customWidth="1"/>
    <col min="7137" max="7137" width="10.140625" style="60" customWidth="1"/>
    <col min="7138" max="7138" width="24.7109375" style="60" customWidth="1"/>
    <col min="7139" max="7139" width="16.7109375" style="60" customWidth="1"/>
    <col min="7140" max="7140" width="10.140625" style="60" customWidth="1"/>
    <col min="7141" max="7141" width="24.7109375" style="60" customWidth="1"/>
    <col min="7142" max="7142" width="16.7109375" style="60" customWidth="1"/>
    <col min="7143" max="7143" width="10.140625" style="60" customWidth="1"/>
    <col min="7144" max="7144" width="24.7109375" style="60" customWidth="1"/>
    <col min="7145" max="7145" width="16.7109375" style="60" customWidth="1"/>
    <col min="7146" max="7146" width="10.140625" style="60" customWidth="1"/>
    <col min="7147" max="7147" width="24.7109375" style="60" customWidth="1"/>
    <col min="7148" max="7148" width="16.7109375" style="60" customWidth="1"/>
    <col min="7149" max="7149" width="10.140625" style="60" customWidth="1"/>
    <col min="7150" max="7150" width="24.7109375" style="60" customWidth="1"/>
    <col min="7151" max="7151" width="16.7109375" style="60" customWidth="1"/>
    <col min="7152" max="7152" width="10.140625" style="60" customWidth="1"/>
    <col min="7153" max="7153" width="24.7109375" style="60" customWidth="1"/>
    <col min="7154" max="7154" width="16.7109375" style="60" customWidth="1"/>
    <col min="7155" max="7155" width="10.140625" style="60" customWidth="1"/>
    <col min="7156" max="7156" width="24.7109375" style="60" customWidth="1"/>
    <col min="7157" max="7157" width="16.7109375" style="60" customWidth="1"/>
    <col min="7158" max="7158" width="12.5703125" style="60" customWidth="1"/>
    <col min="7159" max="7159" width="9.85546875" style="60" customWidth="1"/>
    <col min="7160" max="7160" width="10.28515625" style="60" customWidth="1"/>
    <col min="7161" max="7175" width="15.28515625" style="60" customWidth="1"/>
    <col min="7176" max="7176" width="7.28515625" style="60" customWidth="1"/>
    <col min="7177" max="7177" width="6.28515625" style="60" customWidth="1"/>
    <col min="7178" max="7178" width="6.85546875" style="60" customWidth="1"/>
    <col min="7179" max="7179" width="10.28515625" style="60" customWidth="1"/>
    <col min="7180" max="7366" width="10.28515625" style="60"/>
    <col min="7367" max="7367" width="5.85546875" style="60" customWidth="1"/>
    <col min="7368" max="7368" width="8.85546875" style="60" customWidth="1"/>
    <col min="7369" max="7369" width="7.140625" style="60" customWidth="1"/>
    <col min="7370" max="7370" width="100.85546875" style="60" customWidth="1"/>
    <col min="7371" max="7371" width="12" style="60" customWidth="1"/>
    <col min="7372" max="7372" width="18.42578125" style="60" customWidth="1"/>
    <col min="7373" max="7373" width="24.7109375" style="60" customWidth="1"/>
    <col min="7374" max="7374" width="16.7109375" style="60" customWidth="1"/>
    <col min="7375" max="7375" width="10.140625" style="60" customWidth="1"/>
    <col min="7376" max="7376" width="24.7109375" style="60" customWidth="1"/>
    <col min="7377" max="7377" width="16.7109375" style="60" customWidth="1"/>
    <col min="7378" max="7378" width="10.140625" style="60" customWidth="1"/>
    <col min="7379" max="7379" width="24.7109375" style="60" customWidth="1"/>
    <col min="7380" max="7380" width="16.7109375" style="60" customWidth="1"/>
    <col min="7381" max="7381" width="10.140625" style="60" customWidth="1"/>
    <col min="7382" max="7382" width="24.7109375" style="60" customWidth="1"/>
    <col min="7383" max="7383" width="16.7109375" style="60" customWidth="1"/>
    <col min="7384" max="7384" width="10.140625" style="60" customWidth="1"/>
    <col min="7385" max="7385" width="24.7109375" style="60" customWidth="1"/>
    <col min="7386" max="7386" width="16.7109375" style="60" customWidth="1"/>
    <col min="7387" max="7387" width="10.140625" style="60" customWidth="1"/>
    <col min="7388" max="7388" width="24.7109375" style="60" customWidth="1"/>
    <col min="7389" max="7389" width="16.7109375" style="60" customWidth="1"/>
    <col min="7390" max="7390" width="10.140625" style="60" customWidth="1"/>
    <col min="7391" max="7391" width="24.7109375" style="60" customWidth="1"/>
    <col min="7392" max="7392" width="16.7109375" style="60" customWidth="1"/>
    <col min="7393" max="7393" width="10.140625" style="60" customWidth="1"/>
    <col min="7394" max="7394" width="24.7109375" style="60" customWidth="1"/>
    <col min="7395" max="7395" width="16.7109375" style="60" customWidth="1"/>
    <col min="7396" max="7396" width="10.140625" style="60" customWidth="1"/>
    <col min="7397" max="7397" width="24.7109375" style="60" customWidth="1"/>
    <col min="7398" max="7398" width="16.7109375" style="60" customWidth="1"/>
    <col min="7399" max="7399" width="10.140625" style="60" customWidth="1"/>
    <col min="7400" max="7400" width="24.7109375" style="60" customWidth="1"/>
    <col min="7401" max="7401" width="16.7109375" style="60" customWidth="1"/>
    <col min="7402" max="7402" width="10.140625" style="60" customWidth="1"/>
    <col min="7403" max="7403" width="24.7109375" style="60" customWidth="1"/>
    <col min="7404" max="7404" width="16.7109375" style="60" customWidth="1"/>
    <col min="7405" max="7405" width="10.140625" style="60" customWidth="1"/>
    <col min="7406" max="7406" width="24.7109375" style="60" customWidth="1"/>
    <col min="7407" max="7407" width="16.7109375" style="60" customWidth="1"/>
    <col min="7408" max="7408" width="10.140625" style="60" customWidth="1"/>
    <col min="7409" max="7409" width="24.7109375" style="60" customWidth="1"/>
    <col min="7410" max="7410" width="16.7109375" style="60" customWidth="1"/>
    <col min="7411" max="7411" width="10.140625" style="60" customWidth="1"/>
    <col min="7412" max="7412" width="24.7109375" style="60" customWidth="1"/>
    <col min="7413" max="7413" width="16.7109375" style="60" customWidth="1"/>
    <col min="7414" max="7414" width="12.5703125" style="60" customWidth="1"/>
    <col min="7415" max="7415" width="9.85546875" style="60" customWidth="1"/>
    <col min="7416" max="7416" width="10.28515625" style="60" customWidth="1"/>
    <col min="7417" max="7431" width="15.28515625" style="60" customWidth="1"/>
    <col min="7432" max="7432" width="7.28515625" style="60" customWidth="1"/>
    <col min="7433" max="7433" width="6.28515625" style="60" customWidth="1"/>
    <col min="7434" max="7434" width="6.85546875" style="60" customWidth="1"/>
    <col min="7435" max="7435" width="10.28515625" style="60" customWidth="1"/>
    <col min="7436" max="7622" width="10.28515625" style="60"/>
    <col min="7623" max="7623" width="5.85546875" style="60" customWidth="1"/>
    <col min="7624" max="7624" width="8.85546875" style="60" customWidth="1"/>
    <col min="7625" max="7625" width="7.140625" style="60" customWidth="1"/>
    <col min="7626" max="7626" width="100.85546875" style="60" customWidth="1"/>
    <col min="7627" max="7627" width="12" style="60" customWidth="1"/>
    <col min="7628" max="7628" width="18.42578125" style="60" customWidth="1"/>
    <col min="7629" max="7629" width="24.7109375" style="60" customWidth="1"/>
    <col min="7630" max="7630" width="16.7109375" style="60" customWidth="1"/>
    <col min="7631" max="7631" width="10.140625" style="60" customWidth="1"/>
    <col min="7632" max="7632" width="24.7109375" style="60" customWidth="1"/>
    <col min="7633" max="7633" width="16.7109375" style="60" customWidth="1"/>
    <col min="7634" max="7634" width="10.140625" style="60" customWidth="1"/>
    <col min="7635" max="7635" width="24.7109375" style="60" customWidth="1"/>
    <col min="7636" max="7636" width="16.7109375" style="60" customWidth="1"/>
    <col min="7637" max="7637" width="10.140625" style="60" customWidth="1"/>
    <col min="7638" max="7638" width="24.7109375" style="60" customWidth="1"/>
    <col min="7639" max="7639" width="16.7109375" style="60" customWidth="1"/>
    <col min="7640" max="7640" width="10.140625" style="60" customWidth="1"/>
    <col min="7641" max="7641" width="24.7109375" style="60" customWidth="1"/>
    <col min="7642" max="7642" width="16.7109375" style="60" customWidth="1"/>
    <col min="7643" max="7643" width="10.140625" style="60" customWidth="1"/>
    <col min="7644" max="7644" width="24.7109375" style="60" customWidth="1"/>
    <col min="7645" max="7645" width="16.7109375" style="60" customWidth="1"/>
    <col min="7646" max="7646" width="10.140625" style="60" customWidth="1"/>
    <col min="7647" max="7647" width="24.7109375" style="60" customWidth="1"/>
    <col min="7648" max="7648" width="16.7109375" style="60" customWidth="1"/>
    <col min="7649" max="7649" width="10.140625" style="60" customWidth="1"/>
    <col min="7650" max="7650" width="24.7109375" style="60" customWidth="1"/>
    <col min="7651" max="7651" width="16.7109375" style="60" customWidth="1"/>
    <col min="7652" max="7652" width="10.140625" style="60" customWidth="1"/>
    <col min="7653" max="7653" width="24.7109375" style="60" customWidth="1"/>
    <col min="7654" max="7654" width="16.7109375" style="60" customWidth="1"/>
    <col min="7655" max="7655" width="10.140625" style="60" customWidth="1"/>
    <col min="7656" max="7656" width="24.7109375" style="60" customWidth="1"/>
    <col min="7657" max="7657" width="16.7109375" style="60" customWidth="1"/>
    <col min="7658" max="7658" width="10.140625" style="60" customWidth="1"/>
    <col min="7659" max="7659" width="24.7109375" style="60" customWidth="1"/>
    <col min="7660" max="7660" width="16.7109375" style="60" customWidth="1"/>
    <col min="7661" max="7661" width="10.140625" style="60" customWidth="1"/>
    <col min="7662" max="7662" width="24.7109375" style="60" customWidth="1"/>
    <col min="7663" max="7663" width="16.7109375" style="60" customWidth="1"/>
    <col min="7664" max="7664" width="10.140625" style="60" customWidth="1"/>
    <col min="7665" max="7665" width="24.7109375" style="60" customWidth="1"/>
    <col min="7666" max="7666" width="16.7109375" style="60" customWidth="1"/>
    <col min="7667" max="7667" width="10.140625" style="60" customWidth="1"/>
    <col min="7668" max="7668" width="24.7109375" style="60" customWidth="1"/>
    <col min="7669" max="7669" width="16.7109375" style="60" customWidth="1"/>
    <col min="7670" max="7670" width="12.5703125" style="60" customWidth="1"/>
    <col min="7671" max="7671" width="9.85546875" style="60" customWidth="1"/>
    <col min="7672" max="7672" width="10.28515625" style="60" customWidth="1"/>
    <col min="7673" max="7687" width="15.28515625" style="60" customWidth="1"/>
    <col min="7688" max="7688" width="7.28515625" style="60" customWidth="1"/>
    <col min="7689" max="7689" width="6.28515625" style="60" customWidth="1"/>
    <col min="7690" max="7690" width="6.85546875" style="60" customWidth="1"/>
    <col min="7691" max="7691" width="10.28515625" style="60" customWidth="1"/>
    <col min="7692" max="7878" width="10.28515625" style="60"/>
    <col min="7879" max="7879" width="5.85546875" style="60" customWidth="1"/>
    <col min="7880" max="7880" width="8.85546875" style="60" customWidth="1"/>
    <col min="7881" max="7881" width="7.140625" style="60" customWidth="1"/>
    <col min="7882" max="7882" width="100.85546875" style="60" customWidth="1"/>
    <col min="7883" max="7883" width="12" style="60" customWidth="1"/>
    <col min="7884" max="7884" width="18.42578125" style="60" customWidth="1"/>
    <col min="7885" max="7885" width="24.7109375" style="60" customWidth="1"/>
    <col min="7886" max="7886" width="16.7109375" style="60" customWidth="1"/>
    <col min="7887" max="7887" width="10.140625" style="60" customWidth="1"/>
    <col min="7888" max="7888" width="24.7109375" style="60" customWidth="1"/>
    <col min="7889" max="7889" width="16.7109375" style="60" customWidth="1"/>
    <col min="7890" max="7890" width="10.140625" style="60" customWidth="1"/>
    <col min="7891" max="7891" width="24.7109375" style="60" customWidth="1"/>
    <col min="7892" max="7892" width="16.7109375" style="60" customWidth="1"/>
    <col min="7893" max="7893" width="10.140625" style="60" customWidth="1"/>
    <col min="7894" max="7894" width="24.7109375" style="60" customWidth="1"/>
    <col min="7895" max="7895" width="16.7109375" style="60" customWidth="1"/>
    <col min="7896" max="7896" width="10.140625" style="60" customWidth="1"/>
    <col min="7897" max="7897" width="24.7109375" style="60" customWidth="1"/>
    <col min="7898" max="7898" width="16.7109375" style="60" customWidth="1"/>
    <col min="7899" max="7899" width="10.140625" style="60" customWidth="1"/>
    <col min="7900" max="7900" width="24.7109375" style="60" customWidth="1"/>
    <col min="7901" max="7901" width="16.7109375" style="60" customWidth="1"/>
    <col min="7902" max="7902" width="10.140625" style="60" customWidth="1"/>
    <col min="7903" max="7903" width="24.7109375" style="60" customWidth="1"/>
    <col min="7904" max="7904" width="16.7109375" style="60" customWidth="1"/>
    <col min="7905" max="7905" width="10.140625" style="60" customWidth="1"/>
    <col min="7906" max="7906" width="24.7109375" style="60" customWidth="1"/>
    <col min="7907" max="7907" width="16.7109375" style="60" customWidth="1"/>
    <col min="7908" max="7908" width="10.140625" style="60" customWidth="1"/>
    <col min="7909" max="7909" width="24.7109375" style="60" customWidth="1"/>
    <col min="7910" max="7910" width="16.7109375" style="60" customWidth="1"/>
    <col min="7911" max="7911" width="10.140625" style="60" customWidth="1"/>
    <col min="7912" max="7912" width="24.7109375" style="60" customWidth="1"/>
    <col min="7913" max="7913" width="16.7109375" style="60" customWidth="1"/>
    <col min="7914" max="7914" width="10.140625" style="60" customWidth="1"/>
    <col min="7915" max="7915" width="24.7109375" style="60" customWidth="1"/>
    <col min="7916" max="7916" width="16.7109375" style="60" customWidth="1"/>
    <col min="7917" max="7917" width="10.140625" style="60" customWidth="1"/>
    <col min="7918" max="7918" width="24.7109375" style="60" customWidth="1"/>
    <col min="7919" max="7919" width="16.7109375" style="60" customWidth="1"/>
    <col min="7920" max="7920" width="10.140625" style="60" customWidth="1"/>
    <col min="7921" max="7921" width="24.7109375" style="60" customWidth="1"/>
    <col min="7922" max="7922" width="16.7109375" style="60" customWidth="1"/>
    <col min="7923" max="7923" width="10.140625" style="60" customWidth="1"/>
    <col min="7924" max="7924" width="24.7109375" style="60" customWidth="1"/>
    <col min="7925" max="7925" width="16.7109375" style="60" customWidth="1"/>
    <col min="7926" max="7926" width="12.5703125" style="60" customWidth="1"/>
    <col min="7927" max="7927" width="9.85546875" style="60" customWidth="1"/>
    <col min="7928" max="7928" width="10.28515625" style="60" customWidth="1"/>
    <col min="7929" max="7943" width="15.28515625" style="60" customWidth="1"/>
    <col min="7944" max="7944" width="7.28515625" style="60" customWidth="1"/>
    <col min="7945" max="7945" width="6.28515625" style="60" customWidth="1"/>
    <col min="7946" max="7946" width="6.85546875" style="60" customWidth="1"/>
    <col min="7947" max="7947" width="10.28515625" style="60" customWidth="1"/>
    <col min="7948" max="8134" width="10.28515625" style="60"/>
    <col min="8135" max="8135" width="5.85546875" style="60" customWidth="1"/>
    <col min="8136" max="8136" width="8.85546875" style="60" customWidth="1"/>
    <col min="8137" max="8137" width="7.140625" style="60" customWidth="1"/>
    <col min="8138" max="8138" width="100.85546875" style="60" customWidth="1"/>
    <col min="8139" max="8139" width="12" style="60" customWidth="1"/>
    <col min="8140" max="8140" width="18.42578125" style="60" customWidth="1"/>
    <col min="8141" max="8141" width="24.7109375" style="60" customWidth="1"/>
    <col min="8142" max="8142" width="16.7109375" style="60" customWidth="1"/>
    <col min="8143" max="8143" width="10.140625" style="60" customWidth="1"/>
    <col min="8144" max="8144" width="24.7109375" style="60" customWidth="1"/>
    <col min="8145" max="8145" width="16.7109375" style="60" customWidth="1"/>
    <col min="8146" max="8146" width="10.140625" style="60" customWidth="1"/>
    <col min="8147" max="8147" width="24.7109375" style="60" customWidth="1"/>
    <col min="8148" max="8148" width="16.7109375" style="60" customWidth="1"/>
    <col min="8149" max="8149" width="10.140625" style="60" customWidth="1"/>
    <col min="8150" max="8150" width="24.7109375" style="60" customWidth="1"/>
    <col min="8151" max="8151" width="16.7109375" style="60" customWidth="1"/>
    <col min="8152" max="8152" width="10.140625" style="60" customWidth="1"/>
    <col min="8153" max="8153" width="24.7109375" style="60" customWidth="1"/>
    <col min="8154" max="8154" width="16.7109375" style="60" customWidth="1"/>
    <col min="8155" max="8155" width="10.140625" style="60" customWidth="1"/>
    <col min="8156" max="8156" width="24.7109375" style="60" customWidth="1"/>
    <col min="8157" max="8157" width="16.7109375" style="60" customWidth="1"/>
    <col min="8158" max="8158" width="10.140625" style="60" customWidth="1"/>
    <col min="8159" max="8159" width="24.7109375" style="60" customWidth="1"/>
    <col min="8160" max="8160" width="16.7109375" style="60" customWidth="1"/>
    <col min="8161" max="8161" width="10.140625" style="60" customWidth="1"/>
    <col min="8162" max="8162" width="24.7109375" style="60" customWidth="1"/>
    <col min="8163" max="8163" width="16.7109375" style="60" customWidth="1"/>
    <col min="8164" max="8164" width="10.140625" style="60" customWidth="1"/>
    <col min="8165" max="8165" width="24.7109375" style="60" customWidth="1"/>
    <col min="8166" max="8166" width="16.7109375" style="60" customWidth="1"/>
    <col min="8167" max="8167" width="10.140625" style="60" customWidth="1"/>
    <col min="8168" max="8168" width="24.7109375" style="60" customWidth="1"/>
    <col min="8169" max="8169" width="16.7109375" style="60" customWidth="1"/>
    <col min="8170" max="8170" width="10.140625" style="60" customWidth="1"/>
    <col min="8171" max="8171" width="24.7109375" style="60" customWidth="1"/>
    <col min="8172" max="8172" width="16.7109375" style="60" customWidth="1"/>
    <col min="8173" max="8173" width="10.140625" style="60" customWidth="1"/>
    <col min="8174" max="8174" width="24.7109375" style="60" customWidth="1"/>
    <col min="8175" max="8175" width="16.7109375" style="60" customWidth="1"/>
    <col min="8176" max="8176" width="10.140625" style="60" customWidth="1"/>
    <col min="8177" max="8177" width="24.7109375" style="60" customWidth="1"/>
    <col min="8178" max="8178" width="16.7109375" style="60" customWidth="1"/>
    <col min="8179" max="8179" width="10.140625" style="60" customWidth="1"/>
    <col min="8180" max="8180" width="24.7109375" style="60" customWidth="1"/>
    <col min="8181" max="8181" width="16.7109375" style="60" customWidth="1"/>
    <col min="8182" max="8182" width="12.5703125" style="60" customWidth="1"/>
    <col min="8183" max="8183" width="9.85546875" style="60" customWidth="1"/>
    <col min="8184" max="8184" width="10.28515625" style="60" customWidth="1"/>
    <col min="8185" max="8199" width="15.28515625" style="60" customWidth="1"/>
    <col min="8200" max="8200" width="7.28515625" style="60" customWidth="1"/>
    <col min="8201" max="8201" width="6.28515625" style="60" customWidth="1"/>
    <col min="8202" max="8202" width="6.85546875" style="60" customWidth="1"/>
    <col min="8203" max="8203" width="10.28515625" style="60" customWidth="1"/>
    <col min="8204" max="8390" width="10.28515625" style="60"/>
    <col min="8391" max="8391" width="5.85546875" style="60" customWidth="1"/>
    <col min="8392" max="8392" width="8.85546875" style="60" customWidth="1"/>
    <col min="8393" max="8393" width="7.140625" style="60" customWidth="1"/>
    <col min="8394" max="8394" width="100.85546875" style="60" customWidth="1"/>
    <col min="8395" max="8395" width="12" style="60" customWidth="1"/>
    <col min="8396" max="8396" width="18.42578125" style="60" customWidth="1"/>
    <col min="8397" max="8397" width="24.7109375" style="60" customWidth="1"/>
    <col min="8398" max="8398" width="16.7109375" style="60" customWidth="1"/>
    <col min="8399" max="8399" width="10.140625" style="60" customWidth="1"/>
    <col min="8400" max="8400" width="24.7109375" style="60" customWidth="1"/>
    <col min="8401" max="8401" width="16.7109375" style="60" customWidth="1"/>
    <col min="8402" max="8402" width="10.140625" style="60" customWidth="1"/>
    <col min="8403" max="8403" width="24.7109375" style="60" customWidth="1"/>
    <col min="8404" max="8404" width="16.7109375" style="60" customWidth="1"/>
    <col min="8405" max="8405" width="10.140625" style="60" customWidth="1"/>
    <col min="8406" max="8406" width="24.7109375" style="60" customWidth="1"/>
    <col min="8407" max="8407" width="16.7109375" style="60" customWidth="1"/>
    <col min="8408" max="8408" width="10.140625" style="60" customWidth="1"/>
    <col min="8409" max="8409" width="24.7109375" style="60" customWidth="1"/>
    <col min="8410" max="8410" width="16.7109375" style="60" customWidth="1"/>
    <col min="8411" max="8411" width="10.140625" style="60" customWidth="1"/>
    <col min="8412" max="8412" width="24.7109375" style="60" customWidth="1"/>
    <col min="8413" max="8413" width="16.7109375" style="60" customWidth="1"/>
    <col min="8414" max="8414" width="10.140625" style="60" customWidth="1"/>
    <col min="8415" max="8415" width="24.7109375" style="60" customWidth="1"/>
    <col min="8416" max="8416" width="16.7109375" style="60" customWidth="1"/>
    <col min="8417" max="8417" width="10.140625" style="60" customWidth="1"/>
    <col min="8418" max="8418" width="24.7109375" style="60" customWidth="1"/>
    <col min="8419" max="8419" width="16.7109375" style="60" customWidth="1"/>
    <col min="8420" max="8420" width="10.140625" style="60" customWidth="1"/>
    <col min="8421" max="8421" width="24.7109375" style="60" customWidth="1"/>
    <col min="8422" max="8422" width="16.7109375" style="60" customWidth="1"/>
    <col min="8423" max="8423" width="10.140625" style="60" customWidth="1"/>
    <col min="8424" max="8424" width="24.7109375" style="60" customWidth="1"/>
    <col min="8425" max="8425" width="16.7109375" style="60" customWidth="1"/>
    <col min="8426" max="8426" width="10.140625" style="60" customWidth="1"/>
    <col min="8427" max="8427" width="24.7109375" style="60" customWidth="1"/>
    <col min="8428" max="8428" width="16.7109375" style="60" customWidth="1"/>
    <col min="8429" max="8429" width="10.140625" style="60" customWidth="1"/>
    <col min="8430" max="8430" width="24.7109375" style="60" customWidth="1"/>
    <col min="8431" max="8431" width="16.7109375" style="60" customWidth="1"/>
    <col min="8432" max="8432" width="10.140625" style="60" customWidth="1"/>
    <col min="8433" max="8433" width="24.7109375" style="60" customWidth="1"/>
    <col min="8434" max="8434" width="16.7109375" style="60" customWidth="1"/>
    <col min="8435" max="8435" width="10.140625" style="60" customWidth="1"/>
    <col min="8436" max="8436" width="24.7109375" style="60" customWidth="1"/>
    <col min="8437" max="8437" width="16.7109375" style="60" customWidth="1"/>
    <col min="8438" max="8438" width="12.5703125" style="60" customWidth="1"/>
    <col min="8439" max="8439" width="9.85546875" style="60" customWidth="1"/>
    <col min="8440" max="8440" width="10.28515625" style="60" customWidth="1"/>
    <col min="8441" max="8455" width="15.28515625" style="60" customWidth="1"/>
    <col min="8456" max="8456" width="7.28515625" style="60" customWidth="1"/>
    <col min="8457" max="8457" width="6.28515625" style="60" customWidth="1"/>
    <col min="8458" max="8458" width="6.85546875" style="60" customWidth="1"/>
    <col min="8459" max="8459" width="10.28515625" style="60" customWidth="1"/>
    <col min="8460" max="8646" width="10.28515625" style="60"/>
    <col min="8647" max="8647" width="5.85546875" style="60" customWidth="1"/>
    <col min="8648" max="8648" width="8.85546875" style="60" customWidth="1"/>
    <col min="8649" max="8649" width="7.140625" style="60" customWidth="1"/>
    <col min="8650" max="8650" width="100.85546875" style="60" customWidth="1"/>
    <col min="8651" max="8651" width="12" style="60" customWidth="1"/>
    <col min="8652" max="8652" width="18.42578125" style="60" customWidth="1"/>
    <col min="8653" max="8653" width="24.7109375" style="60" customWidth="1"/>
    <col min="8654" max="8654" width="16.7109375" style="60" customWidth="1"/>
    <col min="8655" max="8655" width="10.140625" style="60" customWidth="1"/>
    <col min="8656" max="8656" width="24.7109375" style="60" customWidth="1"/>
    <col min="8657" max="8657" width="16.7109375" style="60" customWidth="1"/>
    <col min="8658" max="8658" width="10.140625" style="60" customWidth="1"/>
    <col min="8659" max="8659" width="24.7109375" style="60" customWidth="1"/>
    <col min="8660" max="8660" width="16.7109375" style="60" customWidth="1"/>
    <col min="8661" max="8661" width="10.140625" style="60" customWidth="1"/>
    <col min="8662" max="8662" width="24.7109375" style="60" customWidth="1"/>
    <col min="8663" max="8663" width="16.7109375" style="60" customWidth="1"/>
    <col min="8664" max="8664" width="10.140625" style="60" customWidth="1"/>
    <col min="8665" max="8665" width="24.7109375" style="60" customWidth="1"/>
    <col min="8666" max="8666" width="16.7109375" style="60" customWidth="1"/>
    <col min="8667" max="8667" width="10.140625" style="60" customWidth="1"/>
    <col min="8668" max="8668" width="24.7109375" style="60" customWidth="1"/>
    <col min="8669" max="8669" width="16.7109375" style="60" customWidth="1"/>
    <col min="8670" max="8670" width="10.140625" style="60" customWidth="1"/>
    <col min="8671" max="8671" width="24.7109375" style="60" customWidth="1"/>
    <col min="8672" max="8672" width="16.7109375" style="60" customWidth="1"/>
    <col min="8673" max="8673" width="10.140625" style="60" customWidth="1"/>
    <col min="8674" max="8674" width="24.7109375" style="60" customWidth="1"/>
    <col min="8675" max="8675" width="16.7109375" style="60" customWidth="1"/>
    <col min="8676" max="8676" width="10.140625" style="60" customWidth="1"/>
    <col min="8677" max="8677" width="24.7109375" style="60" customWidth="1"/>
    <col min="8678" max="8678" width="16.7109375" style="60" customWidth="1"/>
    <col min="8679" max="8679" width="10.140625" style="60" customWidth="1"/>
    <col min="8680" max="8680" width="24.7109375" style="60" customWidth="1"/>
    <col min="8681" max="8681" width="16.7109375" style="60" customWidth="1"/>
    <col min="8682" max="8682" width="10.140625" style="60" customWidth="1"/>
    <col min="8683" max="8683" width="24.7109375" style="60" customWidth="1"/>
    <col min="8684" max="8684" width="16.7109375" style="60" customWidth="1"/>
    <col min="8685" max="8685" width="10.140625" style="60" customWidth="1"/>
    <col min="8686" max="8686" width="24.7109375" style="60" customWidth="1"/>
    <col min="8687" max="8687" width="16.7109375" style="60" customWidth="1"/>
    <col min="8688" max="8688" width="10.140625" style="60" customWidth="1"/>
    <col min="8689" max="8689" width="24.7109375" style="60" customWidth="1"/>
    <col min="8690" max="8690" width="16.7109375" style="60" customWidth="1"/>
    <col min="8691" max="8691" width="10.140625" style="60" customWidth="1"/>
    <col min="8692" max="8692" width="24.7109375" style="60" customWidth="1"/>
    <col min="8693" max="8693" width="16.7109375" style="60" customWidth="1"/>
    <col min="8694" max="8694" width="12.5703125" style="60" customWidth="1"/>
    <col min="8695" max="8695" width="9.85546875" style="60" customWidth="1"/>
    <col min="8696" max="8696" width="10.28515625" style="60" customWidth="1"/>
    <col min="8697" max="8711" width="15.28515625" style="60" customWidth="1"/>
    <col min="8712" max="8712" width="7.28515625" style="60" customWidth="1"/>
    <col min="8713" max="8713" width="6.28515625" style="60" customWidth="1"/>
    <col min="8714" max="8714" width="6.85546875" style="60" customWidth="1"/>
    <col min="8715" max="8715" width="10.28515625" style="60" customWidth="1"/>
    <col min="8716" max="8902" width="10.28515625" style="60"/>
    <col min="8903" max="8903" width="5.85546875" style="60" customWidth="1"/>
    <col min="8904" max="8904" width="8.85546875" style="60" customWidth="1"/>
    <col min="8905" max="8905" width="7.140625" style="60" customWidth="1"/>
    <col min="8906" max="8906" width="100.85546875" style="60" customWidth="1"/>
    <col min="8907" max="8907" width="12" style="60" customWidth="1"/>
    <col min="8908" max="8908" width="18.42578125" style="60" customWidth="1"/>
    <col min="8909" max="8909" width="24.7109375" style="60" customWidth="1"/>
    <col min="8910" max="8910" width="16.7109375" style="60" customWidth="1"/>
    <col min="8911" max="8911" width="10.140625" style="60" customWidth="1"/>
    <col min="8912" max="8912" width="24.7109375" style="60" customWidth="1"/>
    <col min="8913" max="8913" width="16.7109375" style="60" customWidth="1"/>
    <col min="8914" max="8914" width="10.140625" style="60" customWidth="1"/>
    <col min="8915" max="8915" width="24.7109375" style="60" customWidth="1"/>
    <col min="8916" max="8916" width="16.7109375" style="60" customWidth="1"/>
    <col min="8917" max="8917" width="10.140625" style="60" customWidth="1"/>
    <col min="8918" max="8918" width="24.7109375" style="60" customWidth="1"/>
    <col min="8919" max="8919" width="16.7109375" style="60" customWidth="1"/>
    <col min="8920" max="8920" width="10.140625" style="60" customWidth="1"/>
    <col min="8921" max="8921" width="24.7109375" style="60" customWidth="1"/>
    <col min="8922" max="8922" width="16.7109375" style="60" customWidth="1"/>
    <col min="8923" max="8923" width="10.140625" style="60" customWidth="1"/>
    <col min="8924" max="8924" width="24.7109375" style="60" customWidth="1"/>
    <col min="8925" max="8925" width="16.7109375" style="60" customWidth="1"/>
    <col min="8926" max="8926" width="10.140625" style="60" customWidth="1"/>
    <col min="8927" max="8927" width="24.7109375" style="60" customWidth="1"/>
    <col min="8928" max="8928" width="16.7109375" style="60" customWidth="1"/>
    <col min="8929" max="8929" width="10.140625" style="60" customWidth="1"/>
    <col min="8930" max="8930" width="24.7109375" style="60" customWidth="1"/>
    <col min="8931" max="8931" width="16.7109375" style="60" customWidth="1"/>
    <col min="8932" max="8932" width="10.140625" style="60" customWidth="1"/>
    <col min="8933" max="8933" width="24.7109375" style="60" customWidth="1"/>
    <col min="8934" max="8934" width="16.7109375" style="60" customWidth="1"/>
    <col min="8935" max="8935" width="10.140625" style="60" customWidth="1"/>
    <col min="8936" max="8936" width="24.7109375" style="60" customWidth="1"/>
    <col min="8937" max="8937" width="16.7109375" style="60" customWidth="1"/>
    <col min="8938" max="8938" width="10.140625" style="60" customWidth="1"/>
    <col min="8939" max="8939" width="24.7109375" style="60" customWidth="1"/>
    <col min="8940" max="8940" width="16.7109375" style="60" customWidth="1"/>
    <col min="8941" max="8941" width="10.140625" style="60" customWidth="1"/>
    <col min="8942" max="8942" width="24.7109375" style="60" customWidth="1"/>
    <col min="8943" max="8943" width="16.7109375" style="60" customWidth="1"/>
    <col min="8944" max="8944" width="10.140625" style="60" customWidth="1"/>
    <col min="8945" max="8945" width="24.7109375" style="60" customWidth="1"/>
    <col min="8946" max="8946" width="16.7109375" style="60" customWidth="1"/>
    <col min="8947" max="8947" width="10.140625" style="60" customWidth="1"/>
    <col min="8948" max="8948" width="24.7109375" style="60" customWidth="1"/>
    <col min="8949" max="8949" width="16.7109375" style="60" customWidth="1"/>
    <col min="8950" max="8950" width="12.5703125" style="60" customWidth="1"/>
    <col min="8951" max="8951" width="9.85546875" style="60" customWidth="1"/>
    <col min="8952" max="8952" width="10.28515625" style="60" customWidth="1"/>
    <col min="8953" max="8967" width="15.28515625" style="60" customWidth="1"/>
    <col min="8968" max="8968" width="7.28515625" style="60" customWidth="1"/>
    <col min="8969" max="8969" width="6.28515625" style="60" customWidth="1"/>
    <col min="8970" max="8970" width="6.85546875" style="60" customWidth="1"/>
    <col min="8971" max="8971" width="10.28515625" style="60" customWidth="1"/>
    <col min="8972" max="9158" width="10.28515625" style="60"/>
    <col min="9159" max="9159" width="5.85546875" style="60" customWidth="1"/>
    <col min="9160" max="9160" width="8.85546875" style="60" customWidth="1"/>
    <col min="9161" max="9161" width="7.140625" style="60" customWidth="1"/>
    <col min="9162" max="9162" width="100.85546875" style="60" customWidth="1"/>
    <col min="9163" max="9163" width="12" style="60" customWidth="1"/>
    <col min="9164" max="9164" width="18.42578125" style="60" customWidth="1"/>
    <col min="9165" max="9165" width="24.7109375" style="60" customWidth="1"/>
    <col min="9166" max="9166" width="16.7109375" style="60" customWidth="1"/>
    <col min="9167" max="9167" width="10.140625" style="60" customWidth="1"/>
    <col min="9168" max="9168" width="24.7109375" style="60" customWidth="1"/>
    <col min="9169" max="9169" width="16.7109375" style="60" customWidth="1"/>
    <col min="9170" max="9170" width="10.140625" style="60" customWidth="1"/>
    <col min="9171" max="9171" width="24.7109375" style="60" customWidth="1"/>
    <col min="9172" max="9172" width="16.7109375" style="60" customWidth="1"/>
    <col min="9173" max="9173" width="10.140625" style="60" customWidth="1"/>
    <col min="9174" max="9174" width="24.7109375" style="60" customWidth="1"/>
    <col min="9175" max="9175" width="16.7109375" style="60" customWidth="1"/>
    <col min="9176" max="9176" width="10.140625" style="60" customWidth="1"/>
    <col min="9177" max="9177" width="24.7109375" style="60" customWidth="1"/>
    <col min="9178" max="9178" width="16.7109375" style="60" customWidth="1"/>
    <col min="9179" max="9179" width="10.140625" style="60" customWidth="1"/>
    <col min="9180" max="9180" width="24.7109375" style="60" customWidth="1"/>
    <col min="9181" max="9181" width="16.7109375" style="60" customWidth="1"/>
    <col min="9182" max="9182" width="10.140625" style="60" customWidth="1"/>
    <col min="9183" max="9183" width="24.7109375" style="60" customWidth="1"/>
    <col min="9184" max="9184" width="16.7109375" style="60" customWidth="1"/>
    <col min="9185" max="9185" width="10.140625" style="60" customWidth="1"/>
    <col min="9186" max="9186" width="24.7109375" style="60" customWidth="1"/>
    <col min="9187" max="9187" width="16.7109375" style="60" customWidth="1"/>
    <col min="9188" max="9188" width="10.140625" style="60" customWidth="1"/>
    <col min="9189" max="9189" width="24.7109375" style="60" customWidth="1"/>
    <col min="9190" max="9190" width="16.7109375" style="60" customWidth="1"/>
    <col min="9191" max="9191" width="10.140625" style="60" customWidth="1"/>
    <col min="9192" max="9192" width="24.7109375" style="60" customWidth="1"/>
    <col min="9193" max="9193" width="16.7109375" style="60" customWidth="1"/>
    <col min="9194" max="9194" width="10.140625" style="60" customWidth="1"/>
    <col min="9195" max="9195" width="24.7109375" style="60" customWidth="1"/>
    <col min="9196" max="9196" width="16.7109375" style="60" customWidth="1"/>
    <col min="9197" max="9197" width="10.140625" style="60" customWidth="1"/>
    <col min="9198" max="9198" width="24.7109375" style="60" customWidth="1"/>
    <col min="9199" max="9199" width="16.7109375" style="60" customWidth="1"/>
    <col min="9200" max="9200" width="10.140625" style="60" customWidth="1"/>
    <col min="9201" max="9201" width="24.7109375" style="60" customWidth="1"/>
    <col min="9202" max="9202" width="16.7109375" style="60" customWidth="1"/>
    <col min="9203" max="9203" width="10.140625" style="60" customWidth="1"/>
    <col min="9204" max="9204" width="24.7109375" style="60" customWidth="1"/>
    <col min="9205" max="9205" width="16.7109375" style="60" customWidth="1"/>
    <col min="9206" max="9206" width="12.5703125" style="60" customWidth="1"/>
    <col min="9207" max="9207" width="9.85546875" style="60" customWidth="1"/>
    <col min="9208" max="9208" width="10.28515625" style="60" customWidth="1"/>
    <col min="9209" max="9223" width="15.28515625" style="60" customWidth="1"/>
    <col min="9224" max="9224" width="7.28515625" style="60" customWidth="1"/>
    <col min="9225" max="9225" width="6.28515625" style="60" customWidth="1"/>
    <col min="9226" max="9226" width="6.85546875" style="60" customWidth="1"/>
    <col min="9227" max="9227" width="10.28515625" style="60" customWidth="1"/>
    <col min="9228" max="9414" width="10.28515625" style="60"/>
    <col min="9415" max="9415" width="5.85546875" style="60" customWidth="1"/>
    <col min="9416" max="9416" width="8.85546875" style="60" customWidth="1"/>
    <col min="9417" max="9417" width="7.140625" style="60" customWidth="1"/>
    <col min="9418" max="9418" width="100.85546875" style="60" customWidth="1"/>
    <col min="9419" max="9419" width="12" style="60" customWidth="1"/>
    <col min="9420" max="9420" width="18.42578125" style="60" customWidth="1"/>
    <col min="9421" max="9421" width="24.7109375" style="60" customWidth="1"/>
    <col min="9422" max="9422" width="16.7109375" style="60" customWidth="1"/>
    <col min="9423" max="9423" width="10.140625" style="60" customWidth="1"/>
    <col min="9424" max="9424" width="24.7109375" style="60" customWidth="1"/>
    <col min="9425" max="9425" width="16.7109375" style="60" customWidth="1"/>
    <col min="9426" max="9426" width="10.140625" style="60" customWidth="1"/>
    <col min="9427" max="9427" width="24.7109375" style="60" customWidth="1"/>
    <col min="9428" max="9428" width="16.7109375" style="60" customWidth="1"/>
    <col min="9429" max="9429" width="10.140625" style="60" customWidth="1"/>
    <col min="9430" max="9430" width="24.7109375" style="60" customWidth="1"/>
    <col min="9431" max="9431" width="16.7109375" style="60" customWidth="1"/>
    <col min="9432" max="9432" width="10.140625" style="60" customWidth="1"/>
    <col min="9433" max="9433" width="24.7109375" style="60" customWidth="1"/>
    <col min="9434" max="9434" width="16.7109375" style="60" customWidth="1"/>
    <col min="9435" max="9435" width="10.140625" style="60" customWidth="1"/>
    <col min="9436" max="9436" width="24.7109375" style="60" customWidth="1"/>
    <col min="9437" max="9437" width="16.7109375" style="60" customWidth="1"/>
    <col min="9438" max="9438" width="10.140625" style="60" customWidth="1"/>
    <col min="9439" max="9439" width="24.7109375" style="60" customWidth="1"/>
    <col min="9440" max="9440" width="16.7109375" style="60" customWidth="1"/>
    <col min="9441" max="9441" width="10.140625" style="60" customWidth="1"/>
    <col min="9442" max="9442" width="24.7109375" style="60" customWidth="1"/>
    <col min="9443" max="9443" width="16.7109375" style="60" customWidth="1"/>
    <col min="9444" max="9444" width="10.140625" style="60" customWidth="1"/>
    <col min="9445" max="9445" width="24.7109375" style="60" customWidth="1"/>
    <col min="9446" max="9446" width="16.7109375" style="60" customWidth="1"/>
    <col min="9447" max="9447" width="10.140625" style="60" customWidth="1"/>
    <col min="9448" max="9448" width="24.7109375" style="60" customWidth="1"/>
    <col min="9449" max="9449" width="16.7109375" style="60" customWidth="1"/>
    <col min="9450" max="9450" width="10.140625" style="60" customWidth="1"/>
    <col min="9451" max="9451" width="24.7109375" style="60" customWidth="1"/>
    <col min="9452" max="9452" width="16.7109375" style="60" customWidth="1"/>
    <col min="9453" max="9453" width="10.140625" style="60" customWidth="1"/>
    <col min="9454" max="9454" width="24.7109375" style="60" customWidth="1"/>
    <col min="9455" max="9455" width="16.7109375" style="60" customWidth="1"/>
    <col min="9456" max="9456" width="10.140625" style="60" customWidth="1"/>
    <col min="9457" max="9457" width="24.7109375" style="60" customWidth="1"/>
    <col min="9458" max="9458" width="16.7109375" style="60" customWidth="1"/>
    <col min="9459" max="9459" width="10.140625" style="60" customWidth="1"/>
    <col min="9460" max="9460" width="24.7109375" style="60" customWidth="1"/>
    <col min="9461" max="9461" width="16.7109375" style="60" customWidth="1"/>
    <col min="9462" max="9462" width="12.5703125" style="60" customWidth="1"/>
    <col min="9463" max="9463" width="9.85546875" style="60" customWidth="1"/>
    <col min="9464" max="9464" width="10.28515625" style="60" customWidth="1"/>
    <col min="9465" max="9479" width="15.28515625" style="60" customWidth="1"/>
    <col min="9480" max="9480" width="7.28515625" style="60" customWidth="1"/>
    <col min="9481" max="9481" width="6.28515625" style="60" customWidth="1"/>
    <col min="9482" max="9482" width="6.85546875" style="60" customWidth="1"/>
    <col min="9483" max="9483" width="10.28515625" style="60" customWidth="1"/>
    <col min="9484" max="9670" width="10.28515625" style="60"/>
    <col min="9671" max="9671" width="5.85546875" style="60" customWidth="1"/>
    <col min="9672" max="9672" width="8.85546875" style="60" customWidth="1"/>
    <col min="9673" max="9673" width="7.140625" style="60" customWidth="1"/>
    <col min="9674" max="9674" width="100.85546875" style="60" customWidth="1"/>
    <col min="9675" max="9675" width="12" style="60" customWidth="1"/>
    <col min="9676" max="9676" width="18.42578125" style="60" customWidth="1"/>
    <col min="9677" max="9677" width="24.7109375" style="60" customWidth="1"/>
    <col min="9678" max="9678" width="16.7109375" style="60" customWidth="1"/>
    <col min="9679" max="9679" width="10.140625" style="60" customWidth="1"/>
    <col min="9680" max="9680" width="24.7109375" style="60" customWidth="1"/>
    <col min="9681" max="9681" width="16.7109375" style="60" customWidth="1"/>
    <col min="9682" max="9682" width="10.140625" style="60" customWidth="1"/>
    <col min="9683" max="9683" width="24.7109375" style="60" customWidth="1"/>
    <col min="9684" max="9684" width="16.7109375" style="60" customWidth="1"/>
    <col min="9685" max="9685" width="10.140625" style="60" customWidth="1"/>
    <col min="9686" max="9686" width="24.7109375" style="60" customWidth="1"/>
    <col min="9687" max="9687" width="16.7109375" style="60" customWidth="1"/>
    <col min="9688" max="9688" width="10.140625" style="60" customWidth="1"/>
    <col min="9689" max="9689" width="24.7109375" style="60" customWidth="1"/>
    <col min="9690" max="9690" width="16.7109375" style="60" customWidth="1"/>
    <col min="9691" max="9691" width="10.140625" style="60" customWidth="1"/>
    <col min="9692" max="9692" width="24.7109375" style="60" customWidth="1"/>
    <col min="9693" max="9693" width="16.7109375" style="60" customWidth="1"/>
    <col min="9694" max="9694" width="10.140625" style="60" customWidth="1"/>
    <col min="9695" max="9695" width="24.7109375" style="60" customWidth="1"/>
    <col min="9696" max="9696" width="16.7109375" style="60" customWidth="1"/>
    <col min="9697" max="9697" width="10.140625" style="60" customWidth="1"/>
    <col min="9698" max="9698" width="24.7109375" style="60" customWidth="1"/>
    <col min="9699" max="9699" width="16.7109375" style="60" customWidth="1"/>
    <col min="9700" max="9700" width="10.140625" style="60" customWidth="1"/>
    <col min="9701" max="9701" width="24.7109375" style="60" customWidth="1"/>
    <col min="9702" max="9702" width="16.7109375" style="60" customWidth="1"/>
    <col min="9703" max="9703" width="10.140625" style="60" customWidth="1"/>
    <col min="9704" max="9704" width="24.7109375" style="60" customWidth="1"/>
    <col min="9705" max="9705" width="16.7109375" style="60" customWidth="1"/>
    <col min="9706" max="9706" width="10.140625" style="60" customWidth="1"/>
    <col min="9707" max="9707" width="24.7109375" style="60" customWidth="1"/>
    <col min="9708" max="9708" width="16.7109375" style="60" customWidth="1"/>
    <col min="9709" max="9709" width="10.140625" style="60" customWidth="1"/>
    <col min="9710" max="9710" width="24.7109375" style="60" customWidth="1"/>
    <col min="9711" max="9711" width="16.7109375" style="60" customWidth="1"/>
    <col min="9712" max="9712" width="10.140625" style="60" customWidth="1"/>
    <col min="9713" max="9713" width="24.7109375" style="60" customWidth="1"/>
    <col min="9714" max="9714" width="16.7109375" style="60" customWidth="1"/>
    <col min="9715" max="9715" width="10.140625" style="60" customWidth="1"/>
    <col min="9716" max="9716" width="24.7109375" style="60" customWidth="1"/>
    <col min="9717" max="9717" width="16.7109375" style="60" customWidth="1"/>
    <col min="9718" max="9718" width="12.5703125" style="60" customWidth="1"/>
    <col min="9719" max="9719" width="9.85546875" style="60" customWidth="1"/>
    <col min="9720" max="9720" width="10.28515625" style="60" customWidth="1"/>
    <col min="9721" max="9735" width="15.28515625" style="60" customWidth="1"/>
    <col min="9736" max="9736" width="7.28515625" style="60" customWidth="1"/>
    <col min="9737" max="9737" width="6.28515625" style="60" customWidth="1"/>
    <col min="9738" max="9738" width="6.85546875" style="60" customWidth="1"/>
    <col min="9739" max="9739" width="10.28515625" style="60" customWidth="1"/>
    <col min="9740" max="9926" width="10.28515625" style="60"/>
    <col min="9927" max="9927" width="5.85546875" style="60" customWidth="1"/>
    <col min="9928" max="9928" width="8.85546875" style="60" customWidth="1"/>
    <col min="9929" max="9929" width="7.140625" style="60" customWidth="1"/>
    <col min="9930" max="9930" width="100.85546875" style="60" customWidth="1"/>
    <col min="9931" max="9931" width="12" style="60" customWidth="1"/>
    <col min="9932" max="9932" width="18.42578125" style="60" customWidth="1"/>
    <col min="9933" max="9933" width="24.7109375" style="60" customWidth="1"/>
    <col min="9934" max="9934" width="16.7109375" style="60" customWidth="1"/>
    <col min="9935" max="9935" width="10.140625" style="60" customWidth="1"/>
    <col min="9936" max="9936" width="24.7109375" style="60" customWidth="1"/>
    <col min="9937" max="9937" width="16.7109375" style="60" customWidth="1"/>
    <col min="9938" max="9938" width="10.140625" style="60" customWidth="1"/>
    <col min="9939" max="9939" width="24.7109375" style="60" customWidth="1"/>
    <col min="9940" max="9940" width="16.7109375" style="60" customWidth="1"/>
    <col min="9941" max="9941" width="10.140625" style="60" customWidth="1"/>
    <col min="9942" max="9942" width="24.7109375" style="60" customWidth="1"/>
    <col min="9943" max="9943" width="16.7109375" style="60" customWidth="1"/>
    <col min="9944" max="9944" width="10.140625" style="60" customWidth="1"/>
    <col min="9945" max="9945" width="24.7109375" style="60" customWidth="1"/>
    <col min="9946" max="9946" width="16.7109375" style="60" customWidth="1"/>
    <col min="9947" max="9947" width="10.140625" style="60" customWidth="1"/>
    <col min="9948" max="9948" width="24.7109375" style="60" customWidth="1"/>
    <col min="9949" max="9949" width="16.7109375" style="60" customWidth="1"/>
    <col min="9950" max="9950" width="10.140625" style="60" customWidth="1"/>
    <col min="9951" max="9951" width="24.7109375" style="60" customWidth="1"/>
    <col min="9952" max="9952" width="16.7109375" style="60" customWidth="1"/>
    <col min="9953" max="9953" width="10.140625" style="60" customWidth="1"/>
    <col min="9954" max="9954" width="24.7109375" style="60" customWidth="1"/>
    <col min="9955" max="9955" width="16.7109375" style="60" customWidth="1"/>
    <col min="9956" max="9956" width="10.140625" style="60" customWidth="1"/>
    <col min="9957" max="9957" width="24.7109375" style="60" customWidth="1"/>
    <col min="9958" max="9958" width="16.7109375" style="60" customWidth="1"/>
    <col min="9959" max="9959" width="10.140625" style="60" customWidth="1"/>
    <col min="9960" max="9960" width="24.7109375" style="60" customWidth="1"/>
    <col min="9961" max="9961" width="16.7109375" style="60" customWidth="1"/>
    <col min="9962" max="9962" width="10.140625" style="60" customWidth="1"/>
    <col min="9963" max="9963" width="24.7109375" style="60" customWidth="1"/>
    <col min="9964" max="9964" width="16.7109375" style="60" customWidth="1"/>
    <col min="9965" max="9965" width="10.140625" style="60" customWidth="1"/>
    <col min="9966" max="9966" width="24.7109375" style="60" customWidth="1"/>
    <col min="9967" max="9967" width="16.7109375" style="60" customWidth="1"/>
    <col min="9968" max="9968" width="10.140625" style="60" customWidth="1"/>
    <col min="9969" max="9969" width="24.7109375" style="60" customWidth="1"/>
    <col min="9970" max="9970" width="16.7109375" style="60" customWidth="1"/>
    <col min="9971" max="9971" width="10.140625" style="60" customWidth="1"/>
    <col min="9972" max="9972" width="24.7109375" style="60" customWidth="1"/>
    <col min="9973" max="9973" width="16.7109375" style="60" customWidth="1"/>
    <col min="9974" max="9974" width="12.5703125" style="60" customWidth="1"/>
    <col min="9975" max="9975" width="9.85546875" style="60" customWidth="1"/>
    <col min="9976" max="9976" width="10.28515625" style="60" customWidth="1"/>
    <col min="9977" max="9991" width="15.28515625" style="60" customWidth="1"/>
    <col min="9992" max="9992" width="7.28515625" style="60" customWidth="1"/>
    <col min="9993" max="9993" width="6.28515625" style="60" customWidth="1"/>
    <col min="9994" max="9994" width="6.85546875" style="60" customWidth="1"/>
    <col min="9995" max="9995" width="10.28515625" style="60" customWidth="1"/>
    <col min="9996" max="10182" width="10.28515625" style="60"/>
    <col min="10183" max="10183" width="5.85546875" style="60" customWidth="1"/>
    <col min="10184" max="10184" width="8.85546875" style="60" customWidth="1"/>
    <col min="10185" max="10185" width="7.140625" style="60" customWidth="1"/>
    <col min="10186" max="10186" width="100.85546875" style="60" customWidth="1"/>
    <col min="10187" max="10187" width="12" style="60" customWidth="1"/>
    <col min="10188" max="10188" width="18.42578125" style="60" customWidth="1"/>
    <col min="10189" max="10189" width="24.7109375" style="60" customWidth="1"/>
    <col min="10190" max="10190" width="16.7109375" style="60" customWidth="1"/>
    <col min="10191" max="10191" width="10.140625" style="60" customWidth="1"/>
    <col min="10192" max="10192" width="24.7109375" style="60" customWidth="1"/>
    <col min="10193" max="10193" width="16.7109375" style="60" customWidth="1"/>
    <col min="10194" max="10194" width="10.140625" style="60" customWidth="1"/>
    <col min="10195" max="10195" width="24.7109375" style="60" customWidth="1"/>
    <col min="10196" max="10196" width="16.7109375" style="60" customWidth="1"/>
    <col min="10197" max="10197" width="10.140625" style="60" customWidth="1"/>
    <col min="10198" max="10198" width="24.7109375" style="60" customWidth="1"/>
    <col min="10199" max="10199" width="16.7109375" style="60" customWidth="1"/>
    <col min="10200" max="10200" width="10.140625" style="60" customWidth="1"/>
    <col min="10201" max="10201" width="24.7109375" style="60" customWidth="1"/>
    <col min="10202" max="10202" width="16.7109375" style="60" customWidth="1"/>
    <col min="10203" max="10203" width="10.140625" style="60" customWidth="1"/>
    <col min="10204" max="10204" width="24.7109375" style="60" customWidth="1"/>
    <col min="10205" max="10205" width="16.7109375" style="60" customWidth="1"/>
    <col min="10206" max="10206" width="10.140625" style="60" customWidth="1"/>
    <col min="10207" max="10207" width="24.7109375" style="60" customWidth="1"/>
    <col min="10208" max="10208" width="16.7109375" style="60" customWidth="1"/>
    <col min="10209" max="10209" width="10.140625" style="60" customWidth="1"/>
    <col min="10210" max="10210" width="24.7109375" style="60" customWidth="1"/>
    <col min="10211" max="10211" width="16.7109375" style="60" customWidth="1"/>
    <col min="10212" max="10212" width="10.140625" style="60" customWidth="1"/>
    <col min="10213" max="10213" width="24.7109375" style="60" customWidth="1"/>
    <col min="10214" max="10214" width="16.7109375" style="60" customWidth="1"/>
    <col min="10215" max="10215" width="10.140625" style="60" customWidth="1"/>
    <col min="10216" max="10216" width="24.7109375" style="60" customWidth="1"/>
    <col min="10217" max="10217" width="16.7109375" style="60" customWidth="1"/>
    <col min="10218" max="10218" width="10.140625" style="60" customWidth="1"/>
    <col min="10219" max="10219" width="24.7109375" style="60" customWidth="1"/>
    <col min="10220" max="10220" width="16.7109375" style="60" customWidth="1"/>
    <col min="10221" max="10221" width="10.140625" style="60" customWidth="1"/>
    <col min="10222" max="10222" width="24.7109375" style="60" customWidth="1"/>
    <col min="10223" max="10223" width="16.7109375" style="60" customWidth="1"/>
    <col min="10224" max="10224" width="10.140625" style="60" customWidth="1"/>
    <col min="10225" max="10225" width="24.7109375" style="60" customWidth="1"/>
    <col min="10226" max="10226" width="16.7109375" style="60" customWidth="1"/>
    <col min="10227" max="10227" width="10.140625" style="60" customWidth="1"/>
    <col min="10228" max="10228" width="24.7109375" style="60" customWidth="1"/>
    <col min="10229" max="10229" width="16.7109375" style="60" customWidth="1"/>
    <col min="10230" max="10230" width="12.5703125" style="60" customWidth="1"/>
    <col min="10231" max="10231" width="9.85546875" style="60" customWidth="1"/>
    <col min="10232" max="10232" width="10.28515625" style="60" customWidth="1"/>
    <col min="10233" max="10247" width="15.28515625" style="60" customWidth="1"/>
    <col min="10248" max="10248" width="7.28515625" style="60" customWidth="1"/>
    <col min="10249" max="10249" width="6.28515625" style="60" customWidth="1"/>
    <col min="10250" max="10250" width="6.85546875" style="60" customWidth="1"/>
    <col min="10251" max="10251" width="10.28515625" style="60" customWidth="1"/>
    <col min="10252" max="10438" width="10.28515625" style="60"/>
    <col min="10439" max="10439" width="5.85546875" style="60" customWidth="1"/>
    <col min="10440" max="10440" width="8.85546875" style="60" customWidth="1"/>
    <col min="10441" max="10441" width="7.140625" style="60" customWidth="1"/>
    <col min="10442" max="10442" width="100.85546875" style="60" customWidth="1"/>
    <col min="10443" max="10443" width="12" style="60" customWidth="1"/>
    <col min="10444" max="10444" width="18.42578125" style="60" customWidth="1"/>
    <col min="10445" max="10445" width="24.7109375" style="60" customWidth="1"/>
    <col min="10446" max="10446" width="16.7109375" style="60" customWidth="1"/>
    <col min="10447" max="10447" width="10.140625" style="60" customWidth="1"/>
    <col min="10448" max="10448" width="24.7109375" style="60" customWidth="1"/>
    <col min="10449" max="10449" width="16.7109375" style="60" customWidth="1"/>
    <col min="10450" max="10450" width="10.140625" style="60" customWidth="1"/>
    <col min="10451" max="10451" width="24.7109375" style="60" customWidth="1"/>
    <col min="10452" max="10452" width="16.7109375" style="60" customWidth="1"/>
    <col min="10453" max="10453" width="10.140625" style="60" customWidth="1"/>
    <col min="10454" max="10454" width="24.7109375" style="60" customWidth="1"/>
    <col min="10455" max="10455" width="16.7109375" style="60" customWidth="1"/>
    <col min="10456" max="10456" width="10.140625" style="60" customWidth="1"/>
    <col min="10457" max="10457" width="24.7109375" style="60" customWidth="1"/>
    <col min="10458" max="10458" width="16.7109375" style="60" customWidth="1"/>
    <col min="10459" max="10459" width="10.140625" style="60" customWidth="1"/>
    <col min="10460" max="10460" width="24.7109375" style="60" customWidth="1"/>
    <col min="10461" max="10461" width="16.7109375" style="60" customWidth="1"/>
    <col min="10462" max="10462" width="10.140625" style="60" customWidth="1"/>
    <col min="10463" max="10463" width="24.7109375" style="60" customWidth="1"/>
    <col min="10464" max="10464" width="16.7109375" style="60" customWidth="1"/>
    <col min="10465" max="10465" width="10.140625" style="60" customWidth="1"/>
    <col min="10466" max="10466" width="24.7109375" style="60" customWidth="1"/>
    <col min="10467" max="10467" width="16.7109375" style="60" customWidth="1"/>
    <col min="10468" max="10468" width="10.140625" style="60" customWidth="1"/>
    <col min="10469" max="10469" width="24.7109375" style="60" customWidth="1"/>
    <col min="10470" max="10470" width="16.7109375" style="60" customWidth="1"/>
    <col min="10471" max="10471" width="10.140625" style="60" customWidth="1"/>
    <col min="10472" max="10472" width="24.7109375" style="60" customWidth="1"/>
    <col min="10473" max="10473" width="16.7109375" style="60" customWidth="1"/>
    <col min="10474" max="10474" width="10.140625" style="60" customWidth="1"/>
    <col min="10475" max="10475" width="24.7109375" style="60" customWidth="1"/>
    <col min="10476" max="10476" width="16.7109375" style="60" customWidth="1"/>
    <col min="10477" max="10477" width="10.140625" style="60" customWidth="1"/>
    <col min="10478" max="10478" width="24.7109375" style="60" customWidth="1"/>
    <col min="10479" max="10479" width="16.7109375" style="60" customWidth="1"/>
    <col min="10480" max="10480" width="10.140625" style="60" customWidth="1"/>
    <col min="10481" max="10481" width="24.7109375" style="60" customWidth="1"/>
    <col min="10482" max="10482" width="16.7109375" style="60" customWidth="1"/>
    <col min="10483" max="10483" width="10.140625" style="60" customWidth="1"/>
    <col min="10484" max="10484" width="24.7109375" style="60" customWidth="1"/>
    <col min="10485" max="10485" width="16.7109375" style="60" customWidth="1"/>
    <col min="10486" max="10486" width="12.5703125" style="60" customWidth="1"/>
    <col min="10487" max="10487" width="9.85546875" style="60" customWidth="1"/>
    <col min="10488" max="10488" width="10.28515625" style="60" customWidth="1"/>
    <col min="10489" max="10503" width="15.28515625" style="60" customWidth="1"/>
    <col min="10504" max="10504" width="7.28515625" style="60" customWidth="1"/>
    <col min="10505" max="10505" width="6.28515625" style="60" customWidth="1"/>
    <col min="10506" max="10506" width="6.85546875" style="60" customWidth="1"/>
    <col min="10507" max="10507" width="10.28515625" style="60" customWidth="1"/>
    <col min="10508" max="10694" width="10.28515625" style="60"/>
    <col min="10695" max="10695" width="5.85546875" style="60" customWidth="1"/>
    <col min="10696" max="10696" width="8.85546875" style="60" customWidth="1"/>
    <col min="10697" max="10697" width="7.140625" style="60" customWidth="1"/>
    <col min="10698" max="10698" width="100.85546875" style="60" customWidth="1"/>
    <col min="10699" max="10699" width="12" style="60" customWidth="1"/>
    <col min="10700" max="10700" width="18.42578125" style="60" customWidth="1"/>
    <col min="10701" max="10701" width="24.7109375" style="60" customWidth="1"/>
    <col min="10702" max="10702" width="16.7109375" style="60" customWidth="1"/>
    <col min="10703" max="10703" width="10.140625" style="60" customWidth="1"/>
    <col min="10704" max="10704" width="24.7109375" style="60" customWidth="1"/>
    <col min="10705" max="10705" width="16.7109375" style="60" customWidth="1"/>
    <col min="10706" max="10706" width="10.140625" style="60" customWidth="1"/>
    <col min="10707" max="10707" width="24.7109375" style="60" customWidth="1"/>
    <col min="10708" max="10708" width="16.7109375" style="60" customWidth="1"/>
    <col min="10709" max="10709" width="10.140625" style="60" customWidth="1"/>
    <col min="10710" max="10710" width="24.7109375" style="60" customWidth="1"/>
    <col min="10711" max="10711" width="16.7109375" style="60" customWidth="1"/>
    <col min="10712" max="10712" width="10.140625" style="60" customWidth="1"/>
    <col min="10713" max="10713" width="24.7109375" style="60" customWidth="1"/>
    <col min="10714" max="10714" width="16.7109375" style="60" customWidth="1"/>
    <col min="10715" max="10715" width="10.140625" style="60" customWidth="1"/>
    <col min="10716" max="10716" width="24.7109375" style="60" customWidth="1"/>
    <col min="10717" max="10717" width="16.7109375" style="60" customWidth="1"/>
    <col min="10718" max="10718" width="10.140625" style="60" customWidth="1"/>
    <col min="10719" max="10719" width="24.7109375" style="60" customWidth="1"/>
    <col min="10720" max="10720" width="16.7109375" style="60" customWidth="1"/>
    <col min="10721" max="10721" width="10.140625" style="60" customWidth="1"/>
    <col min="10722" max="10722" width="24.7109375" style="60" customWidth="1"/>
    <col min="10723" max="10723" width="16.7109375" style="60" customWidth="1"/>
    <col min="10724" max="10724" width="10.140625" style="60" customWidth="1"/>
    <col min="10725" max="10725" width="24.7109375" style="60" customWidth="1"/>
    <col min="10726" max="10726" width="16.7109375" style="60" customWidth="1"/>
    <col min="10727" max="10727" width="10.140625" style="60" customWidth="1"/>
    <col min="10728" max="10728" width="24.7109375" style="60" customWidth="1"/>
    <col min="10729" max="10729" width="16.7109375" style="60" customWidth="1"/>
    <col min="10730" max="10730" width="10.140625" style="60" customWidth="1"/>
    <col min="10731" max="10731" width="24.7109375" style="60" customWidth="1"/>
    <col min="10732" max="10732" width="16.7109375" style="60" customWidth="1"/>
    <col min="10733" max="10733" width="10.140625" style="60" customWidth="1"/>
    <col min="10734" max="10734" width="24.7109375" style="60" customWidth="1"/>
    <col min="10735" max="10735" width="16.7109375" style="60" customWidth="1"/>
    <col min="10736" max="10736" width="10.140625" style="60" customWidth="1"/>
    <col min="10737" max="10737" width="24.7109375" style="60" customWidth="1"/>
    <col min="10738" max="10738" width="16.7109375" style="60" customWidth="1"/>
    <col min="10739" max="10739" width="10.140625" style="60" customWidth="1"/>
    <col min="10740" max="10740" width="24.7109375" style="60" customWidth="1"/>
    <col min="10741" max="10741" width="16.7109375" style="60" customWidth="1"/>
    <col min="10742" max="10742" width="12.5703125" style="60" customWidth="1"/>
    <col min="10743" max="10743" width="9.85546875" style="60" customWidth="1"/>
    <col min="10744" max="10744" width="10.28515625" style="60" customWidth="1"/>
    <col min="10745" max="10759" width="15.28515625" style="60" customWidth="1"/>
    <col min="10760" max="10760" width="7.28515625" style="60" customWidth="1"/>
    <col min="10761" max="10761" width="6.28515625" style="60" customWidth="1"/>
    <col min="10762" max="10762" width="6.85546875" style="60" customWidth="1"/>
    <col min="10763" max="10763" width="10.28515625" style="60" customWidth="1"/>
    <col min="10764" max="10950" width="10.28515625" style="60"/>
    <col min="10951" max="10951" width="5.85546875" style="60" customWidth="1"/>
    <col min="10952" max="10952" width="8.85546875" style="60" customWidth="1"/>
    <col min="10953" max="10953" width="7.140625" style="60" customWidth="1"/>
    <col min="10954" max="10954" width="100.85546875" style="60" customWidth="1"/>
    <col min="10955" max="10955" width="12" style="60" customWidth="1"/>
    <col min="10956" max="10956" width="18.42578125" style="60" customWidth="1"/>
    <col min="10957" max="10957" width="24.7109375" style="60" customWidth="1"/>
    <col min="10958" max="10958" width="16.7109375" style="60" customWidth="1"/>
    <col min="10959" max="10959" width="10.140625" style="60" customWidth="1"/>
    <col min="10960" max="10960" width="24.7109375" style="60" customWidth="1"/>
    <col min="10961" max="10961" width="16.7109375" style="60" customWidth="1"/>
    <col min="10962" max="10962" width="10.140625" style="60" customWidth="1"/>
    <col min="10963" max="10963" width="24.7109375" style="60" customWidth="1"/>
    <col min="10964" max="10964" width="16.7109375" style="60" customWidth="1"/>
    <col min="10965" max="10965" width="10.140625" style="60" customWidth="1"/>
    <col min="10966" max="10966" width="24.7109375" style="60" customWidth="1"/>
    <col min="10967" max="10967" width="16.7109375" style="60" customWidth="1"/>
    <col min="10968" max="10968" width="10.140625" style="60" customWidth="1"/>
    <col min="10969" max="10969" width="24.7109375" style="60" customWidth="1"/>
    <col min="10970" max="10970" width="16.7109375" style="60" customWidth="1"/>
    <col min="10971" max="10971" width="10.140625" style="60" customWidth="1"/>
    <col min="10972" max="10972" width="24.7109375" style="60" customWidth="1"/>
    <col min="10973" max="10973" width="16.7109375" style="60" customWidth="1"/>
    <col min="10974" max="10974" width="10.140625" style="60" customWidth="1"/>
    <col min="10975" max="10975" width="24.7109375" style="60" customWidth="1"/>
    <col min="10976" max="10976" width="16.7109375" style="60" customWidth="1"/>
    <col min="10977" max="10977" width="10.140625" style="60" customWidth="1"/>
    <col min="10978" max="10978" width="24.7109375" style="60" customWidth="1"/>
    <col min="10979" max="10979" width="16.7109375" style="60" customWidth="1"/>
    <col min="10980" max="10980" width="10.140625" style="60" customWidth="1"/>
    <col min="10981" max="10981" width="24.7109375" style="60" customWidth="1"/>
    <col min="10982" max="10982" width="16.7109375" style="60" customWidth="1"/>
    <col min="10983" max="10983" width="10.140625" style="60" customWidth="1"/>
    <col min="10984" max="10984" width="24.7109375" style="60" customWidth="1"/>
    <col min="10985" max="10985" width="16.7109375" style="60" customWidth="1"/>
    <col min="10986" max="10986" width="10.140625" style="60" customWidth="1"/>
    <col min="10987" max="10987" width="24.7109375" style="60" customWidth="1"/>
    <col min="10988" max="10988" width="16.7109375" style="60" customWidth="1"/>
    <col min="10989" max="10989" width="10.140625" style="60" customWidth="1"/>
    <col min="10990" max="10990" width="24.7109375" style="60" customWidth="1"/>
    <col min="10991" max="10991" width="16.7109375" style="60" customWidth="1"/>
    <col min="10992" max="10992" width="10.140625" style="60" customWidth="1"/>
    <col min="10993" max="10993" width="24.7109375" style="60" customWidth="1"/>
    <col min="10994" max="10994" width="16.7109375" style="60" customWidth="1"/>
    <col min="10995" max="10995" width="10.140625" style="60" customWidth="1"/>
    <col min="10996" max="10996" width="24.7109375" style="60" customWidth="1"/>
    <col min="10997" max="10997" width="16.7109375" style="60" customWidth="1"/>
    <col min="10998" max="10998" width="12.5703125" style="60" customWidth="1"/>
    <col min="10999" max="10999" width="9.85546875" style="60" customWidth="1"/>
    <col min="11000" max="11000" width="10.28515625" style="60" customWidth="1"/>
    <col min="11001" max="11015" width="15.28515625" style="60" customWidth="1"/>
    <col min="11016" max="11016" width="7.28515625" style="60" customWidth="1"/>
    <col min="11017" max="11017" width="6.28515625" style="60" customWidth="1"/>
    <col min="11018" max="11018" width="6.85546875" style="60" customWidth="1"/>
    <col min="11019" max="11019" width="10.28515625" style="60" customWidth="1"/>
    <col min="11020" max="11206" width="10.28515625" style="60"/>
    <col min="11207" max="11207" width="5.85546875" style="60" customWidth="1"/>
    <col min="11208" max="11208" width="8.85546875" style="60" customWidth="1"/>
    <col min="11209" max="11209" width="7.140625" style="60" customWidth="1"/>
    <col min="11210" max="11210" width="100.85546875" style="60" customWidth="1"/>
    <col min="11211" max="11211" width="12" style="60" customWidth="1"/>
    <col min="11212" max="11212" width="18.42578125" style="60" customWidth="1"/>
    <col min="11213" max="11213" width="24.7109375" style="60" customWidth="1"/>
    <col min="11214" max="11214" width="16.7109375" style="60" customWidth="1"/>
    <col min="11215" max="11215" width="10.140625" style="60" customWidth="1"/>
    <col min="11216" max="11216" width="24.7109375" style="60" customWidth="1"/>
    <col min="11217" max="11217" width="16.7109375" style="60" customWidth="1"/>
    <col min="11218" max="11218" width="10.140625" style="60" customWidth="1"/>
    <col min="11219" max="11219" width="24.7109375" style="60" customWidth="1"/>
    <col min="11220" max="11220" width="16.7109375" style="60" customWidth="1"/>
    <col min="11221" max="11221" width="10.140625" style="60" customWidth="1"/>
    <col min="11222" max="11222" width="24.7109375" style="60" customWidth="1"/>
    <col min="11223" max="11223" width="16.7109375" style="60" customWidth="1"/>
    <col min="11224" max="11224" width="10.140625" style="60" customWidth="1"/>
    <col min="11225" max="11225" width="24.7109375" style="60" customWidth="1"/>
    <col min="11226" max="11226" width="16.7109375" style="60" customWidth="1"/>
    <col min="11227" max="11227" width="10.140625" style="60" customWidth="1"/>
    <col min="11228" max="11228" width="24.7109375" style="60" customWidth="1"/>
    <col min="11229" max="11229" width="16.7109375" style="60" customWidth="1"/>
    <col min="11230" max="11230" width="10.140625" style="60" customWidth="1"/>
    <col min="11231" max="11231" width="24.7109375" style="60" customWidth="1"/>
    <col min="11232" max="11232" width="16.7109375" style="60" customWidth="1"/>
    <col min="11233" max="11233" width="10.140625" style="60" customWidth="1"/>
    <col min="11234" max="11234" width="24.7109375" style="60" customWidth="1"/>
    <col min="11235" max="11235" width="16.7109375" style="60" customWidth="1"/>
    <col min="11236" max="11236" width="10.140625" style="60" customWidth="1"/>
    <col min="11237" max="11237" width="24.7109375" style="60" customWidth="1"/>
    <col min="11238" max="11238" width="16.7109375" style="60" customWidth="1"/>
    <col min="11239" max="11239" width="10.140625" style="60" customWidth="1"/>
    <col min="11240" max="11240" width="24.7109375" style="60" customWidth="1"/>
    <col min="11241" max="11241" width="16.7109375" style="60" customWidth="1"/>
    <col min="11242" max="11242" width="10.140625" style="60" customWidth="1"/>
    <col min="11243" max="11243" width="24.7109375" style="60" customWidth="1"/>
    <col min="11244" max="11244" width="16.7109375" style="60" customWidth="1"/>
    <col min="11245" max="11245" width="10.140625" style="60" customWidth="1"/>
    <col min="11246" max="11246" width="24.7109375" style="60" customWidth="1"/>
    <col min="11247" max="11247" width="16.7109375" style="60" customWidth="1"/>
    <col min="11248" max="11248" width="10.140625" style="60" customWidth="1"/>
    <col min="11249" max="11249" width="24.7109375" style="60" customWidth="1"/>
    <col min="11250" max="11250" width="16.7109375" style="60" customWidth="1"/>
    <col min="11251" max="11251" width="10.140625" style="60" customWidth="1"/>
    <col min="11252" max="11252" width="24.7109375" style="60" customWidth="1"/>
    <col min="11253" max="11253" width="16.7109375" style="60" customWidth="1"/>
    <col min="11254" max="11254" width="12.5703125" style="60" customWidth="1"/>
    <col min="11255" max="11255" width="9.85546875" style="60" customWidth="1"/>
    <col min="11256" max="11256" width="10.28515625" style="60" customWidth="1"/>
    <col min="11257" max="11271" width="15.28515625" style="60" customWidth="1"/>
    <col min="11272" max="11272" width="7.28515625" style="60" customWidth="1"/>
    <col min="11273" max="11273" width="6.28515625" style="60" customWidth="1"/>
    <col min="11274" max="11274" width="6.85546875" style="60" customWidth="1"/>
    <col min="11275" max="11275" width="10.28515625" style="60" customWidth="1"/>
    <col min="11276" max="11462" width="10.28515625" style="60"/>
    <col min="11463" max="11463" width="5.85546875" style="60" customWidth="1"/>
    <col min="11464" max="11464" width="8.85546875" style="60" customWidth="1"/>
    <col min="11465" max="11465" width="7.140625" style="60" customWidth="1"/>
    <col min="11466" max="11466" width="100.85546875" style="60" customWidth="1"/>
    <col min="11467" max="11467" width="12" style="60" customWidth="1"/>
    <col min="11468" max="11468" width="18.42578125" style="60" customWidth="1"/>
    <col min="11469" max="11469" width="24.7109375" style="60" customWidth="1"/>
    <col min="11470" max="11470" width="16.7109375" style="60" customWidth="1"/>
    <col min="11471" max="11471" width="10.140625" style="60" customWidth="1"/>
    <col min="11472" max="11472" width="24.7109375" style="60" customWidth="1"/>
    <col min="11473" max="11473" width="16.7109375" style="60" customWidth="1"/>
    <col min="11474" max="11474" width="10.140625" style="60" customWidth="1"/>
    <col min="11475" max="11475" width="24.7109375" style="60" customWidth="1"/>
    <col min="11476" max="11476" width="16.7109375" style="60" customWidth="1"/>
    <col min="11477" max="11477" width="10.140625" style="60" customWidth="1"/>
    <col min="11478" max="11478" width="24.7109375" style="60" customWidth="1"/>
    <col min="11479" max="11479" width="16.7109375" style="60" customWidth="1"/>
    <col min="11480" max="11480" width="10.140625" style="60" customWidth="1"/>
    <col min="11481" max="11481" width="24.7109375" style="60" customWidth="1"/>
    <col min="11482" max="11482" width="16.7109375" style="60" customWidth="1"/>
    <col min="11483" max="11483" width="10.140625" style="60" customWidth="1"/>
    <col min="11484" max="11484" width="24.7109375" style="60" customWidth="1"/>
    <col min="11485" max="11485" width="16.7109375" style="60" customWidth="1"/>
    <col min="11486" max="11486" width="10.140625" style="60" customWidth="1"/>
    <col min="11487" max="11487" width="24.7109375" style="60" customWidth="1"/>
    <col min="11488" max="11488" width="16.7109375" style="60" customWidth="1"/>
    <col min="11489" max="11489" width="10.140625" style="60" customWidth="1"/>
    <col min="11490" max="11490" width="24.7109375" style="60" customWidth="1"/>
    <col min="11491" max="11491" width="16.7109375" style="60" customWidth="1"/>
    <col min="11492" max="11492" width="10.140625" style="60" customWidth="1"/>
    <col min="11493" max="11493" width="24.7109375" style="60" customWidth="1"/>
    <col min="11494" max="11494" width="16.7109375" style="60" customWidth="1"/>
    <col min="11495" max="11495" width="10.140625" style="60" customWidth="1"/>
    <col min="11496" max="11496" width="24.7109375" style="60" customWidth="1"/>
    <col min="11497" max="11497" width="16.7109375" style="60" customWidth="1"/>
    <col min="11498" max="11498" width="10.140625" style="60" customWidth="1"/>
    <col min="11499" max="11499" width="24.7109375" style="60" customWidth="1"/>
    <col min="11500" max="11500" width="16.7109375" style="60" customWidth="1"/>
    <col min="11501" max="11501" width="10.140625" style="60" customWidth="1"/>
    <col min="11502" max="11502" width="24.7109375" style="60" customWidth="1"/>
    <col min="11503" max="11503" width="16.7109375" style="60" customWidth="1"/>
    <col min="11504" max="11504" width="10.140625" style="60" customWidth="1"/>
    <col min="11505" max="11505" width="24.7109375" style="60" customWidth="1"/>
    <col min="11506" max="11506" width="16.7109375" style="60" customWidth="1"/>
    <col min="11507" max="11507" width="10.140625" style="60" customWidth="1"/>
    <col min="11508" max="11508" width="24.7109375" style="60" customWidth="1"/>
    <col min="11509" max="11509" width="16.7109375" style="60" customWidth="1"/>
    <col min="11510" max="11510" width="12.5703125" style="60" customWidth="1"/>
    <col min="11511" max="11511" width="9.85546875" style="60" customWidth="1"/>
    <col min="11512" max="11512" width="10.28515625" style="60" customWidth="1"/>
    <col min="11513" max="11527" width="15.28515625" style="60" customWidth="1"/>
    <col min="11528" max="11528" width="7.28515625" style="60" customWidth="1"/>
    <col min="11529" max="11529" width="6.28515625" style="60" customWidth="1"/>
    <col min="11530" max="11530" width="6.85546875" style="60" customWidth="1"/>
    <col min="11531" max="11531" width="10.28515625" style="60" customWidth="1"/>
    <col min="11532" max="11718" width="10.28515625" style="60"/>
    <col min="11719" max="11719" width="5.85546875" style="60" customWidth="1"/>
    <col min="11720" max="11720" width="8.85546875" style="60" customWidth="1"/>
    <col min="11721" max="11721" width="7.140625" style="60" customWidth="1"/>
    <col min="11722" max="11722" width="100.85546875" style="60" customWidth="1"/>
    <col min="11723" max="11723" width="12" style="60" customWidth="1"/>
    <col min="11724" max="11724" width="18.42578125" style="60" customWidth="1"/>
    <col min="11725" max="11725" width="24.7109375" style="60" customWidth="1"/>
    <col min="11726" max="11726" width="16.7109375" style="60" customWidth="1"/>
    <col min="11727" max="11727" width="10.140625" style="60" customWidth="1"/>
    <col min="11728" max="11728" width="24.7109375" style="60" customWidth="1"/>
    <col min="11729" max="11729" width="16.7109375" style="60" customWidth="1"/>
    <col min="11730" max="11730" width="10.140625" style="60" customWidth="1"/>
    <col min="11731" max="11731" width="24.7109375" style="60" customWidth="1"/>
    <col min="11732" max="11732" width="16.7109375" style="60" customWidth="1"/>
    <col min="11733" max="11733" width="10.140625" style="60" customWidth="1"/>
    <col min="11734" max="11734" width="24.7109375" style="60" customWidth="1"/>
    <col min="11735" max="11735" width="16.7109375" style="60" customWidth="1"/>
    <col min="11736" max="11736" width="10.140625" style="60" customWidth="1"/>
    <col min="11737" max="11737" width="24.7109375" style="60" customWidth="1"/>
    <col min="11738" max="11738" width="16.7109375" style="60" customWidth="1"/>
    <col min="11739" max="11739" width="10.140625" style="60" customWidth="1"/>
    <col min="11740" max="11740" width="24.7109375" style="60" customWidth="1"/>
    <col min="11741" max="11741" width="16.7109375" style="60" customWidth="1"/>
    <col min="11742" max="11742" width="10.140625" style="60" customWidth="1"/>
    <col min="11743" max="11743" width="24.7109375" style="60" customWidth="1"/>
    <col min="11744" max="11744" width="16.7109375" style="60" customWidth="1"/>
    <col min="11745" max="11745" width="10.140625" style="60" customWidth="1"/>
    <col min="11746" max="11746" width="24.7109375" style="60" customWidth="1"/>
    <col min="11747" max="11747" width="16.7109375" style="60" customWidth="1"/>
    <col min="11748" max="11748" width="10.140625" style="60" customWidth="1"/>
    <col min="11749" max="11749" width="24.7109375" style="60" customWidth="1"/>
    <col min="11750" max="11750" width="16.7109375" style="60" customWidth="1"/>
    <col min="11751" max="11751" width="10.140625" style="60" customWidth="1"/>
    <col min="11752" max="11752" width="24.7109375" style="60" customWidth="1"/>
    <col min="11753" max="11753" width="16.7109375" style="60" customWidth="1"/>
    <col min="11754" max="11754" width="10.140625" style="60" customWidth="1"/>
    <col min="11755" max="11755" width="24.7109375" style="60" customWidth="1"/>
    <col min="11756" max="11756" width="16.7109375" style="60" customWidth="1"/>
    <col min="11757" max="11757" width="10.140625" style="60" customWidth="1"/>
    <col min="11758" max="11758" width="24.7109375" style="60" customWidth="1"/>
    <col min="11759" max="11759" width="16.7109375" style="60" customWidth="1"/>
    <col min="11760" max="11760" width="10.140625" style="60" customWidth="1"/>
    <col min="11761" max="11761" width="24.7109375" style="60" customWidth="1"/>
    <col min="11762" max="11762" width="16.7109375" style="60" customWidth="1"/>
    <col min="11763" max="11763" width="10.140625" style="60" customWidth="1"/>
    <col min="11764" max="11764" width="24.7109375" style="60" customWidth="1"/>
    <col min="11765" max="11765" width="16.7109375" style="60" customWidth="1"/>
    <col min="11766" max="11766" width="12.5703125" style="60" customWidth="1"/>
    <col min="11767" max="11767" width="9.85546875" style="60" customWidth="1"/>
    <col min="11768" max="11768" width="10.28515625" style="60" customWidth="1"/>
    <col min="11769" max="11783" width="15.28515625" style="60" customWidth="1"/>
    <col min="11784" max="11784" width="7.28515625" style="60" customWidth="1"/>
    <col min="11785" max="11785" width="6.28515625" style="60" customWidth="1"/>
    <col min="11786" max="11786" width="6.85546875" style="60" customWidth="1"/>
    <col min="11787" max="11787" width="10.28515625" style="60" customWidth="1"/>
    <col min="11788" max="11974" width="10.28515625" style="60"/>
    <col min="11975" max="11975" width="5.85546875" style="60" customWidth="1"/>
    <col min="11976" max="11976" width="8.85546875" style="60" customWidth="1"/>
    <col min="11977" max="11977" width="7.140625" style="60" customWidth="1"/>
    <col min="11978" max="11978" width="100.85546875" style="60" customWidth="1"/>
    <col min="11979" max="11979" width="12" style="60" customWidth="1"/>
    <col min="11980" max="11980" width="18.42578125" style="60" customWidth="1"/>
    <col min="11981" max="11981" width="24.7109375" style="60" customWidth="1"/>
    <col min="11982" max="11982" width="16.7109375" style="60" customWidth="1"/>
    <col min="11983" max="11983" width="10.140625" style="60" customWidth="1"/>
    <col min="11984" max="11984" width="24.7109375" style="60" customWidth="1"/>
    <col min="11985" max="11985" width="16.7109375" style="60" customWidth="1"/>
    <col min="11986" max="11986" width="10.140625" style="60" customWidth="1"/>
    <col min="11987" max="11987" width="24.7109375" style="60" customWidth="1"/>
    <col min="11988" max="11988" width="16.7109375" style="60" customWidth="1"/>
    <col min="11989" max="11989" width="10.140625" style="60" customWidth="1"/>
    <col min="11990" max="11990" width="24.7109375" style="60" customWidth="1"/>
    <col min="11991" max="11991" width="16.7109375" style="60" customWidth="1"/>
    <col min="11992" max="11992" width="10.140625" style="60" customWidth="1"/>
    <col min="11993" max="11993" width="24.7109375" style="60" customWidth="1"/>
    <col min="11994" max="11994" width="16.7109375" style="60" customWidth="1"/>
    <col min="11995" max="11995" width="10.140625" style="60" customWidth="1"/>
    <col min="11996" max="11996" width="24.7109375" style="60" customWidth="1"/>
    <col min="11997" max="11997" width="16.7109375" style="60" customWidth="1"/>
    <col min="11998" max="11998" width="10.140625" style="60" customWidth="1"/>
    <col min="11999" max="11999" width="24.7109375" style="60" customWidth="1"/>
    <col min="12000" max="12000" width="16.7109375" style="60" customWidth="1"/>
    <col min="12001" max="12001" width="10.140625" style="60" customWidth="1"/>
    <col min="12002" max="12002" width="24.7109375" style="60" customWidth="1"/>
    <col min="12003" max="12003" width="16.7109375" style="60" customWidth="1"/>
    <col min="12004" max="12004" width="10.140625" style="60" customWidth="1"/>
    <col min="12005" max="12005" width="24.7109375" style="60" customWidth="1"/>
    <col min="12006" max="12006" width="16.7109375" style="60" customWidth="1"/>
    <col min="12007" max="12007" width="10.140625" style="60" customWidth="1"/>
    <col min="12008" max="12008" width="24.7109375" style="60" customWidth="1"/>
    <col min="12009" max="12009" width="16.7109375" style="60" customWidth="1"/>
    <col min="12010" max="12010" width="10.140625" style="60" customWidth="1"/>
    <col min="12011" max="12011" width="24.7109375" style="60" customWidth="1"/>
    <col min="12012" max="12012" width="16.7109375" style="60" customWidth="1"/>
    <col min="12013" max="12013" width="10.140625" style="60" customWidth="1"/>
    <col min="12014" max="12014" width="24.7109375" style="60" customWidth="1"/>
    <col min="12015" max="12015" width="16.7109375" style="60" customWidth="1"/>
    <col min="12016" max="12016" width="10.140625" style="60" customWidth="1"/>
    <col min="12017" max="12017" width="24.7109375" style="60" customWidth="1"/>
    <col min="12018" max="12018" width="16.7109375" style="60" customWidth="1"/>
    <col min="12019" max="12019" width="10.140625" style="60" customWidth="1"/>
    <col min="12020" max="12020" width="24.7109375" style="60" customWidth="1"/>
    <col min="12021" max="12021" width="16.7109375" style="60" customWidth="1"/>
    <col min="12022" max="12022" width="12.5703125" style="60" customWidth="1"/>
    <col min="12023" max="12023" width="9.85546875" style="60" customWidth="1"/>
    <col min="12024" max="12024" width="10.28515625" style="60" customWidth="1"/>
    <col min="12025" max="12039" width="15.28515625" style="60" customWidth="1"/>
    <col min="12040" max="12040" width="7.28515625" style="60" customWidth="1"/>
    <col min="12041" max="12041" width="6.28515625" style="60" customWidth="1"/>
    <col min="12042" max="12042" width="6.85546875" style="60" customWidth="1"/>
    <col min="12043" max="12043" width="10.28515625" style="60" customWidth="1"/>
    <col min="12044" max="12230" width="10.28515625" style="60"/>
    <col min="12231" max="12231" width="5.85546875" style="60" customWidth="1"/>
    <col min="12232" max="12232" width="8.85546875" style="60" customWidth="1"/>
    <col min="12233" max="12233" width="7.140625" style="60" customWidth="1"/>
    <col min="12234" max="12234" width="100.85546875" style="60" customWidth="1"/>
    <col min="12235" max="12235" width="12" style="60" customWidth="1"/>
    <col min="12236" max="12236" width="18.42578125" style="60" customWidth="1"/>
    <col min="12237" max="12237" width="24.7109375" style="60" customWidth="1"/>
    <col min="12238" max="12238" width="16.7109375" style="60" customWidth="1"/>
    <col min="12239" max="12239" width="10.140625" style="60" customWidth="1"/>
    <col min="12240" max="12240" width="24.7109375" style="60" customWidth="1"/>
    <col min="12241" max="12241" width="16.7109375" style="60" customWidth="1"/>
    <col min="12242" max="12242" width="10.140625" style="60" customWidth="1"/>
    <col min="12243" max="12243" width="24.7109375" style="60" customWidth="1"/>
    <col min="12244" max="12244" width="16.7109375" style="60" customWidth="1"/>
    <col min="12245" max="12245" width="10.140625" style="60" customWidth="1"/>
    <col min="12246" max="12246" width="24.7109375" style="60" customWidth="1"/>
    <col min="12247" max="12247" width="16.7109375" style="60" customWidth="1"/>
    <col min="12248" max="12248" width="10.140625" style="60" customWidth="1"/>
    <col min="12249" max="12249" width="24.7109375" style="60" customWidth="1"/>
    <col min="12250" max="12250" width="16.7109375" style="60" customWidth="1"/>
    <col min="12251" max="12251" width="10.140625" style="60" customWidth="1"/>
    <col min="12252" max="12252" width="24.7109375" style="60" customWidth="1"/>
    <col min="12253" max="12253" width="16.7109375" style="60" customWidth="1"/>
    <col min="12254" max="12254" width="10.140625" style="60" customWidth="1"/>
    <col min="12255" max="12255" width="24.7109375" style="60" customWidth="1"/>
    <col min="12256" max="12256" width="16.7109375" style="60" customWidth="1"/>
    <col min="12257" max="12257" width="10.140625" style="60" customWidth="1"/>
    <col min="12258" max="12258" width="24.7109375" style="60" customWidth="1"/>
    <col min="12259" max="12259" width="16.7109375" style="60" customWidth="1"/>
    <col min="12260" max="12260" width="10.140625" style="60" customWidth="1"/>
    <col min="12261" max="12261" width="24.7109375" style="60" customWidth="1"/>
    <col min="12262" max="12262" width="16.7109375" style="60" customWidth="1"/>
    <col min="12263" max="12263" width="10.140625" style="60" customWidth="1"/>
    <col min="12264" max="12264" width="24.7109375" style="60" customWidth="1"/>
    <col min="12265" max="12265" width="16.7109375" style="60" customWidth="1"/>
    <col min="12266" max="12266" width="10.140625" style="60" customWidth="1"/>
    <col min="12267" max="12267" width="24.7109375" style="60" customWidth="1"/>
    <col min="12268" max="12268" width="16.7109375" style="60" customWidth="1"/>
    <col min="12269" max="12269" width="10.140625" style="60" customWidth="1"/>
    <col min="12270" max="12270" width="24.7109375" style="60" customWidth="1"/>
    <col min="12271" max="12271" width="16.7109375" style="60" customWidth="1"/>
    <col min="12272" max="12272" width="10.140625" style="60" customWidth="1"/>
    <col min="12273" max="12273" width="24.7109375" style="60" customWidth="1"/>
    <col min="12274" max="12274" width="16.7109375" style="60" customWidth="1"/>
    <col min="12275" max="12275" width="10.140625" style="60" customWidth="1"/>
    <col min="12276" max="12276" width="24.7109375" style="60" customWidth="1"/>
    <col min="12277" max="12277" width="16.7109375" style="60" customWidth="1"/>
    <col min="12278" max="12278" width="12.5703125" style="60" customWidth="1"/>
    <col min="12279" max="12279" width="9.85546875" style="60" customWidth="1"/>
    <col min="12280" max="12280" width="10.28515625" style="60" customWidth="1"/>
    <col min="12281" max="12295" width="15.28515625" style="60" customWidth="1"/>
    <col min="12296" max="12296" width="7.28515625" style="60" customWidth="1"/>
    <col min="12297" max="12297" width="6.28515625" style="60" customWidth="1"/>
    <col min="12298" max="12298" width="6.85546875" style="60" customWidth="1"/>
    <col min="12299" max="12299" width="10.28515625" style="60" customWidth="1"/>
    <col min="12300" max="12486" width="10.28515625" style="60"/>
    <col min="12487" max="12487" width="5.85546875" style="60" customWidth="1"/>
    <col min="12488" max="12488" width="8.85546875" style="60" customWidth="1"/>
    <col min="12489" max="12489" width="7.140625" style="60" customWidth="1"/>
    <col min="12490" max="12490" width="100.85546875" style="60" customWidth="1"/>
    <col min="12491" max="12491" width="12" style="60" customWidth="1"/>
    <col min="12492" max="12492" width="18.42578125" style="60" customWidth="1"/>
    <col min="12493" max="12493" width="24.7109375" style="60" customWidth="1"/>
    <col min="12494" max="12494" width="16.7109375" style="60" customWidth="1"/>
    <col min="12495" max="12495" width="10.140625" style="60" customWidth="1"/>
    <col min="12496" max="12496" width="24.7109375" style="60" customWidth="1"/>
    <col min="12497" max="12497" width="16.7109375" style="60" customWidth="1"/>
    <col min="12498" max="12498" width="10.140625" style="60" customWidth="1"/>
    <col min="12499" max="12499" width="24.7109375" style="60" customWidth="1"/>
    <col min="12500" max="12500" width="16.7109375" style="60" customWidth="1"/>
    <col min="12501" max="12501" width="10.140625" style="60" customWidth="1"/>
    <col min="12502" max="12502" width="24.7109375" style="60" customWidth="1"/>
    <col min="12503" max="12503" width="16.7109375" style="60" customWidth="1"/>
    <col min="12504" max="12504" width="10.140625" style="60" customWidth="1"/>
    <col min="12505" max="12505" width="24.7109375" style="60" customWidth="1"/>
    <col min="12506" max="12506" width="16.7109375" style="60" customWidth="1"/>
    <col min="12507" max="12507" width="10.140625" style="60" customWidth="1"/>
    <col min="12508" max="12508" width="24.7109375" style="60" customWidth="1"/>
    <col min="12509" max="12509" width="16.7109375" style="60" customWidth="1"/>
    <col min="12510" max="12510" width="10.140625" style="60" customWidth="1"/>
    <col min="12511" max="12511" width="24.7109375" style="60" customWidth="1"/>
    <col min="12512" max="12512" width="16.7109375" style="60" customWidth="1"/>
    <col min="12513" max="12513" width="10.140625" style="60" customWidth="1"/>
    <col min="12514" max="12514" width="24.7109375" style="60" customWidth="1"/>
    <col min="12515" max="12515" width="16.7109375" style="60" customWidth="1"/>
    <col min="12516" max="12516" width="10.140625" style="60" customWidth="1"/>
    <col min="12517" max="12517" width="24.7109375" style="60" customWidth="1"/>
    <col min="12518" max="12518" width="16.7109375" style="60" customWidth="1"/>
    <col min="12519" max="12519" width="10.140625" style="60" customWidth="1"/>
    <col min="12520" max="12520" width="24.7109375" style="60" customWidth="1"/>
    <col min="12521" max="12521" width="16.7109375" style="60" customWidth="1"/>
    <col min="12522" max="12522" width="10.140625" style="60" customWidth="1"/>
    <col min="12523" max="12523" width="24.7109375" style="60" customWidth="1"/>
    <col min="12524" max="12524" width="16.7109375" style="60" customWidth="1"/>
    <col min="12525" max="12525" width="10.140625" style="60" customWidth="1"/>
    <col min="12526" max="12526" width="24.7109375" style="60" customWidth="1"/>
    <col min="12527" max="12527" width="16.7109375" style="60" customWidth="1"/>
    <col min="12528" max="12528" width="10.140625" style="60" customWidth="1"/>
    <col min="12529" max="12529" width="24.7109375" style="60" customWidth="1"/>
    <col min="12530" max="12530" width="16.7109375" style="60" customWidth="1"/>
    <col min="12531" max="12531" width="10.140625" style="60" customWidth="1"/>
    <col min="12532" max="12532" width="24.7109375" style="60" customWidth="1"/>
    <col min="12533" max="12533" width="16.7109375" style="60" customWidth="1"/>
    <col min="12534" max="12534" width="12.5703125" style="60" customWidth="1"/>
    <col min="12535" max="12535" width="9.85546875" style="60" customWidth="1"/>
    <col min="12536" max="12536" width="10.28515625" style="60" customWidth="1"/>
    <col min="12537" max="12551" width="15.28515625" style="60" customWidth="1"/>
    <col min="12552" max="12552" width="7.28515625" style="60" customWidth="1"/>
    <col min="12553" max="12553" width="6.28515625" style="60" customWidth="1"/>
    <col min="12554" max="12554" width="6.85546875" style="60" customWidth="1"/>
    <col min="12555" max="12555" width="10.28515625" style="60" customWidth="1"/>
    <col min="12556" max="12742" width="10.28515625" style="60"/>
    <col min="12743" max="12743" width="5.85546875" style="60" customWidth="1"/>
    <col min="12744" max="12744" width="8.85546875" style="60" customWidth="1"/>
    <col min="12745" max="12745" width="7.140625" style="60" customWidth="1"/>
    <col min="12746" max="12746" width="100.85546875" style="60" customWidth="1"/>
    <col min="12747" max="12747" width="12" style="60" customWidth="1"/>
    <col min="12748" max="12748" width="18.42578125" style="60" customWidth="1"/>
    <col min="12749" max="12749" width="24.7109375" style="60" customWidth="1"/>
    <col min="12750" max="12750" width="16.7109375" style="60" customWidth="1"/>
    <col min="12751" max="12751" width="10.140625" style="60" customWidth="1"/>
    <col min="12752" max="12752" width="24.7109375" style="60" customWidth="1"/>
    <col min="12753" max="12753" width="16.7109375" style="60" customWidth="1"/>
    <col min="12754" max="12754" width="10.140625" style="60" customWidth="1"/>
    <col min="12755" max="12755" width="24.7109375" style="60" customWidth="1"/>
    <col min="12756" max="12756" width="16.7109375" style="60" customWidth="1"/>
    <col min="12757" max="12757" width="10.140625" style="60" customWidth="1"/>
    <col min="12758" max="12758" width="24.7109375" style="60" customWidth="1"/>
    <col min="12759" max="12759" width="16.7109375" style="60" customWidth="1"/>
    <col min="12760" max="12760" width="10.140625" style="60" customWidth="1"/>
    <col min="12761" max="12761" width="24.7109375" style="60" customWidth="1"/>
    <col min="12762" max="12762" width="16.7109375" style="60" customWidth="1"/>
    <col min="12763" max="12763" width="10.140625" style="60" customWidth="1"/>
    <col min="12764" max="12764" width="24.7109375" style="60" customWidth="1"/>
    <col min="12765" max="12765" width="16.7109375" style="60" customWidth="1"/>
    <col min="12766" max="12766" width="10.140625" style="60" customWidth="1"/>
    <col min="12767" max="12767" width="24.7109375" style="60" customWidth="1"/>
    <col min="12768" max="12768" width="16.7109375" style="60" customWidth="1"/>
    <col min="12769" max="12769" width="10.140625" style="60" customWidth="1"/>
    <col min="12770" max="12770" width="24.7109375" style="60" customWidth="1"/>
    <col min="12771" max="12771" width="16.7109375" style="60" customWidth="1"/>
    <col min="12772" max="12772" width="10.140625" style="60" customWidth="1"/>
    <col min="12773" max="12773" width="24.7109375" style="60" customWidth="1"/>
    <col min="12774" max="12774" width="16.7109375" style="60" customWidth="1"/>
    <col min="12775" max="12775" width="10.140625" style="60" customWidth="1"/>
    <col min="12776" max="12776" width="24.7109375" style="60" customWidth="1"/>
    <col min="12777" max="12777" width="16.7109375" style="60" customWidth="1"/>
    <col min="12778" max="12778" width="10.140625" style="60" customWidth="1"/>
    <col min="12779" max="12779" width="24.7109375" style="60" customWidth="1"/>
    <col min="12780" max="12780" width="16.7109375" style="60" customWidth="1"/>
    <col min="12781" max="12781" width="10.140625" style="60" customWidth="1"/>
    <col min="12782" max="12782" width="24.7109375" style="60" customWidth="1"/>
    <col min="12783" max="12783" width="16.7109375" style="60" customWidth="1"/>
    <col min="12784" max="12784" width="10.140625" style="60" customWidth="1"/>
    <col min="12785" max="12785" width="24.7109375" style="60" customWidth="1"/>
    <col min="12786" max="12786" width="16.7109375" style="60" customWidth="1"/>
    <col min="12787" max="12787" width="10.140625" style="60" customWidth="1"/>
    <col min="12788" max="12788" width="24.7109375" style="60" customWidth="1"/>
    <col min="12789" max="12789" width="16.7109375" style="60" customWidth="1"/>
    <col min="12790" max="12790" width="12.5703125" style="60" customWidth="1"/>
    <col min="12791" max="12791" width="9.85546875" style="60" customWidth="1"/>
    <col min="12792" max="12792" width="10.28515625" style="60" customWidth="1"/>
    <col min="12793" max="12807" width="15.28515625" style="60" customWidth="1"/>
    <col min="12808" max="12808" width="7.28515625" style="60" customWidth="1"/>
    <col min="12809" max="12809" width="6.28515625" style="60" customWidth="1"/>
    <col min="12810" max="12810" width="6.85546875" style="60" customWidth="1"/>
    <col min="12811" max="12811" width="10.28515625" style="60" customWidth="1"/>
    <col min="12812" max="12998" width="10.28515625" style="60"/>
    <col min="12999" max="12999" width="5.85546875" style="60" customWidth="1"/>
    <col min="13000" max="13000" width="8.85546875" style="60" customWidth="1"/>
    <col min="13001" max="13001" width="7.140625" style="60" customWidth="1"/>
    <col min="13002" max="13002" width="100.85546875" style="60" customWidth="1"/>
    <col min="13003" max="13003" width="12" style="60" customWidth="1"/>
    <col min="13004" max="13004" width="18.42578125" style="60" customWidth="1"/>
    <col min="13005" max="13005" width="24.7109375" style="60" customWidth="1"/>
    <col min="13006" max="13006" width="16.7109375" style="60" customWidth="1"/>
    <col min="13007" max="13007" width="10.140625" style="60" customWidth="1"/>
    <col min="13008" max="13008" width="24.7109375" style="60" customWidth="1"/>
    <col min="13009" max="13009" width="16.7109375" style="60" customWidth="1"/>
    <col min="13010" max="13010" width="10.140625" style="60" customWidth="1"/>
    <col min="13011" max="13011" width="24.7109375" style="60" customWidth="1"/>
    <col min="13012" max="13012" width="16.7109375" style="60" customWidth="1"/>
    <col min="13013" max="13013" width="10.140625" style="60" customWidth="1"/>
    <col min="13014" max="13014" width="24.7109375" style="60" customWidth="1"/>
    <col min="13015" max="13015" width="16.7109375" style="60" customWidth="1"/>
    <col min="13016" max="13016" width="10.140625" style="60" customWidth="1"/>
    <col min="13017" max="13017" width="24.7109375" style="60" customWidth="1"/>
    <col min="13018" max="13018" width="16.7109375" style="60" customWidth="1"/>
    <col min="13019" max="13019" width="10.140625" style="60" customWidth="1"/>
    <col min="13020" max="13020" width="24.7109375" style="60" customWidth="1"/>
    <col min="13021" max="13021" width="16.7109375" style="60" customWidth="1"/>
    <col min="13022" max="13022" width="10.140625" style="60" customWidth="1"/>
    <col min="13023" max="13023" width="24.7109375" style="60" customWidth="1"/>
    <col min="13024" max="13024" width="16.7109375" style="60" customWidth="1"/>
    <col min="13025" max="13025" width="10.140625" style="60" customWidth="1"/>
    <col min="13026" max="13026" width="24.7109375" style="60" customWidth="1"/>
    <col min="13027" max="13027" width="16.7109375" style="60" customWidth="1"/>
    <col min="13028" max="13028" width="10.140625" style="60" customWidth="1"/>
    <col min="13029" max="13029" width="24.7109375" style="60" customWidth="1"/>
    <col min="13030" max="13030" width="16.7109375" style="60" customWidth="1"/>
    <col min="13031" max="13031" width="10.140625" style="60" customWidth="1"/>
    <col min="13032" max="13032" width="24.7109375" style="60" customWidth="1"/>
    <col min="13033" max="13033" width="16.7109375" style="60" customWidth="1"/>
    <col min="13034" max="13034" width="10.140625" style="60" customWidth="1"/>
    <col min="13035" max="13035" width="24.7109375" style="60" customWidth="1"/>
    <col min="13036" max="13036" width="16.7109375" style="60" customWidth="1"/>
    <col min="13037" max="13037" width="10.140625" style="60" customWidth="1"/>
    <col min="13038" max="13038" width="24.7109375" style="60" customWidth="1"/>
    <col min="13039" max="13039" width="16.7109375" style="60" customWidth="1"/>
    <col min="13040" max="13040" width="10.140625" style="60" customWidth="1"/>
    <col min="13041" max="13041" width="24.7109375" style="60" customWidth="1"/>
    <col min="13042" max="13042" width="16.7109375" style="60" customWidth="1"/>
    <col min="13043" max="13043" width="10.140625" style="60" customWidth="1"/>
    <col min="13044" max="13044" width="24.7109375" style="60" customWidth="1"/>
    <col min="13045" max="13045" width="16.7109375" style="60" customWidth="1"/>
    <col min="13046" max="13046" width="12.5703125" style="60" customWidth="1"/>
    <col min="13047" max="13047" width="9.85546875" style="60" customWidth="1"/>
    <col min="13048" max="13048" width="10.28515625" style="60" customWidth="1"/>
    <col min="13049" max="13063" width="15.28515625" style="60" customWidth="1"/>
    <col min="13064" max="13064" width="7.28515625" style="60" customWidth="1"/>
    <col min="13065" max="13065" width="6.28515625" style="60" customWidth="1"/>
    <col min="13066" max="13066" width="6.85546875" style="60" customWidth="1"/>
    <col min="13067" max="13067" width="10.28515625" style="60" customWidth="1"/>
    <col min="13068" max="13254" width="10.28515625" style="60"/>
    <col min="13255" max="13255" width="5.85546875" style="60" customWidth="1"/>
    <col min="13256" max="13256" width="8.85546875" style="60" customWidth="1"/>
    <col min="13257" max="13257" width="7.140625" style="60" customWidth="1"/>
    <col min="13258" max="13258" width="100.85546875" style="60" customWidth="1"/>
    <col min="13259" max="13259" width="12" style="60" customWidth="1"/>
    <col min="13260" max="13260" width="18.42578125" style="60" customWidth="1"/>
    <col min="13261" max="13261" width="24.7109375" style="60" customWidth="1"/>
    <col min="13262" max="13262" width="16.7109375" style="60" customWidth="1"/>
    <col min="13263" max="13263" width="10.140625" style="60" customWidth="1"/>
    <col min="13264" max="13264" width="24.7109375" style="60" customWidth="1"/>
    <col min="13265" max="13265" width="16.7109375" style="60" customWidth="1"/>
    <col min="13266" max="13266" width="10.140625" style="60" customWidth="1"/>
    <col min="13267" max="13267" width="24.7109375" style="60" customWidth="1"/>
    <col min="13268" max="13268" width="16.7109375" style="60" customWidth="1"/>
    <col min="13269" max="13269" width="10.140625" style="60" customWidth="1"/>
    <col min="13270" max="13270" width="24.7109375" style="60" customWidth="1"/>
    <col min="13271" max="13271" width="16.7109375" style="60" customWidth="1"/>
    <col min="13272" max="13272" width="10.140625" style="60" customWidth="1"/>
    <col min="13273" max="13273" width="24.7109375" style="60" customWidth="1"/>
    <col min="13274" max="13274" width="16.7109375" style="60" customWidth="1"/>
    <col min="13275" max="13275" width="10.140625" style="60" customWidth="1"/>
    <col min="13276" max="13276" width="24.7109375" style="60" customWidth="1"/>
    <col min="13277" max="13277" width="16.7109375" style="60" customWidth="1"/>
    <col min="13278" max="13278" width="10.140625" style="60" customWidth="1"/>
    <col min="13279" max="13279" width="24.7109375" style="60" customWidth="1"/>
    <col min="13280" max="13280" width="16.7109375" style="60" customWidth="1"/>
    <col min="13281" max="13281" width="10.140625" style="60" customWidth="1"/>
    <col min="13282" max="13282" width="24.7109375" style="60" customWidth="1"/>
    <col min="13283" max="13283" width="16.7109375" style="60" customWidth="1"/>
    <col min="13284" max="13284" width="10.140625" style="60" customWidth="1"/>
    <col min="13285" max="13285" width="24.7109375" style="60" customWidth="1"/>
    <col min="13286" max="13286" width="16.7109375" style="60" customWidth="1"/>
    <col min="13287" max="13287" width="10.140625" style="60" customWidth="1"/>
    <col min="13288" max="13288" width="24.7109375" style="60" customWidth="1"/>
    <col min="13289" max="13289" width="16.7109375" style="60" customWidth="1"/>
    <col min="13290" max="13290" width="10.140625" style="60" customWidth="1"/>
    <col min="13291" max="13291" width="24.7109375" style="60" customWidth="1"/>
    <col min="13292" max="13292" width="16.7109375" style="60" customWidth="1"/>
    <col min="13293" max="13293" width="10.140625" style="60" customWidth="1"/>
    <col min="13294" max="13294" width="24.7109375" style="60" customWidth="1"/>
    <col min="13295" max="13295" width="16.7109375" style="60" customWidth="1"/>
    <col min="13296" max="13296" width="10.140625" style="60" customWidth="1"/>
    <col min="13297" max="13297" width="24.7109375" style="60" customWidth="1"/>
    <col min="13298" max="13298" width="16.7109375" style="60" customWidth="1"/>
    <col min="13299" max="13299" width="10.140625" style="60" customWidth="1"/>
    <col min="13300" max="13300" width="24.7109375" style="60" customWidth="1"/>
    <col min="13301" max="13301" width="16.7109375" style="60" customWidth="1"/>
    <col min="13302" max="13302" width="12.5703125" style="60" customWidth="1"/>
    <col min="13303" max="13303" width="9.85546875" style="60" customWidth="1"/>
    <col min="13304" max="13304" width="10.28515625" style="60" customWidth="1"/>
    <col min="13305" max="13319" width="15.28515625" style="60" customWidth="1"/>
    <col min="13320" max="13320" width="7.28515625" style="60" customWidth="1"/>
    <col min="13321" max="13321" width="6.28515625" style="60" customWidth="1"/>
    <col min="13322" max="13322" width="6.85546875" style="60" customWidth="1"/>
    <col min="13323" max="13323" width="10.28515625" style="60" customWidth="1"/>
    <col min="13324" max="13510" width="10.28515625" style="60"/>
    <col min="13511" max="13511" width="5.85546875" style="60" customWidth="1"/>
    <col min="13512" max="13512" width="8.85546875" style="60" customWidth="1"/>
    <col min="13513" max="13513" width="7.140625" style="60" customWidth="1"/>
    <col min="13514" max="13514" width="100.85546875" style="60" customWidth="1"/>
    <col min="13515" max="13515" width="12" style="60" customWidth="1"/>
    <col min="13516" max="13516" width="18.42578125" style="60" customWidth="1"/>
    <col min="13517" max="13517" width="24.7109375" style="60" customWidth="1"/>
    <col min="13518" max="13518" width="16.7109375" style="60" customWidth="1"/>
    <col min="13519" max="13519" width="10.140625" style="60" customWidth="1"/>
    <col min="13520" max="13520" width="24.7109375" style="60" customWidth="1"/>
    <col min="13521" max="13521" width="16.7109375" style="60" customWidth="1"/>
    <col min="13522" max="13522" width="10.140625" style="60" customWidth="1"/>
    <col min="13523" max="13523" width="24.7109375" style="60" customWidth="1"/>
    <col min="13524" max="13524" width="16.7109375" style="60" customWidth="1"/>
    <col min="13525" max="13525" width="10.140625" style="60" customWidth="1"/>
    <col min="13526" max="13526" width="24.7109375" style="60" customWidth="1"/>
    <col min="13527" max="13527" width="16.7109375" style="60" customWidth="1"/>
    <col min="13528" max="13528" width="10.140625" style="60" customWidth="1"/>
    <col min="13529" max="13529" width="24.7109375" style="60" customWidth="1"/>
    <col min="13530" max="13530" width="16.7109375" style="60" customWidth="1"/>
    <col min="13531" max="13531" width="10.140625" style="60" customWidth="1"/>
    <col min="13532" max="13532" width="24.7109375" style="60" customWidth="1"/>
    <col min="13533" max="13533" width="16.7109375" style="60" customWidth="1"/>
    <col min="13534" max="13534" width="10.140625" style="60" customWidth="1"/>
    <col min="13535" max="13535" width="24.7109375" style="60" customWidth="1"/>
    <col min="13536" max="13536" width="16.7109375" style="60" customWidth="1"/>
    <col min="13537" max="13537" width="10.140625" style="60" customWidth="1"/>
    <col min="13538" max="13538" width="24.7109375" style="60" customWidth="1"/>
    <col min="13539" max="13539" width="16.7109375" style="60" customWidth="1"/>
    <col min="13540" max="13540" width="10.140625" style="60" customWidth="1"/>
    <col min="13541" max="13541" width="24.7109375" style="60" customWidth="1"/>
    <col min="13542" max="13542" width="16.7109375" style="60" customWidth="1"/>
    <col min="13543" max="13543" width="10.140625" style="60" customWidth="1"/>
    <col min="13544" max="13544" width="24.7109375" style="60" customWidth="1"/>
    <col min="13545" max="13545" width="16.7109375" style="60" customWidth="1"/>
    <col min="13546" max="13546" width="10.140625" style="60" customWidth="1"/>
    <col min="13547" max="13547" width="24.7109375" style="60" customWidth="1"/>
    <col min="13548" max="13548" width="16.7109375" style="60" customWidth="1"/>
    <col min="13549" max="13549" width="10.140625" style="60" customWidth="1"/>
    <col min="13550" max="13550" width="24.7109375" style="60" customWidth="1"/>
    <col min="13551" max="13551" width="16.7109375" style="60" customWidth="1"/>
    <col min="13552" max="13552" width="10.140625" style="60" customWidth="1"/>
    <col min="13553" max="13553" width="24.7109375" style="60" customWidth="1"/>
    <col min="13554" max="13554" width="16.7109375" style="60" customWidth="1"/>
    <col min="13555" max="13555" width="10.140625" style="60" customWidth="1"/>
    <col min="13556" max="13556" width="24.7109375" style="60" customWidth="1"/>
    <col min="13557" max="13557" width="16.7109375" style="60" customWidth="1"/>
    <col min="13558" max="13558" width="12.5703125" style="60" customWidth="1"/>
    <col min="13559" max="13559" width="9.85546875" style="60" customWidth="1"/>
    <col min="13560" max="13560" width="10.28515625" style="60" customWidth="1"/>
    <col min="13561" max="13575" width="15.28515625" style="60" customWidth="1"/>
    <col min="13576" max="13576" width="7.28515625" style="60" customWidth="1"/>
    <col min="13577" max="13577" width="6.28515625" style="60" customWidth="1"/>
    <col min="13578" max="13578" width="6.85546875" style="60" customWidth="1"/>
    <col min="13579" max="13579" width="10.28515625" style="60" customWidth="1"/>
    <col min="13580" max="13766" width="10.28515625" style="60"/>
    <col min="13767" max="13767" width="5.85546875" style="60" customWidth="1"/>
    <col min="13768" max="13768" width="8.85546875" style="60" customWidth="1"/>
    <col min="13769" max="13769" width="7.140625" style="60" customWidth="1"/>
    <col min="13770" max="13770" width="100.85546875" style="60" customWidth="1"/>
    <col min="13771" max="13771" width="12" style="60" customWidth="1"/>
    <col min="13772" max="13772" width="18.42578125" style="60" customWidth="1"/>
    <col min="13773" max="13773" width="24.7109375" style="60" customWidth="1"/>
    <col min="13774" max="13774" width="16.7109375" style="60" customWidth="1"/>
    <col min="13775" max="13775" width="10.140625" style="60" customWidth="1"/>
    <col min="13776" max="13776" width="24.7109375" style="60" customWidth="1"/>
    <col min="13777" max="13777" width="16.7109375" style="60" customWidth="1"/>
    <col min="13778" max="13778" width="10.140625" style="60" customWidth="1"/>
    <col min="13779" max="13779" width="24.7109375" style="60" customWidth="1"/>
    <col min="13780" max="13780" width="16.7109375" style="60" customWidth="1"/>
    <col min="13781" max="13781" width="10.140625" style="60" customWidth="1"/>
    <col min="13782" max="13782" width="24.7109375" style="60" customWidth="1"/>
    <col min="13783" max="13783" width="16.7109375" style="60" customWidth="1"/>
    <col min="13784" max="13784" width="10.140625" style="60" customWidth="1"/>
    <col min="13785" max="13785" width="24.7109375" style="60" customWidth="1"/>
    <col min="13786" max="13786" width="16.7109375" style="60" customWidth="1"/>
    <col min="13787" max="13787" width="10.140625" style="60" customWidth="1"/>
    <col min="13788" max="13788" width="24.7109375" style="60" customWidth="1"/>
    <col min="13789" max="13789" width="16.7109375" style="60" customWidth="1"/>
    <col min="13790" max="13790" width="10.140625" style="60" customWidth="1"/>
    <col min="13791" max="13791" width="24.7109375" style="60" customWidth="1"/>
    <col min="13792" max="13792" width="16.7109375" style="60" customWidth="1"/>
    <col min="13793" max="13793" width="10.140625" style="60" customWidth="1"/>
    <col min="13794" max="13794" width="24.7109375" style="60" customWidth="1"/>
    <col min="13795" max="13795" width="16.7109375" style="60" customWidth="1"/>
    <col min="13796" max="13796" width="10.140625" style="60" customWidth="1"/>
    <col min="13797" max="13797" width="24.7109375" style="60" customWidth="1"/>
    <col min="13798" max="13798" width="16.7109375" style="60" customWidth="1"/>
    <col min="13799" max="13799" width="10.140625" style="60" customWidth="1"/>
    <col min="13800" max="13800" width="24.7109375" style="60" customWidth="1"/>
    <col min="13801" max="13801" width="16.7109375" style="60" customWidth="1"/>
    <col min="13802" max="13802" width="10.140625" style="60" customWidth="1"/>
    <col min="13803" max="13803" width="24.7109375" style="60" customWidth="1"/>
    <col min="13804" max="13804" width="16.7109375" style="60" customWidth="1"/>
    <col min="13805" max="13805" width="10.140625" style="60" customWidth="1"/>
    <col min="13806" max="13806" width="24.7109375" style="60" customWidth="1"/>
    <col min="13807" max="13807" width="16.7109375" style="60" customWidth="1"/>
    <col min="13808" max="13808" width="10.140625" style="60" customWidth="1"/>
    <col min="13809" max="13809" width="24.7109375" style="60" customWidth="1"/>
    <col min="13810" max="13810" width="16.7109375" style="60" customWidth="1"/>
    <col min="13811" max="13811" width="10.140625" style="60" customWidth="1"/>
    <col min="13812" max="13812" width="24.7109375" style="60" customWidth="1"/>
    <col min="13813" max="13813" width="16.7109375" style="60" customWidth="1"/>
    <col min="13814" max="13814" width="12.5703125" style="60" customWidth="1"/>
    <col min="13815" max="13815" width="9.85546875" style="60" customWidth="1"/>
    <col min="13816" max="13816" width="10.28515625" style="60" customWidth="1"/>
    <col min="13817" max="13831" width="15.28515625" style="60" customWidth="1"/>
    <col min="13832" max="13832" width="7.28515625" style="60" customWidth="1"/>
    <col min="13833" max="13833" width="6.28515625" style="60" customWidth="1"/>
    <col min="13834" max="13834" width="6.85546875" style="60" customWidth="1"/>
    <col min="13835" max="13835" width="10.28515625" style="60" customWidth="1"/>
    <col min="13836" max="14022" width="10.28515625" style="60"/>
    <col min="14023" max="14023" width="5.85546875" style="60" customWidth="1"/>
    <col min="14024" max="14024" width="8.85546875" style="60" customWidth="1"/>
    <col min="14025" max="14025" width="7.140625" style="60" customWidth="1"/>
    <col min="14026" max="14026" width="100.85546875" style="60" customWidth="1"/>
    <col min="14027" max="14027" width="12" style="60" customWidth="1"/>
    <col min="14028" max="14028" width="18.42578125" style="60" customWidth="1"/>
    <col min="14029" max="14029" width="24.7109375" style="60" customWidth="1"/>
    <col min="14030" max="14030" width="16.7109375" style="60" customWidth="1"/>
    <col min="14031" max="14031" width="10.140625" style="60" customWidth="1"/>
    <col min="14032" max="14032" width="24.7109375" style="60" customWidth="1"/>
    <col min="14033" max="14033" width="16.7109375" style="60" customWidth="1"/>
    <col min="14034" max="14034" width="10.140625" style="60" customWidth="1"/>
    <col min="14035" max="14035" width="24.7109375" style="60" customWidth="1"/>
    <col min="14036" max="14036" width="16.7109375" style="60" customWidth="1"/>
    <col min="14037" max="14037" width="10.140625" style="60" customWidth="1"/>
    <col min="14038" max="14038" width="24.7109375" style="60" customWidth="1"/>
    <col min="14039" max="14039" width="16.7109375" style="60" customWidth="1"/>
    <col min="14040" max="14040" width="10.140625" style="60" customWidth="1"/>
    <col min="14041" max="14041" width="24.7109375" style="60" customWidth="1"/>
    <col min="14042" max="14042" width="16.7109375" style="60" customWidth="1"/>
    <col min="14043" max="14043" width="10.140625" style="60" customWidth="1"/>
    <col min="14044" max="14044" width="24.7109375" style="60" customWidth="1"/>
    <col min="14045" max="14045" width="16.7109375" style="60" customWidth="1"/>
    <col min="14046" max="14046" width="10.140625" style="60" customWidth="1"/>
    <col min="14047" max="14047" width="24.7109375" style="60" customWidth="1"/>
    <col min="14048" max="14048" width="16.7109375" style="60" customWidth="1"/>
    <col min="14049" max="14049" width="10.140625" style="60" customWidth="1"/>
    <col min="14050" max="14050" width="24.7109375" style="60" customWidth="1"/>
    <col min="14051" max="14051" width="16.7109375" style="60" customWidth="1"/>
    <col min="14052" max="14052" width="10.140625" style="60" customWidth="1"/>
    <col min="14053" max="14053" width="24.7109375" style="60" customWidth="1"/>
    <col min="14054" max="14054" width="16.7109375" style="60" customWidth="1"/>
    <col min="14055" max="14055" width="10.140625" style="60" customWidth="1"/>
    <col min="14056" max="14056" width="24.7109375" style="60" customWidth="1"/>
    <col min="14057" max="14057" width="16.7109375" style="60" customWidth="1"/>
    <col min="14058" max="14058" width="10.140625" style="60" customWidth="1"/>
    <col min="14059" max="14059" width="24.7109375" style="60" customWidth="1"/>
    <col min="14060" max="14060" width="16.7109375" style="60" customWidth="1"/>
    <col min="14061" max="14061" width="10.140625" style="60" customWidth="1"/>
    <col min="14062" max="14062" width="24.7109375" style="60" customWidth="1"/>
    <col min="14063" max="14063" width="16.7109375" style="60" customWidth="1"/>
    <col min="14064" max="14064" width="10.140625" style="60" customWidth="1"/>
    <col min="14065" max="14065" width="24.7109375" style="60" customWidth="1"/>
    <col min="14066" max="14066" width="16.7109375" style="60" customWidth="1"/>
    <col min="14067" max="14067" width="10.140625" style="60" customWidth="1"/>
    <col min="14068" max="14068" width="24.7109375" style="60" customWidth="1"/>
    <col min="14069" max="14069" width="16.7109375" style="60" customWidth="1"/>
    <col min="14070" max="14070" width="12.5703125" style="60" customWidth="1"/>
    <col min="14071" max="14071" width="9.85546875" style="60" customWidth="1"/>
    <col min="14072" max="14072" width="10.28515625" style="60" customWidth="1"/>
    <col min="14073" max="14087" width="15.28515625" style="60" customWidth="1"/>
    <col min="14088" max="14088" width="7.28515625" style="60" customWidth="1"/>
    <col min="14089" max="14089" width="6.28515625" style="60" customWidth="1"/>
    <col min="14090" max="14090" width="6.85546875" style="60" customWidth="1"/>
    <col min="14091" max="14091" width="10.28515625" style="60" customWidth="1"/>
    <col min="14092" max="14278" width="10.28515625" style="60"/>
    <col min="14279" max="14279" width="5.85546875" style="60" customWidth="1"/>
    <col min="14280" max="14280" width="8.85546875" style="60" customWidth="1"/>
    <col min="14281" max="14281" width="7.140625" style="60" customWidth="1"/>
    <col min="14282" max="14282" width="100.85546875" style="60" customWidth="1"/>
    <col min="14283" max="14283" width="12" style="60" customWidth="1"/>
    <col min="14284" max="14284" width="18.42578125" style="60" customWidth="1"/>
    <col min="14285" max="14285" width="24.7109375" style="60" customWidth="1"/>
    <col min="14286" max="14286" width="16.7109375" style="60" customWidth="1"/>
    <col min="14287" max="14287" width="10.140625" style="60" customWidth="1"/>
    <col min="14288" max="14288" width="24.7109375" style="60" customWidth="1"/>
    <col min="14289" max="14289" width="16.7109375" style="60" customWidth="1"/>
    <col min="14290" max="14290" width="10.140625" style="60" customWidth="1"/>
    <col min="14291" max="14291" width="24.7109375" style="60" customWidth="1"/>
    <col min="14292" max="14292" width="16.7109375" style="60" customWidth="1"/>
    <col min="14293" max="14293" width="10.140625" style="60" customWidth="1"/>
    <col min="14294" max="14294" width="24.7109375" style="60" customWidth="1"/>
    <col min="14295" max="14295" width="16.7109375" style="60" customWidth="1"/>
    <col min="14296" max="14296" width="10.140625" style="60" customWidth="1"/>
    <col min="14297" max="14297" width="24.7109375" style="60" customWidth="1"/>
    <col min="14298" max="14298" width="16.7109375" style="60" customWidth="1"/>
    <col min="14299" max="14299" width="10.140625" style="60" customWidth="1"/>
    <col min="14300" max="14300" width="24.7109375" style="60" customWidth="1"/>
    <col min="14301" max="14301" width="16.7109375" style="60" customWidth="1"/>
    <col min="14302" max="14302" width="10.140625" style="60" customWidth="1"/>
    <col min="14303" max="14303" width="24.7109375" style="60" customWidth="1"/>
    <col min="14304" max="14304" width="16.7109375" style="60" customWidth="1"/>
    <col min="14305" max="14305" width="10.140625" style="60" customWidth="1"/>
    <col min="14306" max="14306" width="24.7109375" style="60" customWidth="1"/>
    <col min="14307" max="14307" width="16.7109375" style="60" customWidth="1"/>
    <col min="14308" max="14308" width="10.140625" style="60" customWidth="1"/>
    <col min="14309" max="14309" width="24.7109375" style="60" customWidth="1"/>
    <col min="14310" max="14310" width="16.7109375" style="60" customWidth="1"/>
    <col min="14311" max="14311" width="10.140625" style="60" customWidth="1"/>
    <col min="14312" max="14312" width="24.7109375" style="60" customWidth="1"/>
    <col min="14313" max="14313" width="16.7109375" style="60" customWidth="1"/>
    <col min="14314" max="14314" width="10.140625" style="60" customWidth="1"/>
    <col min="14315" max="14315" width="24.7109375" style="60" customWidth="1"/>
    <col min="14316" max="14316" width="16.7109375" style="60" customWidth="1"/>
    <col min="14317" max="14317" width="10.140625" style="60" customWidth="1"/>
    <col min="14318" max="14318" width="24.7109375" style="60" customWidth="1"/>
    <col min="14319" max="14319" width="16.7109375" style="60" customWidth="1"/>
    <col min="14320" max="14320" width="10.140625" style="60" customWidth="1"/>
    <col min="14321" max="14321" width="24.7109375" style="60" customWidth="1"/>
    <col min="14322" max="14322" width="16.7109375" style="60" customWidth="1"/>
    <col min="14323" max="14323" width="10.140625" style="60" customWidth="1"/>
    <col min="14324" max="14324" width="24.7109375" style="60" customWidth="1"/>
    <col min="14325" max="14325" width="16.7109375" style="60" customWidth="1"/>
    <col min="14326" max="14326" width="12.5703125" style="60" customWidth="1"/>
    <col min="14327" max="14327" width="9.85546875" style="60" customWidth="1"/>
    <col min="14328" max="14328" width="10.28515625" style="60" customWidth="1"/>
    <col min="14329" max="14343" width="15.28515625" style="60" customWidth="1"/>
    <col min="14344" max="14344" width="7.28515625" style="60" customWidth="1"/>
    <col min="14345" max="14345" width="6.28515625" style="60" customWidth="1"/>
    <col min="14346" max="14346" width="6.85546875" style="60" customWidth="1"/>
    <col min="14347" max="14347" width="10.28515625" style="60" customWidth="1"/>
    <col min="14348" max="14534" width="10.28515625" style="60"/>
    <col min="14535" max="14535" width="5.85546875" style="60" customWidth="1"/>
    <col min="14536" max="14536" width="8.85546875" style="60" customWidth="1"/>
    <col min="14537" max="14537" width="7.140625" style="60" customWidth="1"/>
    <col min="14538" max="14538" width="100.85546875" style="60" customWidth="1"/>
    <col min="14539" max="14539" width="12" style="60" customWidth="1"/>
    <col min="14540" max="14540" width="18.42578125" style="60" customWidth="1"/>
    <col min="14541" max="14541" width="24.7109375" style="60" customWidth="1"/>
    <col min="14542" max="14542" width="16.7109375" style="60" customWidth="1"/>
    <col min="14543" max="14543" width="10.140625" style="60" customWidth="1"/>
    <col min="14544" max="14544" width="24.7109375" style="60" customWidth="1"/>
    <col min="14545" max="14545" width="16.7109375" style="60" customWidth="1"/>
    <col min="14546" max="14546" width="10.140625" style="60" customWidth="1"/>
    <col min="14547" max="14547" width="24.7109375" style="60" customWidth="1"/>
    <col min="14548" max="14548" width="16.7109375" style="60" customWidth="1"/>
    <col min="14549" max="14549" width="10.140625" style="60" customWidth="1"/>
    <col min="14550" max="14550" width="24.7109375" style="60" customWidth="1"/>
    <col min="14551" max="14551" width="16.7109375" style="60" customWidth="1"/>
    <col min="14552" max="14552" width="10.140625" style="60" customWidth="1"/>
    <col min="14553" max="14553" width="24.7109375" style="60" customWidth="1"/>
    <col min="14554" max="14554" width="16.7109375" style="60" customWidth="1"/>
    <col min="14555" max="14555" width="10.140625" style="60" customWidth="1"/>
    <col min="14556" max="14556" width="24.7109375" style="60" customWidth="1"/>
    <col min="14557" max="14557" width="16.7109375" style="60" customWidth="1"/>
    <col min="14558" max="14558" width="10.140625" style="60" customWidth="1"/>
    <col min="14559" max="14559" width="24.7109375" style="60" customWidth="1"/>
    <col min="14560" max="14560" width="16.7109375" style="60" customWidth="1"/>
    <col min="14561" max="14561" width="10.140625" style="60" customWidth="1"/>
    <col min="14562" max="14562" width="24.7109375" style="60" customWidth="1"/>
    <col min="14563" max="14563" width="16.7109375" style="60" customWidth="1"/>
    <col min="14564" max="14564" width="10.140625" style="60" customWidth="1"/>
    <col min="14565" max="14565" width="24.7109375" style="60" customWidth="1"/>
    <col min="14566" max="14566" width="16.7109375" style="60" customWidth="1"/>
    <col min="14567" max="14567" width="10.140625" style="60" customWidth="1"/>
    <col min="14568" max="14568" width="24.7109375" style="60" customWidth="1"/>
    <col min="14569" max="14569" width="16.7109375" style="60" customWidth="1"/>
    <col min="14570" max="14570" width="10.140625" style="60" customWidth="1"/>
    <col min="14571" max="14571" width="24.7109375" style="60" customWidth="1"/>
    <col min="14572" max="14572" width="16.7109375" style="60" customWidth="1"/>
    <col min="14573" max="14573" width="10.140625" style="60" customWidth="1"/>
    <col min="14574" max="14574" width="24.7109375" style="60" customWidth="1"/>
    <col min="14575" max="14575" width="16.7109375" style="60" customWidth="1"/>
    <col min="14576" max="14576" width="10.140625" style="60" customWidth="1"/>
    <col min="14577" max="14577" width="24.7109375" style="60" customWidth="1"/>
    <col min="14578" max="14578" width="16.7109375" style="60" customWidth="1"/>
    <col min="14579" max="14579" width="10.140625" style="60" customWidth="1"/>
    <col min="14580" max="14580" width="24.7109375" style="60" customWidth="1"/>
    <col min="14581" max="14581" width="16.7109375" style="60" customWidth="1"/>
    <col min="14582" max="14582" width="12.5703125" style="60" customWidth="1"/>
    <col min="14583" max="14583" width="9.85546875" style="60" customWidth="1"/>
    <col min="14584" max="14584" width="10.28515625" style="60" customWidth="1"/>
    <col min="14585" max="14599" width="15.28515625" style="60" customWidth="1"/>
    <col min="14600" max="14600" width="7.28515625" style="60" customWidth="1"/>
    <col min="14601" max="14601" width="6.28515625" style="60" customWidth="1"/>
    <col min="14602" max="14602" width="6.85546875" style="60" customWidth="1"/>
    <col min="14603" max="14603" width="10.28515625" style="60" customWidth="1"/>
    <col min="14604" max="14790" width="10.28515625" style="60"/>
    <col min="14791" max="14791" width="5.85546875" style="60" customWidth="1"/>
    <col min="14792" max="14792" width="8.85546875" style="60" customWidth="1"/>
    <col min="14793" max="14793" width="7.140625" style="60" customWidth="1"/>
    <col min="14794" max="14794" width="100.85546875" style="60" customWidth="1"/>
    <col min="14795" max="14795" width="12" style="60" customWidth="1"/>
    <col min="14796" max="14796" width="18.42578125" style="60" customWidth="1"/>
    <col min="14797" max="14797" width="24.7109375" style="60" customWidth="1"/>
    <col min="14798" max="14798" width="16.7109375" style="60" customWidth="1"/>
    <col min="14799" max="14799" width="10.140625" style="60" customWidth="1"/>
    <col min="14800" max="14800" width="24.7109375" style="60" customWidth="1"/>
    <col min="14801" max="14801" width="16.7109375" style="60" customWidth="1"/>
    <col min="14802" max="14802" width="10.140625" style="60" customWidth="1"/>
    <col min="14803" max="14803" width="24.7109375" style="60" customWidth="1"/>
    <col min="14804" max="14804" width="16.7109375" style="60" customWidth="1"/>
    <col min="14805" max="14805" width="10.140625" style="60" customWidth="1"/>
    <col min="14806" max="14806" width="24.7109375" style="60" customWidth="1"/>
    <col min="14807" max="14807" width="16.7109375" style="60" customWidth="1"/>
    <col min="14808" max="14808" width="10.140625" style="60" customWidth="1"/>
    <col min="14809" max="14809" width="24.7109375" style="60" customWidth="1"/>
    <col min="14810" max="14810" width="16.7109375" style="60" customWidth="1"/>
    <col min="14811" max="14811" width="10.140625" style="60" customWidth="1"/>
    <col min="14812" max="14812" width="24.7109375" style="60" customWidth="1"/>
    <col min="14813" max="14813" width="16.7109375" style="60" customWidth="1"/>
    <col min="14814" max="14814" width="10.140625" style="60" customWidth="1"/>
    <col min="14815" max="14815" width="24.7109375" style="60" customWidth="1"/>
    <col min="14816" max="14816" width="16.7109375" style="60" customWidth="1"/>
    <col min="14817" max="14817" width="10.140625" style="60" customWidth="1"/>
    <col min="14818" max="14818" width="24.7109375" style="60" customWidth="1"/>
    <col min="14819" max="14819" width="16.7109375" style="60" customWidth="1"/>
    <col min="14820" max="14820" width="10.140625" style="60" customWidth="1"/>
    <col min="14821" max="14821" width="24.7109375" style="60" customWidth="1"/>
    <col min="14822" max="14822" width="16.7109375" style="60" customWidth="1"/>
    <col min="14823" max="14823" width="10.140625" style="60" customWidth="1"/>
    <col min="14824" max="14824" width="24.7109375" style="60" customWidth="1"/>
    <col min="14825" max="14825" width="16.7109375" style="60" customWidth="1"/>
    <col min="14826" max="14826" width="10.140625" style="60" customWidth="1"/>
    <col min="14827" max="14827" width="24.7109375" style="60" customWidth="1"/>
    <col min="14828" max="14828" width="16.7109375" style="60" customWidth="1"/>
    <col min="14829" max="14829" width="10.140625" style="60" customWidth="1"/>
    <col min="14830" max="14830" width="24.7109375" style="60" customWidth="1"/>
    <col min="14831" max="14831" width="16.7109375" style="60" customWidth="1"/>
    <col min="14832" max="14832" width="10.140625" style="60" customWidth="1"/>
    <col min="14833" max="14833" width="24.7109375" style="60" customWidth="1"/>
    <col min="14834" max="14834" width="16.7109375" style="60" customWidth="1"/>
    <col min="14835" max="14835" width="10.140625" style="60" customWidth="1"/>
    <col min="14836" max="14836" width="24.7109375" style="60" customWidth="1"/>
    <col min="14837" max="14837" width="16.7109375" style="60" customWidth="1"/>
    <col min="14838" max="14838" width="12.5703125" style="60" customWidth="1"/>
    <col min="14839" max="14839" width="9.85546875" style="60" customWidth="1"/>
    <col min="14840" max="14840" width="10.28515625" style="60" customWidth="1"/>
    <col min="14841" max="14855" width="15.28515625" style="60" customWidth="1"/>
    <col min="14856" max="14856" width="7.28515625" style="60" customWidth="1"/>
    <col min="14857" max="14857" width="6.28515625" style="60" customWidth="1"/>
    <col min="14858" max="14858" width="6.85546875" style="60" customWidth="1"/>
    <col min="14859" max="14859" width="10.28515625" style="60" customWidth="1"/>
    <col min="14860" max="15046" width="10.28515625" style="60"/>
    <col min="15047" max="15047" width="5.85546875" style="60" customWidth="1"/>
    <col min="15048" max="15048" width="8.85546875" style="60" customWidth="1"/>
    <col min="15049" max="15049" width="7.140625" style="60" customWidth="1"/>
    <col min="15050" max="15050" width="100.85546875" style="60" customWidth="1"/>
    <col min="15051" max="15051" width="12" style="60" customWidth="1"/>
    <col min="15052" max="15052" width="18.42578125" style="60" customWidth="1"/>
    <col min="15053" max="15053" width="24.7109375" style="60" customWidth="1"/>
    <col min="15054" max="15054" width="16.7109375" style="60" customWidth="1"/>
    <col min="15055" max="15055" width="10.140625" style="60" customWidth="1"/>
    <col min="15056" max="15056" width="24.7109375" style="60" customWidth="1"/>
    <col min="15057" max="15057" width="16.7109375" style="60" customWidth="1"/>
    <col min="15058" max="15058" width="10.140625" style="60" customWidth="1"/>
    <col min="15059" max="15059" width="24.7109375" style="60" customWidth="1"/>
    <col min="15060" max="15060" width="16.7109375" style="60" customWidth="1"/>
    <col min="15061" max="15061" width="10.140625" style="60" customWidth="1"/>
    <col min="15062" max="15062" width="24.7109375" style="60" customWidth="1"/>
    <col min="15063" max="15063" width="16.7109375" style="60" customWidth="1"/>
    <col min="15064" max="15064" width="10.140625" style="60" customWidth="1"/>
    <col min="15065" max="15065" width="24.7109375" style="60" customWidth="1"/>
    <col min="15066" max="15066" width="16.7109375" style="60" customWidth="1"/>
    <col min="15067" max="15067" width="10.140625" style="60" customWidth="1"/>
    <col min="15068" max="15068" width="24.7109375" style="60" customWidth="1"/>
    <col min="15069" max="15069" width="16.7109375" style="60" customWidth="1"/>
    <col min="15070" max="15070" width="10.140625" style="60" customWidth="1"/>
    <col min="15071" max="15071" width="24.7109375" style="60" customWidth="1"/>
    <col min="15072" max="15072" width="16.7109375" style="60" customWidth="1"/>
    <col min="15073" max="15073" width="10.140625" style="60" customWidth="1"/>
    <col min="15074" max="15074" width="24.7109375" style="60" customWidth="1"/>
    <col min="15075" max="15075" width="16.7109375" style="60" customWidth="1"/>
    <col min="15076" max="15076" width="10.140625" style="60" customWidth="1"/>
    <col min="15077" max="15077" width="24.7109375" style="60" customWidth="1"/>
    <col min="15078" max="15078" width="16.7109375" style="60" customWidth="1"/>
    <col min="15079" max="15079" width="10.140625" style="60" customWidth="1"/>
    <col min="15080" max="15080" width="24.7109375" style="60" customWidth="1"/>
    <col min="15081" max="15081" width="16.7109375" style="60" customWidth="1"/>
    <col min="15082" max="15082" width="10.140625" style="60" customWidth="1"/>
    <col min="15083" max="15083" width="24.7109375" style="60" customWidth="1"/>
    <col min="15084" max="15084" width="16.7109375" style="60" customWidth="1"/>
    <col min="15085" max="15085" width="10.140625" style="60" customWidth="1"/>
    <col min="15086" max="15086" width="24.7109375" style="60" customWidth="1"/>
    <col min="15087" max="15087" width="16.7109375" style="60" customWidth="1"/>
    <col min="15088" max="15088" width="10.140625" style="60" customWidth="1"/>
    <col min="15089" max="15089" width="24.7109375" style="60" customWidth="1"/>
    <col min="15090" max="15090" width="16.7109375" style="60" customWidth="1"/>
    <col min="15091" max="15091" width="10.140625" style="60" customWidth="1"/>
    <col min="15092" max="15092" width="24.7109375" style="60" customWidth="1"/>
    <col min="15093" max="15093" width="16.7109375" style="60" customWidth="1"/>
    <col min="15094" max="15094" width="12.5703125" style="60" customWidth="1"/>
    <col min="15095" max="15095" width="9.85546875" style="60" customWidth="1"/>
    <col min="15096" max="15096" width="10.28515625" style="60" customWidth="1"/>
    <col min="15097" max="15111" width="15.28515625" style="60" customWidth="1"/>
    <col min="15112" max="15112" width="7.28515625" style="60" customWidth="1"/>
    <col min="15113" max="15113" width="6.28515625" style="60" customWidth="1"/>
    <col min="15114" max="15114" width="6.85546875" style="60" customWidth="1"/>
    <col min="15115" max="15115" width="10.28515625" style="60" customWidth="1"/>
    <col min="15116" max="15302" width="10.28515625" style="60"/>
    <col min="15303" max="15303" width="5.85546875" style="60" customWidth="1"/>
    <col min="15304" max="15304" width="8.85546875" style="60" customWidth="1"/>
    <col min="15305" max="15305" width="7.140625" style="60" customWidth="1"/>
    <col min="15306" max="15306" width="100.85546875" style="60" customWidth="1"/>
    <col min="15307" max="15307" width="12" style="60" customWidth="1"/>
    <col min="15308" max="15308" width="18.42578125" style="60" customWidth="1"/>
    <col min="15309" max="15309" width="24.7109375" style="60" customWidth="1"/>
    <col min="15310" max="15310" width="16.7109375" style="60" customWidth="1"/>
    <col min="15311" max="15311" width="10.140625" style="60" customWidth="1"/>
    <col min="15312" max="15312" width="24.7109375" style="60" customWidth="1"/>
    <col min="15313" max="15313" width="16.7109375" style="60" customWidth="1"/>
    <col min="15314" max="15314" width="10.140625" style="60" customWidth="1"/>
    <col min="15315" max="15315" width="24.7109375" style="60" customWidth="1"/>
    <col min="15316" max="15316" width="16.7109375" style="60" customWidth="1"/>
    <col min="15317" max="15317" width="10.140625" style="60" customWidth="1"/>
    <col min="15318" max="15318" width="24.7109375" style="60" customWidth="1"/>
    <col min="15319" max="15319" width="16.7109375" style="60" customWidth="1"/>
    <col min="15320" max="15320" width="10.140625" style="60" customWidth="1"/>
    <col min="15321" max="15321" width="24.7109375" style="60" customWidth="1"/>
    <col min="15322" max="15322" width="16.7109375" style="60" customWidth="1"/>
    <col min="15323" max="15323" width="10.140625" style="60" customWidth="1"/>
    <col min="15324" max="15324" width="24.7109375" style="60" customWidth="1"/>
    <col min="15325" max="15325" width="16.7109375" style="60" customWidth="1"/>
    <col min="15326" max="15326" width="10.140625" style="60" customWidth="1"/>
    <col min="15327" max="15327" width="24.7109375" style="60" customWidth="1"/>
    <col min="15328" max="15328" width="16.7109375" style="60" customWidth="1"/>
    <col min="15329" max="15329" width="10.140625" style="60" customWidth="1"/>
    <col min="15330" max="15330" width="24.7109375" style="60" customWidth="1"/>
    <col min="15331" max="15331" width="16.7109375" style="60" customWidth="1"/>
    <col min="15332" max="15332" width="10.140625" style="60" customWidth="1"/>
    <col min="15333" max="15333" width="24.7109375" style="60" customWidth="1"/>
    <col min="15334" max="15334" width="16.7109375" style="60" customWidth="1"/>
    <col min="15335" max="15335" width="10.140625" style="60" customWidth="1"/>
    <col min="15336" max="15336" width="24.7109375" style="60" customWidth="1"/>
    <col min="15337" max="15337" width="16.7109375" style="60" customWidth="1"/>
    <col min="15338" max="15338" width="10.140625" style="60" customWidth="1"/>
    <col min="15339" max="15339" width="24.7109375" style="60" customWidth="1"/>
    <col min="15340" max="15340" width="16.7109375" style="60" customWidth="1"/>
    <col min="15341" max="15341" width="10.140625" style="60" customWidth="1"/>
    <col min="15342" max="15342" width="24.7109375" style="60" customWidth="1"/>
    <col min="15343" max="15343" width="16.7109375" style="60" customWidth="1"/>
    <col min="15344" max="15344" width="10.140625" style="60" customWidth="1"/>
    <col min="15345" max="15345" width="24.7109375" style="60" customWidth="1"/>
    <col min="15346" max="15346" width="16.7109375" style="60" customWidth="1"/>
    <col min="15347" max="15347" width="10.140625" style="60" customWidth="1"/>
    <col min="15348" max="15348" width="24.7109375" style="60" customWidth="1"/>
    <col min="15349" max="15349" width="16.7109375" style="60" customWidth="1"/>
    <col min="15350" max="15350" width="12.5703125" style="60" customWidth="1"/>
    <col min="15351" max="15351" width="9.85546875" style="60" customWidth="1"/>
    <col min="15352" max="15352" width="10.28515625" style="60" customWidth="1"/>
    <col min="15353" max="15367" width="15.28515625" style="60" customWidth="1"/>
    <col min="15368" max="15368" width="7.28515625" style="60" customWidth="1"/>
    <col min="15369" max="15369" width="6.28515625" style="60" customWidth="1"/>
    <col min="15370" max="15370" width="6.85546875" style="60" customWidth="1"/>
    <col min="15371" max="15371" width="10.28515625" style="60" customWidth="1"/>
    <col min="15372" max="15558" width="10.28515625" style="60"/>
    <col min="15559" max="15559" width="5.85546875" style="60" customWidth="1"/>
    <col min="15560" max="15560" width="8.85546875" style="60" customWidth="1"/>
    <col min="15561" max="15561" width="7.140625" style="60" customWidth="1"/>
    <col min="15562" max="15562" width="100.85546875" style="60" customWidth="1"/>
    <col min="15563" max="15563" width="12" style="60" customWidth="1"/>
    <col min="15564" max="15564" width="18.42578125" style="60" customWidth="1"/>
    <col min="15565" max="15565" width="24.7109375" style="60" customWidth="1"/>
    <col min="15566" max="15566" width="16.7109375" style="60" customWidth="1"/>
    <col min="15567" max="15567" width="10.140625" style="60" customWidth="1"/>
    <col min="15568" max="15568" width="24.7109375" style="60" customWidth="1"/>
    <col min="15569" max="15569" width="16.7109375" style="60" customWidth="1"/>
    <col min="15570" max="15570" width="10.140625" style="60" customWidth="1"/>
    <col min="15571" max="15571" width="24.7109375" style="60" customWidth="1"/>
    <col min="15572" max="15572" width="16.7109375" style="60" customWidth="1"/>
    <col min="15573" max="15573" width="10.140625" style="60" customWidth="1"/>
    <col min="15574" max="15574" width="24.7109375" style="60" customWidth="1"/>
    <col min="15575" max="15575" width="16.7109375" style="60" customWidth="1"/>
    <col min="15576" max="15576" width="10.140625" style="60" customWidth="1"/>
    <col min="15577" max="15577" width="24.7109375" style="60" customWidth="1"/>
    <col min="15578" max="15578" width="16.7109375" style="60" customWidth="1"/>
    <col min="15579" max="15579" width="10.140625" style="60" customWidth="1"/>
    <col min="15580" max="15580" width="24.7109375" style="60" customWidth="1"/>
    <col min="15581" max="15581" width="16.7109375" style="60" customWidth="1"/>
    <col min="15582" max="15582" width="10.140625" style="60" customWidth="1"/>
    <col min="15583" max="15583" width="24.7109375" style="60" customWidth="1"/>
    <col min="15584" max="15584" width="16.7109375" style="60" customWidth="1"/>
    <col min="15585" max="15585" width="10.140625" style="60" customWidth="1"/>
    <col min="15586" max="15586" width="24.7109375" style="60" customWidth="1"/>
    <col min="15587" max="15587" width="16.7109375" style="60" customWidth="1"/>
    <col min="15588" max="15588" width="10.140625" style="60" customWidth="1"/>
    <col min="15589" max="15589" width="24.7109375" style="60" customWidth="1"/>
    <col min="15590" max="15590" width="16.7109375" style="60" customWidth="1"/>
    <col min="15591" max="15591" width="10.140625" style="60" customWidth="1"/>
    <col min="15592" max="15592" width="24.7109375" style="60" customWidth="1"/>
    <col min="15593" max="15593" width="16.7109375" style="60" customWidth="1"/>
    <col min="15594" max="15594" width="10.140625" style="60" customWidth="1"/>
    <col min="15595" max="15595" width="24.7109375" style="60" customWidth="1"/>
    <col min="15596" max="15596" width="16.7109375" style="60" customWidth="1"/>
    <col min="15597" max="15597" width="10.140625" style="60" customWidth="1"/>
    <col min="15598" max="15598" width="24.7109375" style="60" customWidth="1"/>
    <col min="15599" max="15599" width="16.7109375" style="60" customWidth="1"/>
    <col min="15600" max="15600" width="10.140625" style="60" customWidth="1"/>
    <col min="15601" max="15601" width="24.7109375" style="60" customWidth="1"/>
    <col min="15602" max="15602" width="16.7109375" style="60" customWidth="1"/>
    <col min="15603" max="15603" width="10.140625" style="60" customWidth="1"/>
    <col min="15604" max="15604" width="24.7109375" style="60" customWidth="1"/>
    <col min="15605" max="15605" width="16.7109375" style="60" customWidth="1"/>
    <col min="15606" max="15606" width="12.5703125" style="60" customWidth="1"/>
    <col min="15607" max="15607" width="9.85546875" style="60" customWidth="1"/>
    <col min="15608" max="15608" width="10.28515625" style="60" customWidth="1"/>
    <col min="15609" max="15623" width="15.28515625" style="60" customWidth="1"/>
    <col min="15624" max="15624" width="7.28515625" style="60" customWidth="1"/>
    <col min="15625" max="15625" width="6.28515625" style="60" customWidth="1"/>
    <col min="15626" max="15626" width="6.85546875" style="60" customWidth="1"/>
    <col min="15627" max="15627" width="10.28515625" style="60" customWidth="1"/>
    <col min="15628" max="15814" width="10.28515625" style="60"/>
    <col min="15815" max="15815" width="5.85546875" style="60" customWidth="1"/>
    <col min="15816" max="15816" width="8.85546875" style="60" customWidth="1"/>
    <col min="15817" max="15817" width="7.140625" style="60" customWidth="1"/>
    <col min="15818" max="15818" width="100.85546875" style="60" customWidth="1"/>
    <col min="15819" max="15819" width="12" style="60" customWidth="1"/>
    <col min="15820" max="15820" width="18.42578125" style="60" customWidth="1"/>
    <col min="15821" max="15821" width="24.7109375" style="60" customWidth="1"/>
    <col min="15822" max="15822" width="16.7109375" style="60" customWidth="1"/>
    <col min="15823" max="15823" width="10.140625" style="60" customWidth="1"/>
    <col min="15824" max="15824" width="24.7109375" style="60" customWidth="1"/>
    <col min="15825" max="15825" width="16.7109375" style="60" customWidth="1"/>
    <col min="15826" max="15826" width="10.140625" style="60" customWidth="1"/>
    <col min="15827" max="15827" width="24.7109375" style="60" customWidth="1"/>
    <col min="15828" max="15828" width="16.7109375" style="60" customWidth="1"/>
    <col min="15829" max="15829" width="10.140625" style="60" customWidth="1"/>
    <col min="15830" max="15830" width="24.7109375" style="60" customWidth="1"/>
    <col min="15831" max="15831" width="16.7109375" style="60" customWidth="1"/>
    <col min="15832" max="15832" width="10.140625" style="60" customWidth="1"/>
    <col min="15833" max="15833" width="24.7109375" style="60" customWidth="1"/>
    <col min="15834" max="15834" width="16.7109375" style="60" customWidth="1"/>
    <col min="15835" max="15835" width="10.140625" style="60" customWidth="1"/>
    <col min="15836" max="15836" width="24.7109375" style="60" customWidth="1"/>
    <col min="15837" max="15837" width="16.7109375" style="60" customWidth="1"/>
    <col min="15838" max="15838" width="10.140625" style="60" customWidth="1"/>
    <col min="15839" max="15839" width="24.7109375" style="60" customWidth="1"/>
    <col min="15840" max="15840" width="16.7109375" style="60" customWidth="1"/>
    <col min="15841" max="15841" width="10.140625" style="60" customWidth="1"/>
    <col min="15842" max="15842" width="24.7109375" style="60" customWidth="1"/>
    <col min="15843" max="15843" width="16.7109375" style="60" customWidth="1"/>
    <col min="15844" max="15844" width="10.140625" style="60" customWidth="1"/>
    <col min="15845" max="15845" width="24.7109375" style="60" customWidth="1"/>
    <col min="15846" max="15846" width="16.7109375" style="60" customWidth="1"/>
    <col min="15847" max="15847" width="10.140625" style="60" customWidth="1"/>
    <col min="15848" max="15848" width="24.7109375" style="60" customWidth="1"/>
    <col min="15849" max="15849" width="16.7109375" style="60" customWidth="1"/>
    <col min="15850" max="15850" width="10.140625" style="60" customWidth="1"/>
    <col min="15851" max="15851" width="24.7109375" style="60" customWidth="1"/>
    <col min="15852" max="15852" width="16.7109375" style="60" customWidth="1"/>
    <col min="15853" max="15853" width="10.140625" style="60" customWidth="1"/>
    <col min="15854" max="15854" width="24.7109375" style="60" customWidth="1"/>
    <col min="15855" max="15855" width="16.7109375" style="60" customWidth="1"/>
    <col min="15856" max="15856" width="10.140625" style="60" customWidth="1"/>
    <col min="15857" max="15857" width="24.7109375" style="60" customWidth="1"/>
    <col min="15858" max="15858" width="16.7109375" style="60" customWidth="1"/>
    <col min="15859" max="15859" width="10.140625" style="60" customWidth="1"/>
    <col min="15860" max="15860" width="24.7109375" style="60" customWidth="1"/>
    <col min="15861" max="15861" width="16.7109375" style="60" customWidth="1"/>
    <col min="15862" max="15862" width="12.5703125" style="60" customWidth="1"/>
    <col min="15863" max="15863" width="9.85546875" style="60" customWidth="1"/>
    <col min="15864" max="15864" width="10.28515625" style="60" customWidth="1"/>
    <col min="15865" max="15879" width="15.28515625" style="60" customWidth="1"/>
    <col min="15880" max="15880" width="7.28515625" style="60" customWidth="1"/>
    <col min="15881" max="15881" width="6.28515625" style="60" customWidth="1"/>
    <col min="15882" max="15882" width="6.85546875" style="60" customWidth="1"/>
    <col min="15883" max="15883" width="10.28515625" style="60" customWidth="1"/>
    <col min="15884" max="16070" width="10.28515625" style="60"/>
    <col min="16071" max="16071" width="5.85546875" style="60" customWidth="1"/>
    <col min="16072" max="16072" width="8.85546875" style="60" customWidth="1"/>
    <col min="16073" max="16073" width="7.140625" style="60" customWidth="1"/>
    <col min="16074" max="16074" width="100.85546875" style="60" customWidth="1"/>
    <col min="16075" max="16075" width="12" style="60" customWidth="1"/>
    <col min="16076" max="16076" width="18.42578125" style="60" customWidth="1"/>
    <col min="16077" max="16077" width="24.7109375" style="60" customWidth="1"/>
    <col min="16078" max="16078" width="16.7109375" style="60" customWidth="1"/>
    <col min="16079" max="16079" width="10.140625" style="60" customWidth="1"/>
    <col min="16080" max="16080" width="24.7109375" style="60" customWidth="1"/>
    <col min="16081" max="16081" width="16.7109375" style="60" customWidth="1"/>
    <col min="16082" max="16082" width="10.140625" style="60" customWidth="1"/>
    <col min="16083" max="16083" width="24.7109375" style="60" customWidth="1"/>
    <col min="16084" max="16084" width="16.7109375" style="60" customWidth="1"/>
    <col min="16085" max="16085" width="10.140625" style="60" customWidth="1"/>
    <col min="16086" max="16086" width="24.7109375" style="60" customWidth="1"/>
    <col min="16087" max="16087" width="16.7109375" style="60" customWidth="1"/>
    <col min="16088" max="16088" width="10.140625" style="60" customWidth="1"/>
    <col min="16089" max="16089" width="24.7109375" style="60" customWidth="1"/>
    <col min="16090" max="16090" width="16.7109375" style="60" customWidth="1"/>
    <col min="16091" max="16091" width="10.140625" style="60" customWidth="1"/>
    <col min="16092" max="16092" width="24.7109375" style="60" customWidth="1"/>
    <col min="16093" max="16093" width="16.7109375" style="60" customWidth="1"/>
    <col min="16094" max="16094" width="10.140625" style="60" customWidth="1"/>
    <col min="16095" max="16095" width="24.7109375" style="60" customWidth="1"/>
    <col min="16096" max="16096" width="16.7109375" style="60" customWidth="1"/>
    <col min="16097" max="16097" width="10.140625" style="60" customWidth="1"/>
    <col min="16098" max="16098" width="24.7109375" style="60" customWidth="1"/>
    <col min="16099" max="16099" width="16.7109375" style="60" customWidth="1"/>
    <col min="16100" max="16100" width="10.140625" style="60" customWidth="1"/>
    <col min="16101" max="16101" width="24.7109375" style="60" customWidth="1"/>
    <col min="16102" max="16102" width="16.7109375" style="60" customWidth="1"/>
    <col min="16103" max="16103" width="10.140625" style="60" customWidth="1"/>
    <col min="16104" max="16104" width="24.7109375" style="60" customWidth="1"/>
    <col min="16105" max="16105" width="16.7109375" style="60" customWidth="1"/>
    <col min="16106" max="16106" width="10.140625" style="60" customWidth="1"/>
    <col min="16107" max="16107" width="24.7109375" style="60" customWidth="1"/>
    <col min="16108" max="16108" width="16.7109375" style="60" customWidth="1"/>
    <col min="16109" max="16109" width="10.140625" style="60" customWidth="1"/>
    <col min="16110" max="16110" width="24.7109375" style="60" customWidth="1"/>
    <col min="16111" max="16111" width="16.7109375" style="60" customWidth="1"/>
    <col min="16112" max="16112" width="10.140625" style="60" customWidth="1"/>
    <col min="16113" max="16113" width="24.7109375" style="60" customWidth="1"/>
    <col min="16114" max="16114" width="16.7109375" style="60" customWidth="1"/>
    <col min="16115" max="16115" width="10.140625" style="60" customWidth="1"/>
    <col min="16116" max="16116" width="24.7109375" style="60" customWidth="1"/>
    <col min="16117" max="16117" width="16.7109375" style="60" customWidth="1"/>
    <col min="16118" max="16118" width="12.5703125" style="60" customWidth="1"/>
    <col min="16119" max="16119" width="9.85546875" style="60" customWidth="1"/>
    <col min="16120" max="16120" width="10.28515625" style="60" customWidth="1"/>
    <col min="16121" max="16135" width="15.28515625" style="60" customWidth="1"/>
    <col min="16136" max="16136" width="7.28515625" style="60" customWidth="1"/>
    <col min="16137" max="16137" width="6.28515625" style="60" customWidth="1"/>
    <col min="16138" max="16138" width="6.85546875" style="60" customWidth="1"/>
    <col min="16139" max="16139" width="10.28515625" style="60" customWidth="1"/>
    <col min="16140" max="16384" width="10.28515625" style="60"/>
  </cols>
  <sheetData>
    <row r="1" spans="1:28" s="59" customFormat="1" ht="20.100000000000001" customHeight="1">
      <c r="A1" s="85">
        <v>1</v>
      </c>
      <c r="B1" s="85">
        <v>2</v>
      </c>
      <c r="C1" s="85">
        <v>3</v>
      </c>
      <c r="D1" s="85">
        <v>4</v>
      </c>
      <c r="E1" s="85">
        <v>5</v>
      </c>
      <c r="F1" s="85">
        <v>6</v>
      </c>
      <c r="G1" s="85">
        <v>7</v>
      </c>
      <c r="H1" s="85">
        <v>8</v>
      </c>
      <c r="I1" s="85">
        <v>9</v>
      </c>
      <c r="J1" s="85">
        <v>10</v>
      </c>
      <c r="K1" s="85">
        <v>11</v>
      </c>
      <c r="L1" s="85">
        <v>12</v>
      </c>
      <c r="M1" s="85">
        <v>13</v>
      </c>
      <c r="N1" s="85">
        <v>14</v>
      </c>
      <c r="O1" s="85">
        <v>15</v>
      </c>
      <c r="P1" s="85">
        <v>16</v>
      </c>
      <c r="Q1" s="85">
        <v>17</v>
      </c>
      <c r="R1" s="85">
        <v>18</v>
      </c>
      <c r="S1" s="85">
        <v>19</v>
      </c>
      <c r="T1" s="85">
        <v>20</v>
      </c>
      <c r="U1" s="85">
        <v>21</v>
      </c>
      <c r="V1" s="85">
        <v>22</v>
      </c>
      <c r="W1" s="85">
        <v>23</v>
      </c>
      <c r="X1" s="85">
        <v>24</v>
      </c>
      <c r="Y1" s="85">
        <v>25</v>
      </c>
      <c r="Z1" s="85">
        <v>26</v>
      </c>
      <c r="AA1" s="85">
        <v>27</v>
      </c>
      <c r="AB1" s="85">
        <v>28</v>
      </c>
    </row>
    <row r="2" spans="1:28" s="59" customFormat="1" ht="55.5" customHeight="1">
      <c r="A2" s="1332" t="s">
        <v>497</v>
      </c>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8" t="s">
        <v>501</v>
      </c>
      <c r="AB2" s="2358"/>
    </row>
    <row r="3" spans="1:28" ht="20.100000000000001" customHeight="1">
      <c r="A3" s="100"/>
      <c r="B3" s="100"/>
      <c r="C3" s="100"/>
      <c r="D3" s="100"/>
      <c r="E3" s="100"/>
      <c r="F3" s="100"/>
      <c r="G3" s="100"/>
      <c r="H3" s="100"/>
      <c r="I3" s="100"/>
      <c r="J3" s="100"/>
      <c r="K3" s="100"/>
      <c r="L3" s="100"/>
      <c r="M3" s="100"/>
      <c r="N3" s="100"/>
      <c r="O3" s="100"/>
      <c r="P3" s="100"/>
      <c r="Q3" s="100"/>
      <c r="R3" s="100"/>
      <c r="S3" s="100"/>
      <c r="T3" s="100"/>
      <c r="U3" s="100"/>
      <c r="V3" s="100"/>
      <c r="W3" s="100"/>
      <c r="X3" s="100"/>
      <c r="Y3" s="100"/>
      <c r="Z3" s="100"/>
      <c r="AA3" s="100"/>
      <c r="AB3" s="100"/>
    </row>
    <row r="4" spans="1:28" ht="20.100000000000001" customHeight="1">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row>
    <row r="5" spans="1:28" s="61" customFormat="1" ht="39.950000000000003" customHeight="1">
      <c r="A5" s="1333">
        <f>ROW()</f>
        <v>5</v>
      </c>
      <c r="B5" s="74">
        <v>0</v>
      </c>
      <c r="C5" s="72">
        <v>0</v>
      </c>
      <c r="D5" s="796" t="s">
        <v>553</v>
      </c>
      <c r="E5" s="73"/>
      <c r="F5" s="73"/>
      <c r="G5" s="77">
        <v>0</v>
      </c>
      <c r="H5" s="75"/>
      <c r="I5" s="78">
        <f>IF(ISBLANK(H5),0,RANK(H5,R5:T5,1))</f>
        <v>0</v>
      </c>
      <c r="J5" s="77">
        <v>0</v>
      </c>
      <c r="K5" s="75"/>
      <c r="L5" s="78">
        <f>IF(ISBLANK(K5),0,RANK(K5,R5:T5,1))</f>
        <v>0</v>
      </c>
      <c r="M5" s="77">
        <v>0</v>
      </c>
      <c r="N5" s="75"/>
      <c r="O5" s="76">
        <f>IF(ISBLANK(N5),0,RANK(N5,R5:T5,1))</f>
        <v>0</v>
      </c>
      <c r="P5" s="105">
        <v>0</v>
      </c>
      <c r="Q5" s="105">
        <v>0</v>
      </c>
      <c r="R5" s="105">
        <v>0</v>
      </c>
      <c r="S5" s="105">
        <v>0</v>
      </c>
      <c r="T5" s="105">
        <v>0</v>
      </c>
      <c r="U5" s="105">
        <v>0</v>
      </c>
      <c r="V5" s="105">
        <v>0</v>
      </c>
      <c r="W5" s="105">
        <v>0</v>
      </c>
      <c r="X5" s="105">
        <v>0</v>
      </c>
      <c r="Y5" s="105">
        <v>0</v>
      </c>
      <c r="Z5" s="105">
        <v>0</v>
      </c>
      <c r="AA5" s="105">
        <v>0</v>
      </c>
      <c r="AB5" s="105">
        <v>0</v>
      </c>
    </row>
    <row r="6" spans="1:28" s="61" customFormat="1" ht="39.950000000000003" customHeight="1">
      <c r="A6" s="1333">
        <f>ROW()</f>
        <v>6</v>
      </c>
      <c r="B6" s="79">
        <v>20</v>
      </c>
      <c r="C6" s="71">
        <v>0</v>
      </c>
      <c r="D6" s="67" t="s">
        <v>499</v>
      </c>
      <c r="E6" s="64"/>
      <c r="F6" s="65" t="s">
        <v>500</v>
      </c>
      <c r="G6" s="80" t="s">
        <v>555</v>
      </c>
      <c r="H6" s="81">
        <v>6.55</v>
      </c>
      <c r="I6" s="66">
        <f>IF(ISBLANK(H6),0,RANK(H6,R6:T6,1))</f>
        <v>2</v>
      </c>
      <c r="J6" s="80" t="s">
        <v>555</v>
      </c>
      <c r="K6" s="81">
        <v>6.5</v>
      </c>
      <c r="L6" s="66">
        <f>IF(ISBLANK(K6),0,RANK(K6,R6:T6,1))</f>
        <v>1</v>
      </c>
      <c r="M6" s="80" t="s">
        <v>555</v>
      </c>
      <c r="N6" s="81">
        <v>7.25</v>
      </c>
      <c r="O6" s="95">
        <f>IF(ISBLANK(N6),0,RANK(N6,R6:T6,1))</f>
        <v>3</v>
      </c>
      <c r="P6" s="82">
        <v>0</v>
      </c>
      <c r="Q6" s="86"/>
      <c r="R6" s="62">
        <f>IF(ISBLANK(H6),50,H6)</f>
        <v>6.55</v>
      </c>
      <c r="S6" s="62">
        <f>IF(ISBLANK(K6),50,K6)</f>
        <v>6.5</v>
      </c>
      <c r="T6" s="96">
        <f>IF(ISBLANK(N6),50,N6)</f>
        <v>7.25</v>
      </c>
      <c r="U6" s="84">
        <v>17</v>
      </c>
      <c r="V6" s="63">
        <v>1</v>
      </c>
      <c r="W6" s="63">
        <v>2</v>
      </c>
      <c r="X6" s="104">
        <v>3</v>
      </c>
      <c r="Y6" s="83"/>
      <c r="Z6" s="83"/>
      <c r="AA6" s="83"/>
      <c r="AB6" s="83"/>
    </row>
    <row r="7" spans="1:28" ht="20.100000000000001" customHeight="1">
      <c r="A7" s="100"/>
      <c r="B7" s="100"/>
      <c r="C7" s="100"/>
      <c r="D7" s="103"/>
      <c r="E7" s="100"/>
      <c r="F7" s="100"/>
      <c r="G7" s="100"/>
      <c r="H7" s="100"/>
      <c r="I7" s="100"/>
      <c r="J7" s="100"/>
      <c r="K7" s="100"/>
      <c r="L7" s="100"/>
      <c r="M7" s="100"/>
      <c r="N7" s="100"/>
      <c r="O7" s="100"/>
      <c r="P7" s="100"/>
      <c r="Q7" s="100"/>
      <c r="R7" s="100"/>
      <c r="S7" s="100"/>
      <c r="T7" s="100"/>
      <c r="U7" s="100"/>
      <c r="V7" s="100"/>
      <c r="W7" s="100"/>
      <c r="X7" s="100"/>
      <c r="Y7" s="100"/>
      <c r="Z7" s="100"/>
      <c r="AA7" s="100"/>
      <c r="AB7" s="100"/>
    </row>
    <row r="8" spans="1:28" ht="20.100000000000001" customHeight="1">
      <c r="A8" s="100"/>
      <c r="B8" s="100"/>
      <c r="C8" s="100"/>
      <c r="D8" s="103"/>
      <c r="E8" s="100"/>
      <c r="F8" s="100"/>
      <c r="G8" s="100"/>
      <c r="H8" s="100"/>
      <c r="I8" s="100"/>
      <c r="J8" s="100"/>
      <c r="K8" s="100"/>
      <c r="L8" s="100"/>
      <c r="M8" s="100"/>
      <c r="N8" s="100"/>
      <c r="O8" s="98" t="s">
        <v>1995</v>
      </c>
      <c r="P8" s="100"/>
      <c r="Q8" s="100"/>
      <c r="R8" s="100"/>
      <c r="S8" s="100"/>
      <c r="T8" s="97" t="s">
        <v>1996</v>
      </c>
      <c r="U8" s="100"/>
      <c r="V8" s="100"/>
      <c r="W8" s="100"/>
      <c r="X8" s="100"/>
      <c r="Y8" s="100"/>
      <c r="Z8" s="100"/>
      <c r="AA8" s="100"/>
      <c r="AB8" s="100"/>
    </row>
    <row r="9" spans="1:28" ht="20.100000000000001" customHeight="1">
      <c r="A9" s="100"/>
      <c r="B9" s="8" t="s">
        <v>1999</v>
      </c>
      <c r="C9" s="100"/>
      <c r="D9" s="103"/>
      <c r="E9" s="100"/>
      <c r="F9" s="100"/>
      <c r="G9" s="100"/>
      <c r="H9" s="100"/>
      <c r="I9" s="100"/>
      <c r="J9" s="100"/>
      <c r="K9" s="100"/>
      <c r="L9" s="100"/>
      <c r="M9" s="100"/>
      <c r="N9" s="100"/>
      <c r="O9" s="99" t="s">
        <v>1998</v>
      </c>
      <c r="P9" s="100"/>
      <c r="Q9" s="100"/>
      <c r="R9" s="100"/>
      <c r="S9" s="100"/>
      <c r="T9" s="97" t="s">
        <v>1997</v>
      </c>
      <c r="U9" s="100"/>
      <c r="V9" s="100"/>
      <c r="W9" s="100"/>
      <c r="X9" s="100"/>
      <c r="Y9" s="100"/>
      <c r="Z9" s="100"/>
      <c r="AA9" s="100"/>
      <c r="AB9" s="100"/>
    </row>
    <row r="10" spans="1:28" ht="20.100000000000001" customHeight="1">
      <c r="A10" s="100"/>
      <c r="B10" s="11" t="s">
        <v>599</v>
      </c>
      <c r="C10" s="100"/>
      <c r="D10" s="103"/>
      <c r="E10" s="100"/>
      <c r="F10" s="100"/>
      <c r="G10" s="100"/>
      <c r="H10" s="100"/>
      <c r="I10" s="100"/>
      <c r="J10" s="100"/>
      <c r="K10" s="100"/>
      <c r="L10" s="100"/>
      <c r="M10" s="100"/>
      <c r="N10" s="100"/>
      <c r="O10" s="102" t="s">
        <v>2078</v>
      </c>
      <c r="P10" s="101"/>
      <c r="Q10" s="100"/>
      <c r="R10" s="100"/>
      <c r="S10" s="100"/>
      <c r="T10" s="100"/>
      <c r="U10" s="100"/>
      <c r="V10" s="100"/>
      <c r="W10" s="100"/>
      <c r="X10" s="100"/>
      <c r="Y10" s="100"/>
      <c r="Z10" s="100"/>
      <c r="AA10" s="100"/>
      <c r="AB10" s="100"/>
    </row>
    <row r="11" spans="1:28" ht="20.100000000000001" customHeight="1">
      <c r="A11" s="100"/>
      <c r="B11" s="186" t="s">
        <v>601</v>
      </c>
      <c r="C11" s="100"/>
      <c r="D11" s="103"/>
      <c r="E11" s="100"/>
      <c r="F11" s="100"/>
      <c r="G11" s="100"/>
      <c r="H11" s="100"/>
      <c r="I11" s="100"/>
      <c r="J11" s="100"/>
      <c r="K11" s="100"/>
      <c r="L11" s="100"/>
      <c r="M11" s="100"/>
      <c r="N11" s="100"/>
      <c r="O11" s="102" t="s">
        <v>2079</v>
      </c>
      <c r="P11" s="102"/>
      <c r="Q11" s="100"/>
      <c r="R11" s="100"/>
      <c r="S11" s="100"/>
      <c r="T11" s="100"/>
      <c r="U11" s="100"/>
      <c r="V11" s="100"/>
      <c r="W11" s="100"/>
      <c r="X11" s="100"/>
      <c r="Y11" s="100"/>
      <c r="Z11" s="100"/>
      <c r="AA11" s="100"/>
      <c r="AB11" s="100"/>
    </row>
    <row r="12" spans="1:28" ht="20.100000000000001" customHeight="1">
      <c r="A12" s="100"/>
      <c r="B12" s="185" t="s">
        <v>600</v>
      </c>
      <c r="C12" s="100"/>
      <c r="D12" s="103"/>
      <c r="E12" s="100"/>
      <c r="F12" s="100"/>
      <c r="G12" s="100"/>
      <c r="H12" s="100"/>
      <c r="I12" s="100"/>
      <c r="J12" s="100"/>
      <c r="K12" s="100"/>
      <c r="L12" s="100"/>
      <c r="M12" s="100"/>
      <c r="N12" s="100"/>
      <c r="O12" s="102" t="s">
        <v>2080</v>
      </c>
      <c r="P12" s="100"/>
      <c r="Q12" s="100"/>
      <c r="R12" s="100"/>
      <c r="S12" s="100"/>
      <c r="T12" s="100"/>
      <c r="U12" s="100"/>
      <c r="V12" s="100"/>
      <c r="W12" s="100"/>
      <c r="X12" s="100"/>
      <c r="Y12" s="100"/>
      <c r="Z12" s="100"/>
      <c r="AA12" s="100"/>
      <c r="AB12" s="100"/>
    </row>
    <row r="13" spans="1:28" ht="20.100000000000001" customHeight="1">
      <c r="A13" s="100"/>
      <c r="B13" s="185"/>
      <c r="C13" s="100"/>
      <c r="D13" s="103"/>
      <c r="E13" s="100"/>
      <c r="F13" s="100"/>
      <c r="G13" s="100"/>
      <c r="H13" s="100"/>
      <c r="I13" s="100"/>
      <c r="J13" s="100"/>
      <c r="K13" s="100"/>
      <c r="L13" s="100"/>
      <c r="M13" s="100"/>
      <c r="N13" s="100"/>
      <c r="O13" s="102" t="s">
        <v>554</v>
      </c>
      <c r="P13" s="100"/>
      <c r="Q13" s="100"/>
      <c r="R13" s="100"/>
      <c r="S13" s="100"/>
      <c r="T13" s="100"/>
      <c r="U13" s="100"/>
      <c r="V13" s="100"/>
      <c r="W13" s="100"/>
      <c r="X13" s="100"/>
      <c r="Y13" s="100"/>
      <c r="Z13" s="100"/>
      <c r="AA13" s="100"/>
      <c r="AB13" s="100"/>
    </row>
    <row r="14" spans="1:28" ht="20.100000000000001" customHeight="1">
      <c r="A14" s="100"/>
      <c r="B14" s="185"/>
      <c r="C14" s="100"/>
      <c r="D14" s="103"/>
      <c r="E14" s="100"/>
      <c r="F14" s="100"/>
      <c r="G14" s="100"/>
      <c r="H14" s="100"/>
      <c r="I14" s="100"/>
      <c r="J14" s="100"/>
      <c r="K14" s="100"/>
      <c r="L14" s="100"/>
      <c r="M14" s="100"/>
      <c r="N14" s="100"/>
      <c r="O14" s="100"/>
      <c r="P14" s="100"/>
      <c r="Q14" s="100"/>
      <c r="R14" s="100"/>
      <c r="S14" s="100"/>
      <c r="T14" s="100"/>
      <c r="U14" s="100"/>
      <c r="V14" s="100"/>
      <c r="W14" s="100"/>
      <c r="X14" s="100"/>
      <c r="Y14" s="100"/>
      <c r="Z14" s="100"/>
      <c r="AA14" s="100"/>
      <c r="AB14" s="100"/>
    </row>
    <row r="15" spans="1:28" ht="51" customHeight="1">
      <c r="A15" s="100"/>
      <c r="B15" s="187" t="s">
        <v>607</v>
      </c>
      <c r="C15" s="100"/>
      <c r="D15" s="103"/>
      <c r="E15" s="2356" t="s">
        <v>504</v>
      </c>
      <c r="F15" s="2356"/>
      <c r="G15" s="2356"/>
      <c r="H15" s="2356"/>
      <c r="I15" s="2356"/>
      <c r="J15" s="2356"/>
      <c r="K15" s="2356"/>
      <c r="L15" s="2356"/>
      <c r="M15" s="2356"/>
      <c r="N15" s="2356"/>
      <c r="O15" s="2356"/>
      <c r="P15" s="2356"/>
      <c r="Q15" s="2356"/>
      <c r="R15" s="2356"/>
      <c r="S15" s="2356"/>
      <c r="T15" s="2356"/>
      <c r="U15" s="2356"/>
      <c r="V15" s="100"/>
      <c r="W15" s="100"/>
      <c r="X15" s="100"/>
      <c r="Y15" s="100"/>
      <c r="Z15" s="100"/>
      <c r="AA15" s="100"/>
      <c r="AB15" s="100"/>
    </row>
    <row r="16" spans="1:28" ht="24.95" customHeight="1">
      <c r="A16" s="100"/>
      <c r="B16" s="185" t="s">
        <v>602</v>
      </c>
      <c r="C16" s="100"/>
      <c r="D16" s="106"/>
      <c r="E16" s="88" t="s">
        <v>505</v>
      </c>
      <c r="F16" s="107"/>
      <c r="G16" s="107"/>
      <c r="H16" s="107"/>
      <c r="I16" s="100"/>
      <c r="J16" s="100"/>
      <c r="K16" s="100"/>
      <c r="L16" s="100"/>
      <c r="M16" s="100"/>
      <c r="N16" s="100"/>
      <c r="O16" s="100"/>
      <c r="P16" s="100"/>
      <c r="Q16" s="100"/>
      <c r="R16" s="100"/>
      <c r="S16" s="100"/>
      <c r="T16" s="100"/>
      <c r="U16" s="100"/>
      <c r="V16" s="100"/>
      <c r="W16" s="100"/>
      <c r="X16" s="100"/>
      <c r="Y16" s="100"/>
      <c r="Z16" s="100"/>
      <c r="AA16" s="100"/>
      <c r="AB16" s="100"/>
    </row>
    <row r="17" spans="1:28" ht="24.95" customHeight="1">
      <c r="A17" s="100"/>
      <c r="B17" s="6" t="s">
        <v>603</v>
      </c>
      <c r="C17" s="100"/>
      <c r="D17" s="103"/>
      <c r="E17" s="87" t="s">
        <v>506</v>
      </c>
      <c r="F17" s="108"/>
      <c r="G17" s="87">
        <v>2</v>
      </c>
      <c r="H17" s="109">
        <v>0</v>
      </c>
      <c r="I17" s="100"/>
      <c r="J17" s="100"/>
      <c r="K17" s="100"/>
      <c r="L17" s="100"/>
      <c r="M17" s="116" t="s">
        <v>511</v>
      </c>
      <c r="N17" s="100"/>
      <c r="O17" s="100"/>
      <c r="P17" s="100"/>
      <c r="Q17" s="100"/>
      <c r="R17" s="100"/>
      <c r="S17" s="100"/>
      <c r="T17" s="100"/>
      <c r="U17" s="100"/>
      <c r="V17" s="100"/>
      <c r="W17" s="100"/>
      <c r="X17" s="100"/>
      <c r="Y17" s="100"/>
      <c r="Z17" s="100"/>
      <c r="AA17" s="100"/>
      <c r="AB17" s="100"/>
    </row>
    <row r="18" spans="1:28" ht="24.95" customHeight="1">
      <c r="A18" s="100"/>
      <c r="B18" s="185" t="s">
        <v>604</v>
      </c>
      <c r="C18" s="100"/>
      <c r="D18" s="103"/>
      <c r="E18" s="110" t="s">
        <v>507</v>
      </c>
      <c r="F18" s="108"/>
      <c r="G18" s="110">
        <v>3</v>
      </c>
      <c r="H18" s="111">
        <v>0</v>
      </c>
      <c r="I18" s="100"/>
      <c r="J18" s="100"/>
      <c r="K18" s="100"/>
      <c r="L18" s="100"/>
      <c r="M18" s="116" t="s">
        <v>512</v>
      </c>
      <c r="N18" s="100"/>
      <c r="O18" s="100"/>
      <c r="P18" s="100"/>
      <c r="Q18" s="100"/>
      <c r="R18" s="100"/>
      <c r="S18" s="100"/>
      <c r="T18" s="100"/>
      <c r="U18" s="100"/>
      <c r="V18" s="100"/>
      <c r="W18" s="100"/>
      <c r="X18" s="100"/>
      <c r="Y18" s="100"/>
      <c r="Z18" s="100"/>
      <c r="AA18" s="100"/>
      <c r="AB18" s="100"/>
    </row>
    <row r="19" spans="1:28" ht="24.95" customHeight="1">
      <c r="A19" s="100"/>
      <c r="B19" s="6" t="s">
        <v>605</v>
      </c>
      <c r="C19" s="100"/>
      <c r="D19" s="103"/>
      <c r="E19" s="112" t="s">
        <v>508</v>
      </c>
      <c r="F19" s="108"/>
      <c r="G19" s="112">
        <v>5</v>
      </c>
      <c r="H19" s="113">
        <v>0</v>
      </c>
      <c r="I19" s="100"/>
      <c r="J19" s="100"/>
      <c r="K19" s="100"/>
      <c r="L19" s="100"/>
      <c r="M19" s="116" t="s">
        <v>513</v>
      </c>
      <c r="N19" s="100"/>
      <c r="O19" s="100"/>
      <c r="P19" s="100"/>
      <c r="Q19" s="100"/>
      <c r="R19" s="100"/>
      <c r="S19" s="100"/>
      <c r="T19" s="100"/>
      <c r="U19" s="100"/>
      <c r="V19" s="100"/>
      <c r="W19" s="100"/>
      <c r="X19" s="100"/>
      <c r="Y19" s="100"/>
      <c r="Z19" s="100"/>
      <c r="AA19" s="100"/>
      <c r="AB19" s="100"/>
    </row>
    <row r="20" spans="1:28" ht="24.95" customHeight="1">
      <c r="A20" s="100"/>
      <c r="B20" s="187" t="s">
        <v>606</v>
      </c>
      <c r="C20" s="100"/>
      <c r="D20" s="103"/>
      <c r="E20" s="2359" t="s">
        <v>509</v>
      </c>
      <c r="F20" s="2359" t="e">
        <f>COUNTIF(#REF!,"&gt;0")</f>
        <v>#REF!</v>
      </c>
      <c r="G20" s="2359">
        <v>1</v>
      </c>
      <c r="H20" s="2359">
        <v>11</v>
      </c>
      <c r="I20" s="100"/>
      <c r="J20" s="100"/>
      <c r="K20" s="100"/>
      <c r="L20" s="100"/>
      <c r="M20" s="116" t="s">
        <v>514</v>
      </c>
      <c r="N20" s="100"/>
      <c r="O20" s="100"/>
      <c r="P20" s="100"/>
      <c r="Q20" s="100"/>
      <c r="R20" s="100"/>
      <c r="S20" s="100"/>
      <c r="T20" s="100"/>
      <c r="U20" s="100"/>
      <c r="V20" s="100"/>
      <c r="W20" s="100"/>
      <c r="X20" s="100"/>
      <c r="Y20" s="100"/>
      <c r="Z20" s="100"/>
      <c r="AA20" s="100"/>
      <c r="AB20" s="100"/>
    </row>
    <row r="21" spans="1:28" ht="24.95" customHeight="1">
      <c r="A21" s="100"/>
      <c r="B21" s="188"/>
      <c r="C21" s="100"/>
      <c r="D21" s="103"/>
      <c r="E21" s="114" t="s">
        <v>510</v>
      </c>
      <c r="F21" s="108"/>
      <c r="G21" s="114">
        <v>11</v>
      </c>
      <c r="H21" s="114" t="s">
        <v>1994</v>
      </c>
      <c r="I21" s="100"/>
      <c r="J21" s="100"/>
      <c r="K21" s="100"/>
      <c r="L21" s="100"/>
      <c r="M21" s="116" t="s">
        <v>515</v>
      </c>
      <c r="N21" s="100"/>
      <c r="O21" s="100"/>
      <c r="P21" s="100"/>
      <c r="Q21" s="100"/>
      <c r="R21" s="100"/>
      <c r="S21" s="100"/>
      <c r="T21" s="100"/>
      <c r="U21" s="100"/>
      <c r="V21" s="100"/>
      <c r="W21" s="100"/>
      <c r="X21" s="100"/>
      <c r="Y21" s="100"/>
      <c r="Z21" s="100"/>
      <c r="AA21" s="100"/>
      <c r="AB21" s="100"/>
    </row>
    <row r="22" spans="1:28" ht="24.95" customHeight="1">
      <c r="A22" s="100"/>
      <c r="B22" s="188"/>
      <c r="C22" s="100"/>
      <c r="D22" s="103"/>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row>
    <row r="23" spans="1:28" ht="24.95" customHeight="1">
      <c r="A23" s="100"/>
      <c r="B23" s="188"/>
      <c r="C23" s="100"/>
      <c r="D23" s="103"/>
      <c r="E23" s="115">
        <f>ROW()</f>
        <v>23</v>
      </c>
      <c r="F23" s="114" t="s">
        <v>517</v>
      </c>
      <c r="G23" s="100"/>
      <c r="H23" s="100"/>
      <c r="I23" s="100"/>
      <c r="J23" s="100"/>
      <c r="K23" s="100"/>
      <c r="L23" s="117"/>
      <c r="M23" s="116" t="s">
        <v>516</v>
      </c>
      <c r="N23" s="100"/>
      <c r="O23" s="100"/>
      <c r="P23" s="100"/>
      <c r="Q23" s="100"/>
      <c r="R23" s="100"/>
      <c r="S23" s="100"/>
      <c r="T23" s="100"/>
      <c r="U23" s="100"/>
      <c r="V23" s="100"/>
      <c r="W23" s="100"/>
      <c r="X23" s="100"/>
      <c r="Y23" s="100"/>
      <c r="Z23" s="100"/>
      <c r="AA23" s="100"/>
      <c r="AB23" s="100"/>
    </row>
    <row r="24" spans="1:28" ht="24.95" customHeight="1">
      <c r="A24" s="100"/>
      <c r="B24" s="100"/>
      <c r="C24" s="100"/>
      <c r="D24" s="103"/>
      <c r="E24" s="100"/>
      <c r="F24" s="100"/>
      <c r="G24" s="100"/>
      <c r="H24" s="100"/>
      <c r="I24" s="100"/>
      <c r="J24" s="100"/>
      <c r="K24" s="100"/>
      <c r="L24" s="100"/>
      <c r="M24" s="100"/>
      <c r="N24" s="100"/>
      <c r="O24" s="100"/>
      <c r="P24" s="100"/>
      <c r="Q24" s="100"/>
      <c r="R24" s="100"/>
      <c r="S24" s="100"/>
      <c r="T24" s="100"/>
      <c r="U24" s="100"/>
      <c r="V24" s="100"/>
      <c r="W24" s="100"/>
      <c r="X24" s="100"/>
      <c r="Y24" s="100"/>
      <c r="Z24" s="100"/>
      <c r="AA24" s="100"/>
      <c r="AB24" s="100"/>
    </row>
    <row r="25" spans="1:28" ht="24.95" customHeight="1">
      <c r="A25" s="100"/>
      <c r="B25" s="100"/>
      <c r="C25" s="100"/>
      <c r="D25" s="103"/>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row>
    <row r="26" spans="1:28" ht="24.95" customHeight="1">
      <c r="A26" s="100"/>
      <c r="B26" s="100"/>
      <c r="C26" s="100"/>
      <c r="D26" s="103"/>
      <c r="E26" s="100"/>
      <c r="F26" s="100"/>
      <c r="G26" s="100"/>
      <c r="H26" s="100"/>
      <c r="I26" s="100"/>
      <c r="J26" s="100"/>
      <c r="K26" s="100"/>
      <c r="L26" s="100"/>
      <c r="M26" s="100"/>
      <c r="N26" s="100"/>
      <c r="O26" s="100"/>
      <c r="P26" s="100"/>
      <c r="Q26" s="100"/>
      <c r="R26" s="100"/>
      <c r="S26" s="100"/>
      <c r="T26" s="100"/>
      <c r="U26" s="100"/>
      <c r="V26" s="100"/>
      <c r="W26" s="100"/>
      <c r="X26" s="100"/>
      <c r="Y26" s="100"/>
      <c r="Z26" s="100"/>
      <c r="AA26" s="100"/>
      <c r="AB26" s="100"/>
    </row>
    <row r="27" spans="1:28" ht="24.95" customHeight="1">
      <c r="A27" s="100"/>
      <c r="B27" s="100"/>
      <c r="C27" s="100"/>
      <c r="D27" s="103"/>
      <c r="E27" s="100"/>
      <c r="F27" s="100"/>
      <c r="G27" s="100"/>
      <c r="H27" s="100"/>
      <c r="I27" s="100"/>
      <c r="J27" s="100"/>
      <c r="K27" s="100"/>
      <c r="L27" s="100"/>
      <c r="M27" s="100"/>
      <c r="N27" s="100"/>
      <c r="O27" s="100"/>
      <c r="P27" s="100"/>
      <c r="Q27" s="100"/>
      <c r="R27" s="100"/>
      <c r="S27" s="100"/>
      <c r="T27" s="100"/>
      <c r="U27" s="100"/>
      <c r="V27" s="100"/>
      <c r="W27" s="100"/>
      <c r="X27" s="100"/>
      <c r="Y27" s="100"/>
      <c r="Z27" s="100"/>
      <c r="AA27" s="100"/>
      <c r="AB27" s="100"/>
    </row>
    <row r="28" spans="1:28" ht="20.100000000000001" customHeight="1">
      <c r="A28" s="100"/>
      <c r="B28" s="100"/>
      <c r="C28" s="100"/>
      <c r="D28" s="103"/>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row>
    <row r="29" spans="1:28" customFormat="1" ht="20.100000000000001" customHeight="1">
      <c r="A29" s="118"/>
      <c r="B29" s="2360" t="s">
        <v>556</v>
      </c>
      <c r="C29" s="2205"/>
      <c r="D29" s="2205"/>
      <c r="E29" s="2205"/>
      <c r="F29" s="2205"/>
      <c r="G29" s="2205"/>
      <c r="H29" s="2205"/>
      <c r="I29" s="2205"/>
      <c r="J29" s="2205"/>
      <c r="K29" s="2205"/>
      <c r="L29" s="2205"/>
      <c r="M29" s="2205"/>
      <c r="N29" s="2205"/>
      <c r="O29" s="2205"/>
      <c r="P29" s="2205"/>
      <c r="Q29" s="2361"/>
      <c r="R29" s="118"/>
      <c r="S29" s="118"/>
      <c r="T29" s="118"/>
      <c r="U29" s="118"/>
      <c r="V29" s="118"/>
      <c r="W29" s="118"/>
      <c r="X29" s="118"/>
      <c r="Y29" s="118"/>
      <c r="Z29" s="118"/>
      <c r="AA29" s="118"/>
      <c r="AB29" s="118"/>
    </row>
    <row r="30" spans="1:28" customFormat="1" ht="20.100000000000001" customHeight="1">
      <c r="A30" s="118"/>
      <c r="B30" s="2362"/>
      <c r="C30" s="2208"/>
      <c r="D30" s="2208"/>
      <c r="E30" s="2208"/>
      <c r="F30" s="2208"/>
      <c r="G30" s="2208"/>
      <c r="H30" s="2208"/>
      <c r="I30" s="2208"/>
      <c r="J30" s="2208"/>
      <c r="K30" s="2208"/>
      <c r="L30" s="2208"/>
      <c r="M30" s="2208"/>
      <c r="N30" s="2208"/>
      <c r="O30" s="2208"/>
      <c r="P30" s="2208"/>
      <c r="Q30" s="2363"/>
      <c r="R30" s="118"/>
      <c r="S30" s="118"/>
      <c r="T30" s="118"/>
      <c r="U30" s="118"/>
      <c r="V30" s="118"/>
      <c r="W30" s="118"/>
      <c r="X30" s="118"/>
      <c r="Y30" s="118"/>
      <c r="Z30" s="118"/>
      <c r="AA30" s="118"/>
      <c r="AB30" s="118"/>
    </row>
    <row r="31" spans="1:28" customFormat="1" ht="20.100000000000001" customHeight="1">
      <c r="A31" s="118"/>
      <c r="B31" s="118"/>
      <c r="C31" s="118"/>
      <c r="D31" s="118"/>
      <c r="E31" s="119"/>
      <c r="F31" s="119"/>
      <c r="G31" s="118"/>
      <c r="H31" s="118"/>
      <c r="I31" s="118"/>
      <c r="J31" s="118"/>
      <c r="K31" s="118"/>
      <c r="L31" s="120"/>
      <c r="M31" s="120"/>
      <c r="N31" s="120"/>
      <c r="O31" s="120"/>
      <c r="P31" s="120"/>
      <c r="Q31" s="120"/>
      <c r="R31" s="118"/>
      <c r="S31" s="118"/>
      <c r="T31" s="118"/>
      <c r="U31" s="118"/>
      <c r="V31" s="118"/>
      <c r="W31" s="118"/>
      <c r="X31" s="118"/>
      <c r="Y31" s="118"/>
      <c r="Z31" s="118"/>
      <c r="AA31" s="118"/>
      <c r="AB31" s="118"/>
    </row>
    <row r="32" spans="1:28" customFormat="1" ht="20.100000000000001" customHeight="1">
      <c r="A32" s="118"/>
      <c r="B32" s="118"/>
      <c r="C32" s="121" t="s">
        <v>32</v>
      </c>
      <c r="D32" s="121"/>
      <c r="E32" s="121"/>
      <c r="F32" s="121"/>
      <c r="G32" s="121"/>
      <c r="H32" s="122"/>
      <c r="I32" s="122"/>
      <c r="J32" s="122"/>
      <c r="K32" s="118"/>
      <c r="L32" s="120"/>
      <c r="M32" s="120"/>
      <c r="N32" s="120"/>
      <c r="O32" s="120"/>
      <c r="P32" s="120"/>
      <c r="Q32" s="120"/>
      <c r="R32" s="118"/>
      <c r="S32" s="118"/>
      <c r="T32" s="118"/>
      <c r="U32" s="118"/>
      <c r="V32" s="118"/>
      <c r="W32" s="118"/>
      <c r="X32" s="118"/>
      <c r="Y32" s="118"/>
      <c r="Z32" s="118"/>
      <c r="AA32" s="118"/>
      <c r="AB32" s="118"/>
    </row>
    <row r="33" spans="1:28" customFormat="1" ht="20.100000000000001" customHeight="1">
      <c r="A33" s="118"/>
      <c r="B33" s="118"/>
      <c r="C33" s="121"/>
      <c r="D33" s="121"/>
      <c r="E33" s="121"/>
      <c r="F33" s="121"/>
      <c r="G33" s="121"/>
      <c r="H33" s="122"/>
      <c r="I33" s="122"/>
      <c r="J33" s="122"/>
      <c r="K33" s="118"/>
      <c r="L33" s="120"/>
      <c r="M33" s="120"/>
      <c r="N33" s="120"/>
      <c r="O33" s="120"/>
      <c r="P33" s="120"/>
      <c r="Q33" s="120"/>
      <c r="R33" s="118"/>
      <c r="S33" s="118"/>
      <c r="T33" s="118"/>
      <c r="U33" s="118"/>
      <c r="V33" s="118"/>
      <c r="W33" s="118"/>
      <c r="X33" s="118"/>
      <c r="Y33" s="118"/>
      <c r="Z33" s="118"/>
      <c r="AA33" s="118"/>
      <c r="AB33" s="118"/>
    </row>
    <row r="34" spans="1:28" customFormat="1" ht="20.100000000000001" customHeight="1">
      <c r="A34" s="118"/>
      <c r="B34" s="118"/>
      <c r="C34" s="2355" t="s">
        <v>556</v>
      </c>
      <c r="D34" s="2355"/>
      <c r="E34" s="2355"/>
      <c r="F34" s="2355"/>
      <c r="G34" s="2355"/>
      <c r="H34" s="122"/>
      <c r="I34" s="122"/>
      <c r="J34" s="122"/>
      <c r="K34" s="118"/>
      <c r="L34" s="120"/>
      <c r="M34" s="120"/>
      <c r="N34" s="120"/>
      <c r="O34" s="120"/>
      <c r="P34" s="120"/>
      <c r="Q34" s="120"/>
      <c r="R34" s="118"/>
      <c r="S34" s="118"/>
      <c r="T34" s="118"/>
      <c r="U34" s="118"/>
      <c r="V34" s="118"/>
      <c r="W34" s="118"/>
      <c r="X34" s="118"/>
      <c r="Y34" s="118"/>
      <c r="Z34" s="118"/>
      <c r="AA34" s="118"/>
      <c r="AB34" s="118"/>
    </row>
    <row r="35" spans="1:28" customFormat="1" ht="20.100000000000001" customHeight="1">
      <c r="A35" s="118"/>
      <c r="B35" s="118"/>
      <c r="C35" s="704"/>
      <c r="D35" s="704"/>
      <c r="E35" s="704"/>
      <c r="F35" s="704"/>
      <c r="G35" s="704"/>
      <c r="H35" s="122"/>
      <c r="I35" s="122"/>
      <c r="J35" s="122"/>
      <c r="K35" s="118"/>
      <c r="L35" s="120"/>
      <c r="M35" s="120"/>
      <c r="N35" s="120"/>
      <c r="O35" s="120"/>
      <c r="P35" s="120"/>
      <c r="Q35" s="120"/>
      <c r="R35" s="118"/>
      <c r="S35" s="118"/>
      <c r="T35" s="118"/>
      <c r="U35" s="118"/>
      <c r="V35" s="118"/>
      <c r="W35" s="118"/>
      <c r="X35" s="118"/>
      <c r="Y35" s="118"/>
      <c r="Z35" s="118"/>
      <c r="AA35" s="118"/>
      <c r="AB35" s="118"/>
    </row>
    <row r="36" spans="1:28" customFormat="1" ht="20.100000000000001" customHeight="1">
      <c r="A36" s="118"/>
      <c r="B36" s="118"/>
      <c r="C36" s="127" t="s">
        <v>557</v>
      </c>
      <c r="D36" s="127"/>
      <c r="E36" s="127"/>
      <c r="F36" s="127"/>
      <c r="G36" s="128"/>
      <c r="H36" s="122"/>
      <c r="I36" s="122"/>
      <c r="J36" s="122"/>
      <c r="K36" s="118"/>
      <c r="L36" s="120"/>
      <c r="M36" s="120"/>
      <c r="N36" s="120"/>
      <c r="O36" s="120"/>
      <c r="P36" s="120"/>
      <c r="Q36" s="120"/>
      <c r="R36" s="118"/>
      <c r="S36" s="118"/>
      <c r="T36" s="118"/>
      <c r="U36" s="118"/>
      <c r="V36" s="118"/>
      <c r="W36" s="118"/>
      <c r="X36" s="118"/>
      <c r="Y36" s="118"/>
      <c r="Z36" s="118"/>
      <c r="AA36" s="118"/>
      <c r="AB36" s="118"/>
    </row>
    <row r="37" spans="1:28" customFormat="1" ht="20.100000000000001" customHeight="1">
      <c r="A37" s="118"/>
      <c r="B37" s="118"/>
      <c r="C37" s="127"/>
      <c r="D37" s="127"/>
      <c r="E37" s="127"/>
      <c r="F37" s="127"/>
      <c r="G37" s="128"/>
      <c r="H37" s="122"/>
      <c r="I37" s="122"/>
      <c r="J37" s="122"/>
      <c r="K37" s="118"/>
      <c r="L37" s="120"/>
      <c r="M37" s="120"/>
      <c r="N37" s="120"/>
      <c r="O37" s="120"/>
      <c r="P37" s="120"/>
      <c r="Q37" s="120"/>
      <c r="R37" s="118"/>
      <c r="S37" s="118"/>
      <c r="T37" s="118"/>
      <c r="U37" s="118"/>
      <c r="V37" s="118"/>
      <c r="W37" s="118"/>
      <c r="X37" s="118"/>
      <c r="Y37" s="118"/>
      <c r="Z37" s="118"/>
      <c r="AA37" s="118"/>
      <c r="AB37" s="118"/>
    </row>
    <row r="38" spans="1:28" customFormat="1" ht="20.100000000000001" customHeight="1">
      <c r="A38" s="118"/>
      <c r="B38" s="118"/>
      <c r="C38" s="127" t="s">
        <v>558</v>
      </c>
      <c r="D38" s="127"/>
      <c r="E38" s="127"/>
      <c r="F38" s="127"/>
      <c r="G38" s="128"/>
      <c r="H38" s="122"/>
      <c r="I38" s="122"/>
      <c r="J38" s="122"/>
      <c r="K38" s="118"/>
      <c r="L38" s="120"/>
      <c r="M38" s="120"/>
      <c r="N38" s="120"/>
      <c r="O38" s="120"/>
      <c r="P38" s="120"/>
      <c r="Q38" s="120"/>
      <c r="R38" s="118"/>
      <c r="S38" s="118"/>
      <c r="T38" s="118"/>
      <c r="U38" s="118"/>
      <c r="V38" s="118"/>
      <c r="W38" s="118"/>
      <c r="X38" s="118"/>
      <c r="Y38" s="118"/>
      <c r="Z38" s="118"/>
      <c r="AA38" s="118"/>
      <c r="AB38" s="118"/>
    </row>
    <row r="39" spans="1:28" customFormat="1" ht="20.100000000000001" customHeight="1">
      <c r="A39" s="118"/>
      <c r="B39" s="118"/>
      <c r="C39" s="127"/>
      <c r="D39" s="127"/>
      <c r="E39" s="127"/>
      <c r="F39" s="127"/>
      <c r="G39" s="128"/>
      <c r="H39" s="122"/>
      <c r="I39" s="122"/>
      <c r="J39" s="122"/>
      <c r="K39" s="118"/>
      <c r="L39" s="120"/>
      <c r="M39" s="120"/>
      <c r="N39" s="120"/>
      <c r="O39" s="120"/>
      <c r="P39" s="120"/>
      <c r="Q39" s="120"/>
      <c r="R39" s="118"/>
      <c r="S39" s="118"/>
      <c r="T39" s="118"/>
      <c r="U39" s="118"/>
      <c r="V39" s="118"/>
      <c r="W39" s="118"/>
      <c r="X39" s="118"/>
      <c r="Y39" s="118"/>
      <c r="Z39" s="118"/>
      <c r="AA39" s="118"/>
      <c r="AB39" s="118"/>
    </row>
    <row r="40" spans="1:28" customFormat="1" ht="20.100000000000001" customHeight="1">
      <c r="A40" s="118"/>
      <c r="B40" s="118"/>
      <c r="C40" s="129" t="s">
        <v>559</v>
      </c>
      <c r="D40" s="128"/>
      <c r="E40" s="128"/>
      <c r="F40" s="128"/>
      <c r="G40" s="128"/>
      <c r="H40" s="122"/>
      <c r="I40" s="122"/>
      <c r="J40" s="122"/>
      <c r="K40" s="118"/>
      <c r="L40" s="120"/>
      <c r="M40" s="120"/>
      <c r="N40" s="120"/>
      <c r="O40" s="120"/>
      <c r="P40" s="120"/>
      <c r="Q40" s="120"/>
      <c r="R40" s="118"/>
      <c r="S40" s="118"/>
      <c r="T40" s="118"/>
      <c r="U40" s="118"/>
      <c r="V40" s="118"/>
      <c r="W40" s="118"/>
      <c r="X40" s="118"/>
      <c r="Y40" s="118"/>
      <c r="Z40" s="118"/>
      <c r="AA40" s="118"/>
      <c r="AB40" s="118"/>
    </row>
    <row r="41" spans="1:28" customFormat="1" ht="20.100000000000001" customHeight="1">
      <c r="A41" s="118"/>
      <c r="B41" s="118"/>
      <c r="C41" s="129"/>
      <c r="D41" s="128"/>
      <c r="E41" s="128"/>
      <c r="F41" s="128"/>
      <c r="G41" s="128"/>
      <c r="H41" s="122"/>
      <c r="I41" s="122"/>
      <c r="J41" s="122"/>
      <c r="K41" s="118"/>
      <c r="L41" s="120"/>
      <c r="M41" s="120"/>
      <c r="N41" s="120"/>
      <c r="O41" s="120"/>
      <c r="P41" s="120"/>
      <c r="Q41" s="120"/>
      <c r="R41" s="118"/>
      <c r="S41" s="118"/>
      <c r="T41" s="118"/>
      <c r="U41" s="118"/>
      <c r="V41" s="118"/>
      <c r="W41" s="118"/>
      <c r="X41" s="118"/>
      <c r="Y41" s="118"/>
      <c r="Z41" s="118"/>
      <c r="AA41" s="118"/>
      <c r="AB41" s="118"/>
    </row>
    <row r="42" spans="1:28" customFormat="1" ht="20.100000000000001" customHeight="1">
      <c r="A42" s="118"/>
      <c r="B42" s="118"/>
      <c r="C42" s="129" t="s">
        <v>560</v>
      </c>
      <c r="D42" s="128"/>
      <c r="E42" s="128"/>
      <c r="F42" s="128"/>
      <c r="G42" s="128"/>
      <c r="H42" s="122"/>
      <c r="I42" s="122"/>
      <c r="J42" s="122"/>
      <c r="K42" s="118"/>
      <c r="L42" s="120"/>
      <c r="M42" s="120"/>
      <c r="N42" s="120"/>
      <c r="O42" s="120"/>
      <c r="P42" s="120"/>
      <c r="Q42" s="120"/>
      <c r="R42" s="118"/>
      <c r="S42" s="118"/>
      <c r="T42" s="118"/>
      <c r="U42" s="118"/>
      <c r="V42" s="118"/>
      <c r="W42" s="118"/>
      <c r="X42" s="118"/>
      <c r="Y42" s="118"/>
      <c r="Z42" s="118"/>
      <c r="AA42" s="118"/>
      <c r="AB42" s="118"/>
    </row>
    <row r="43" spans="1:28" customFormat="1" ht="20.100000000000001" customHeight="1">
      <c r="A43" s="118"/>
      <c r="B43" s="118"/>
      <c r="C43" s="126"/>
      <c r="D43" s="128"/>
      <c r="E43" s="128"/>
      <c r="F43" s="128"/>
      <c r="G43" s="128"/>
      <c r="H43" s="122"/>
      <c r="I43" s="122"/>
      <c r="J43" s="122"/>
      <c r="K43" s="118"/>
      <c r="L43" s="120"/>
      <c r="M43" s="120"/>
      <c r="N43" s="120"/>
      <c r="O43" s="120"/>
      <c r="P43" s="120"/>
      <c r="Q43" s="120"/>
      <c r="R43" s="118"/>
      <c r="S43" s="118"/>
      <c r="T43" s="118"/>
      <c r="U43" s="118"/>
      <c r="V43" s="118"/>
      <c r="W43" s="118"/>
      <c r="X43" s="118"/>
      <c r="Y43" s="118"/>
      <c r="Z43" s="118"/>
      <c r="AA43" s="118"/>
      <c r="AB43" s="118"/>
    </row>
    <row r="44" spans="1:28" customFormat="1" ht="20.100000000000001" customHeight="1">
      <c r="A44" s="118"/>
      <c r="B44" s="118"/>
      <c r="C44" s="129" t="s">
        <v>561</v>
      </c>
      <c r="D44" s="128"/>
      <c r="E44" s="128"/>
      <c r="F44" s="128"/>
      <c r="G44" s="128"/>
      <c r="H44" s="122"/>
      <c r="I44" s="122"/>
      <c r="J44" s="122"/>
      <c r="K44" s="118"/>
      <c r="L44" s="120"/>
      <c r="M44" s="120"/>
      <c r="N44" s="120"/>
      <c r="O44" s="120"/>
      <c r="P44" s="120"/>
      <c r="Q44" s="120"/>
      <c r="R44" s="118"/>
      <c r="S44" s="118"/>
      <c r="T44" s="118"/>
      <c r="U44" s="118"/>
      <c r="V44" s="118"/>
      <c r="W44" s="118"/>
      <c r="X44" s="118"/>
      <c r="Y44" s="118"/>
      <c r="Z44" s="118"/>
      <c r="AA44" s="118"/>
      <c r="AB44" s="118"/>
    </row>
    <row r="45" spans="1:28" customFormat="1" ht="20.100000000000001" customHeight="1">
      <c r="A45" s="118"/>
      <c r="B45" s="118"/>
      <c r="C45" s="129"/>
      <c r="D45" s="128"/>
      <c r="E45" s="128"/>
      <c r="F45" s="128"/>
      <c r="G45" s="128"/>
      <c r="H45" s="122"/>
      <c r="I45" s="122"/>
      <c r="J45" s="122"/>
      <c r="K45" s="118"/>
      <c r="L45" s="120"/>
      <c r="M45" s="120"/>
      <c r="N45" s="120"/>
      <c r="O45" s="120"/>
      <c r="P45" s="120"/>
      <c r="Q45" s="120"/>
      <c r="R45" s="118"/>
      <c r="S45" s="118"/>
      <c r="T45" s="118"/>
      <c r="U45" s="118"/>
      <c r="V45" s="118"/>
      <c r="W45" s="118"/>
      <c r="X45" s="118"/>
      <c r="Y45" s="118"/>
      <c r="Z45" s="118"/>
      <c r="AA45" s="118"/>
      <c r="AB45" s="118"/>
    </row>
    <row r="46" spans="1:28" customFormat="1" ht="20.100000000000001" customHeight="1">
      <c r="A46" s="118"/>
      <c r="B46" s="118"/>
      <c r="C46" s="129"/>
      <c r="D46" s="128"/>
      <c r="E46" s="128"/>
      <c r="F46" s="128"/>
      <c r="G46" s="128"/>
      <c r="H46" s="122"/>
      <c r="I46" s="122"/>
      <c r="J46" s="122"/>
      <c r="K46" s="118"/>
      <c r="L46" s="120"/>
      <c r="M46" s="120"/>
      <c r="N46" s="120"/>
      <c r="O46" s="120"/>
      <c r="P46" s="120"/>
      <c r="Q46" s="120"/>
      <c r="R46" s="118"/>
      <c r="S46" s="118"/>
      <c r="T46" s="118"/>
      <c r="U46" s="118"/>
      <c r="V46" s="118"/>
      <c r="W46" s="118"/>
      <c r="X46" s="118"/>
      <c r="Y46" s="118"/>
      <c r="Z46" s="118"/>
      <c r="AA46" s="118"/>
      <c r="AB46" s="118"/>
    </row>
    <row r="47" spans="1:28" customFormat="1" ht="20.100000000000001" customHeight="1">
      <c r="A47" s="118"/>
      <c r="B47" s="118"/>
      <c r="C47" s="124"/>
      <c r="D47" s="123"/>
      <c r="E47" s="123"/>
      <c r="F47" s="123"/>
      <c r="G47" s="123"/>
      <c r="H47" s="122"/>
      <c r="I47" s="122"/>
      <c r="J47" s="122"/>
      <c r="K47" s="118"/>
      <c r="L47" s="120"/>
      <c r="M47" s="120"/>
      <c r="N47" s="120"/>
      <c r="O47" s="120"/>
      <c r="P47" s="120"/>
      <c r="Q47" s="120"/>
      <c r="R47" s="118"/>
      <c r="S47" s="118"/>
      <c r="T47" s="118"/>
      <c r="U47" s="118"/>
      <c r="V47" s="118"/>
      <c r="W47" s="118"/>
      <c r="X47" s="118"/>
      <c r="Y47" s="118"/>
      <c r="Z47" s="118"/>
      <c r="AA47" s="118"/>
      <c r="AB47" s="118"/>
    </row>
    <row r="48" spans="1:28" customFormat="1" ht="20.100000000000001" customHeight="1">
      <c r="A48" s="118"/>
      <c r="B48" s="118"/>
      <c r="C48" s="124"/>
      <c r="D48" s="123"/>
      <c r="E48" s="123"/>
      <c r="F48" s="123"/>
      <c r="G48" s="123"/>
      <c r="H48" s="122"/>
      <c r="I48" s="122"/>
      <c r="J48" s="122"/>
      <c r="K48" s="118"/>
      <c r="L48" s="120"/>
      <c r="M48" s="120"/>
      <c r="N48" s="120"/>
      <c r="O48" s="120"/>
      <c r="P48" s="120"/>
      <c r="Q48" s="120"/>
      <c r="R48" s="118"/>
      <c r="S48" s="118"/>
      <c r="T48" s="118"/>
      <c r="U48" s="118"/>
      <c r="V48" s="118"/>
      <c r="W48" s="118"/>
      <c r="X48" s="118"/>
      <c r="Y48" s="118"/>
      <c r="Z48" s="118"/>
      <c r="AA48" s="118"/>
      <c r="AB48" s="118"/>
    </row>
    <row r="49" spans="1:28" customFormat="1" ht="20.100000000000001" customHeight="1">
      <c r="A49" s="118"/>
      <c r="B49" s="118"/>
      <c r="C49" s="124"/>
      <c r="D49" s="123"/>
      <c r="E49" s="123"/>
      <c r="F49" s="123"/>
      <c r="G49" s="123"/>
      <c r="H49" s="122"/>
      <c r="I49" s="122"/>
      <c r="J49" s="122"/>
      <c r="K49" s="118"/>
      <c r="L49" s="120"/>
      <c r="M49" s="120"/>
      <c r="N49" s="120"/>
      <c r="O49" s="120"/>
      <c r="P49" s="120"/>
      <c r="Q49" s="120"/>
      <c r="R49" s="118"/>
      <c r="S49" s="118"/>
      <c r="T49" s="118"/>
      <c r="U49" s="118"/>
      <c r="V49" s="118"/>
      <c r="W49" s="118"/>
      <c r="X49" s="118"/>
      <c r="Y49" s="118"/>
      <c r="Z49" s="118"/>
      <c r="AA49" s="118"/>
      <c r="AB49" s="118"/>
    </row>
    <row r="50" spans="1:28" customFormat="1" ht="20.100000000000001" customHeight="1">
      <c r="A50" s="118"/>
      <c r="B50" s="118"/>
      <c r="C50" s="122"/>
      <c r="D50" s="122"/>
      <c r="E50" s="125"/>
      <c r="F50" s="125"/>
      <c r="G50" s="122"/>
      <c r="H50" s="122"/>
      <c r="I50" s="122"/>
      <c r="J50" s="122"/>
      <c r="K50" s="118"/>
      <c r="L50" s="120"/>
      <c r="M50" s="120"/>
      <c r="N50" s="120"/>
      <c r="O50" s="120"/>
      <c r="P50" s="120"/>
      <c r="Q50" s="120"/>
      <c r="R50" s="118"/>
      <c r="S50" s="118"/>
      <c r="T50" s="118"/>
      <c r="U50" s="118"/>
      <c r="V50" s="118"/>
      <c r="W50" s="118"/>
      <c r="X50" s="118"/>
      <c r="Y50" s="118"/>
      <c r="Z50" s="118"/>
      <c r="AA50" s="118"/>
      <c r="AB50" s="118"/>
    </row>
  </sheetData>
  <mergeCells count="7">
    <mergeCell ref="C34:G34"/>
    <mergeCell ref="E15:U15"/>
    <mergeCell ref="B2:Z2"/>
    <mergeCell ref="AA2:AB2"/>
    <mergeCell ref="E20:F20"/>
    <mergeCell ref="G20:H20"/>
    <mergeCell ref="B29:Q30"/>
  </mergeCells>
  <conditionalFormatting sqref="L6 O5:O6 I5:I6">
    <cfRule type="cellIs" dxfId="44" priority="10" stopIfTrue="1" operator="equal">
      <formula>$V5</formula>
    </cfRule>
    <cfRule type="cellIs" dxfId="43" priority="11" stopIfTrue="1" operator="equal">
      <formula>$W5</formula>
    </cfRule>
    <cfRule type="cellIs" dxfId="42" priority="12" stopIfTrue="1" operator="equal">
      <formula>$X5</formula>
    </cfRule>
  </conditionalFormatting>
  <conditionalFormatting sqref="L5">
    <cfRule type="cellIs" dxfId="41" priority="7" stopIfTrue="1" operator="equal">
      <formula>$V5</formula>
    </cfRule>
    <cfRule type="cellIs" dxfId="40" priority="8" stopIfTrue="1" operator="equal">
      <formula>$W5</formula>
    </cfRule>
    <cfRule type="cellIs" dxfId="39" priority="9" stopIfTrue="1" operator="equal">
      <formula>$X5</formula>
    </cfRule>
  </conditionalFormatting>
  <conditionalFormatting sqref="O8">
    <cfRule type="cellIs" dxfId="38" priority="4" stopIfTrue="1" operator="equal">
      <formula>$V8</formula>
    </cfRule>
    <cfRule type="cellIs" dxfId="37" priority="5" stopIfTrue="1" operator="equal">
      <formula>$W8</formula>
    </cfRule>
    <cfRule type="cellIs" dxfId="36" priority="6" stopIfTrue="1" operator="equal">
      <formula>$X8</formula>
    </cfRule>
  </conditionalFormatting>
  <conditionalFormatting sqref="O9">
    <cfRule type="cellIs" dxfId="35" priority="1" stopIfTrue="1" operator="equal">
      <formula>$V9</formula>
    </cfRule>
    <cfRule type="cellIs" dxfId="34" priority="2" stopIfTrue="1" operator="equal">
      <formula>$W9</formula>
    </cfRule>
    <cfRule type="cellIs" dxfId="33" priority="3" stopIfTrue="1" operator="equal">
      <formula>$X9</formula>
    </cfRule>
  </conditionalFormatting>
  <conditionalFormatting sqref="M17:M19">
    <cfRule type="cellIs" dxfId="32" priority="273" stopIfTrue="1" operator="equal">
      <formula>#REF!</formula>
    </cfRule>
    <cfRule type="cellIs" dxfId="31" priority="274" stopIfTrue="1" operator="equal">
      <formula>#REF!</formula>
    </cfRule>
    <cfRule type="cellIs" dxfId="30" priority="275" stopIfTrue="1" operator="equal">
      <formula>#REF!</formula>
    </cfRule>
  </conditionalFormatting>
  <conditionalFormatting sqref="M23 M20:M21">
    <cfRule type="cellIs" dxfId="29" priority="282" stopIfTrue="1" operator="equal">
      <formula>#REF!</formula>
    </cfRule>
    <cfRule type="cellIs" dxfId="28" priority="283" stopIfTrue="1" operator="equal">
      <formula>#REF!</formula>
    </cfRule>
    <cfRule type="cellIs" dxfId="27" priority="284" stopIfTrue="1" operator="equal">
      <formula>#REF!</formula>
    </cfRule>
  </conditionalFormatting>
  <printOptions horizontalCentered="1"/>
  <pageMargins left="0.19685039370078741" right="0" top="0.19685039370078741" bottom="0" header="0" footer="0"/>
  <pageSetup paperSize="8" scale="49" pageOrder="overThenDown" orientation="landscape" verticalDpi="300" r:id="rId1"/>
  <headerFooter alignWithMargins="0"/>
  <colBreaks count="1" manualBreakCount="1">
    <brk id="21" max="133"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2:AC97"/>
  <sheetViews>
    <sheetView zoomScale="75" zoomScaleNormal="75" workbookViewId="0">
      <selection activeCell="H16" sqref="H16"/>
    </sheetView>
  </sheetViews>
  <sheetFormatPr baseColWidth="10" defaultRowHeight="15"/>
  <cols>
    <col min="1" max="1" width="3.42578125" customWidth="1"/>
    <col min="2" max="2" width="21.140625" customWidth="1"/>
    <col min="3" max="3" width="7.42578125" customWidth="1"/>
    <col min="4" max="4" width="38.7109375" customWidth="1"/>
    <col min="5" max="5" width="12.5703125" customWidth="1"/>
    <col min="6" max="6" width="13.140625" customWidth="1"/>
    <col min="8" max="8" width="38.7109375" customWidth="1"/>
    <col min="9" max="9" width="12.5703125" customWidth="1"/>
  </cols>
  <sheetData>
    <row r="2" spans="1:29" s="233" customFormat="1" ht="36">
      <c r="A2" s="1025"/>
      <c r="B2" s="2366" t="s">
        <v>271</v>
      </c>
      <c r="C2" s="2367"/>
      <c r="D2" s="2367"/>
      <c r="E2" s="2367"/>
      <c r="F2" s="2367"/>
      <c r="G2" s="2367"/>
      <c r="H2" s="2367"/>
      <c r="I2" s="2367"/>
      <c r="J2" s="2367"/>
      <c r="K2" s="2367"/>
      <c r="L2" s="2367"/>
      <c r="M2" s="2367"/>
      <c r="N2" s="2367"/>
      <c r="O2" s="2367"/>
      <c r="P2" s="2367"/>
      <c r="Q2" s="2367"/>
      <c r="R2" s="2367"/>
      <c r="S2" s="2367"/>
      <c r="T2" s="2367"/>
      <c r="U2" s="2367"/>
      <c r="V2" s="2367"/>
      <c r="W2" s="2367"/>
      <c r="X2" s="2367"/>
      <c r="Y2" s="2367"/>
      <c r="Z2" s="2367"/>
      <c r="AA2" s="2367"/>
      <c r="AB2" s="2368"/>
      <c r="AC2" s="200"/>
    </row>
    <row r="3" spans="1:29" s="189" customFormat="1" ht="15.75">
      <c r="A3" s="1031"/>
      <c r="B3" s="1031"/>
      <c r="C3" s="1031"/>
      <c r="D3" s="1031"/>
      <c r="E3" s="1031"/>
      <c r="F3" s="1031"/>
      <c r="G3" s="1032"/>
      <c r="H3" s="1034"/>
      <c r="I3" s="1034"/>
      <c r="J3" s="1033"/>
      <c r="K3" s="1035"/>
      <c r="L3" s="1036"/>
      <c r="M3" s="1037"/>
      <c r="N3" s="1035"/>
      <c r="O3" s="1033"/>
      <c r="P3" s="1033"/>
      <c r="Q3" s="1033"/>
      <c r="R3" s="1038"/>
      <c r="S3" s="1038"/>
      <c r="T3" s="1039"/>
      <c r="U3" s="1040"/>
      <c r="V3" s="1040"/>
      <c r="W3" s="1040"/>
      <c r="X3" s="1040"/>
      <c r="Y3" s="1040"/>
      <c r="Z3" s="1040"/>
      <c r="AA3" s="1040"/>
      <c r="AB3" s="1040"/>
      <c r="AC3" s="200"/>
    </row>
    <row r="4" spans="1:29" s="189" customFormat="1" ht="23.25" customHeight="1" thickBot="1">
      <c r="A4" s="1031"/>
      <c r="B4" s="1031"/>
      <c r="C4" s="1309" t="s">
        <v>2211</v>
      </c>
      <c r="D4" s="1031"/>
      <c r="E4" s="1031"/>
      <c r="F4" s="1031"/>
      <c r="G4" s="1032"/>
      <c r="H4" s="1313" t="s">
        <v>279</v>
      </c>
      <c r="I4" s="1312" t="s">
        <v>2212</v>
      </c>
      <c r="J4" s="1033"/>
      <c r="K4" s="1035"/>
      <c r="L4" s="1311" t="s">
        <v>2213</v>
      </c>
      <c r="M4" s="1037"/>
      <c r="N4" s="1035"/>
      <c r="O4" s="1033"/>
      <c r="P4" s="1033"/>
      <c r="Q4" s="1033"/>
      <c r="R4" s="1038"/>
      <c r="S4" s="1038"/>
      <c r="T4" s="1039"/>
      <c r="U4" s="1040"/>
      <c r="V4" s="1040"/>
      <c r="W4" s="1040"/>
      <c r="X4" s="1040"/>
      <c r="Y4" s="1040"/>
      <c r="Z4" s="1040"/>
      <c r="AA4" s="1040"/>
      <c r="AB4" s="1040"/>
      <c r="AC4" s="200"/>
    </row>
    <row r="5" spans="1:29" s="189" customFormat="1" ht="36" customHeight="1">
      <c r="B5" s="2371" t="s">
        <v>2159</v>
      </c>
      <c r="C5" s="2373" t="s">
        <v>273</v>
      </c>
      <c r="D5" s="2375" t="s">
        <v>2200</v>
      </c>
      <c r="E5" s="2377" t="s">
        <v>2160</v>
      </c>
      <c r="F5" s="2379" t="s">
        <v>276</v>
      </c>
      <c r="G5" s="2381" t="s">
        <v>277</v>
      </c>
      <c r="H5" s="2382" t="s">
        <v>2199</v>
      </c>
      <c r="I5" s="2369" t="s">
        <v>273</v>
      </c>
      <c r="J5" s="2384" t="s">
        <v>279</v>
      </c>
      <c r="K5" s="985" t="s">
        <v>280</v>
      </c>
      <c r="L5" s="985" t="s">
        <v>280</v>
      </c>
      <c r="M5" s="985" t="s">
        <v>280</v>
      </c>
      <c r="N5" s="985" t="s">
        <v>280</v>
      </c>
      <c r="O5" s="985" t="s">
        <v>280</v>
      </c>
      <c r="P5" s="985" t="s">
        <v>280</v>
      </c>
      <c r="Q5" s="985" t="s">
        <v>280</v>
      </c>
      <c r="R5" s="985" t="s">
        <v>280</v>
      </c>
      <c r="S5" s="985" t="s">
        <v>280</v>
      </c>
      <c r="T5" s="985" t="s">
        <v>280</v>
      </c>
      <c r="U5" s="985" t="s">
        <v>280</v>
      </c>
      <c r="V5" s="985" t="s">
        <v>280</v>
      </c>
      <c r="W5" s="985" t="s">
        <v>280</v>
      </c>
      <c r="X5" s="985" t="s">
        <v>280</v>
      </c>
      <c r="Y5" s="985" t="s">
        <v>280</v>
      </c>
      <c r="Z5" s="985" t="s">
        <v>280</v>
      </c>
      <c r="AA5" s="985" t="s">
        <v>280</v>
      </c>
      <c r="AB5" s="2364" t="s">
        <v>281</v>
      </c>
      <c r="AC5" s="200"/>
    </row>
    <row r="6" spans="1:29" s="189" customFormat="1" ht="27.75" customHeight="1">
      <c r="B6" s="2372"/>
      <c r="C6" s="2374"/>
      <c r="D6" s="2376"/>
      <c r="E6" s="2378"/>
      <c r="F6" s="2380"/>
      <c r="G6" s="2381"/>
      <c r="H6" s="2383"/>
      <c r="I6" s="2370"/>
      <c r="J6" s="2385"/>
      <c r="K6" s="986">
        <v>1</v>
      </c>
      <c r="L6" s="986" t="s">
        <v>282</v>
      </c>
      <c r="M6" s="986" t="s">
        <v>283</v>
      </c>
      <c r="N6" s="986">
        <v>3</v>
      </c>
      <c r="O6" s="986" t="s">
        <v>284</v>
      </c>
      <c r="P6" s="986" t="s">
        <v>47</v>
      </c>
      <c r="Q6" s="987" t="s">
        <v>285</v>
      </c>
      <c r="R6" s="987" t="s">
        <v>286</v>
      </c>
      <c r="S6" s="987" t="s">
        <v>287</v>
      </c>
      <c r="T6" s="988">
        <v>6</v>
      </c>
      <c r="U6" s="989">
        <v>7</v>
      </c>
      <c r="V6" s="986" t="s">
        <v>288</v>
      </c>
      <c r="W6" s="986" t="s">
        <v>289</v>
      </c>
      <c r="X6" s="987">
        <v>9</v>
      </c>
      <c r="Y6" s="990" t="s">
        <v>290</v>
      </c>
      <c r="Z6" s="986" t="s">
        <v>291</v>
      </c>
      <c r="AA6" s="986">
        <v>11</v>
      </c>
      <c r="AB6" s="2365"/>
      <c r="AC6" s="200"/>
    </row>
    <row r="7" spans="1:29" s="189" customFormat="1" ht="24" customHeight="1">
      <c r="B7" s="1300">
        <v>40031</v>
      </c>
      <c r="C7" s="1554">
        <v>1</v>
      </c>
      <c r="D7" s="1555" t="s">
        <v>2575</v>
      </c>
      <c r="E7" s="1556">
        <v>0.47916666666666669</v>
      </c>
      <c r="F7" s="1301" t="s">
        <v>292</v>
      </c>
      <c r="G7" s="1299">
        <v>1</v>
      </c>
      <c r="H7" s="465" t="s">
        <v>2576</v>
      </c>
      <c r="I7" s="425">
        <v>33</v>
      </c>
      <c r="J7" s="464">
        <v>1</v>
      </c>
      <c r="K7" s="468"/>
      <c r="L7" s="469" t="s">
        <v>282</v>
      </c>
      <c r="M7" s="469" t="s">
        <v>283</v>
      </c>
      <c r="N7" s="469">
        <v>3</v>
      </c>
      <c r="O7" s="469" t="s">
        <v>284</v>
      </c>
      <c r="P7" s="469" t="s">
        <v>47</v>
      </c>
      <c r="Q7" s="468"/>
      <c r="R7" s="468"/>
      <c r="S7" s="468"/>
      <c r="T7" s="469">
        <v>6</v>
      </c>
      <c r="U7" s="468"/>
      <c r="V7" s="468"/>
      <c r="W7" s="468"/>
      <c r="X7" s="468"/>
      <c r="Y7" s="468"/>
      <c r="Z7" s="468"/>
      <c r="AA7" s="468"/>
      <c r="AB7" s="467">
        <f t="shared" ref="AB7:AB70" si="0">COUNTA(K7:AA7)</f>
        <v>6</v>
      </c>
      <c r="AC7" s="200"/>
    </row>
    <row r="8" spans="1:29" s="189" customFormat="1" ht="24" customHeight="1">
      <c r="B8" s="1302">
        <v>40049</v>
      </c>
      <c r="C8" s="992">
        <v>2</v>
      </c>
      <c r="D8" s="424" t="s">
        <v>2577</v>
      </c>
      <c r="E8" s="994">
        <v>0.35416666666666669</v>
      </c>
      <c r="F8" s="1303" t="s">
        <v>293</v>
      </c>
      <c r="G8" s="1299">
        <v>2</v>
      </c>
      <c r="H8" s="465" t="s">
        <v>2578</v>
      </c>
      <c r="I8" s="425">
        <v>48</v>
      </c>
      <c r="J8" s="464">
        <v>2</v>
      </c>
      <c r="K8" s="468">
        <v>1</v>
      </c>
      <c r="L8" s="469" t="s">
        <v>282</v>
      </c>
      <c r="M8" s="469" t="s">
        <v>283</v>
      </c>
      <c r="N8" s="468"/>
      <c r="O8" s="469" t="s">
        <v>284</v>
      </c>
      <c r="P8" s="469" t="s">
        <v>47</v>
      </c>
      <c r="Q8" s="468"/>
      <c r="R8" s="468"/>
      <c r="S8" s="468"/>
      <c r="T8" s="469">
        <v>6</v>
      </c>
      <c r="U8" s="468"/>
      <c r="V8" s="468"/>
      <c r="W8" s="468"/>
      <c r="X8" s="468"/>
      <c r="Y8" s="468"/>
      <c r="Z8" s="468"/>
      <c r="AA8" s="468"/>
      <c r="AB8" s="467">
        <f t="shared" si="0"/>
        <v>6</v>
      </c>
      <c r="AC8" s="200"/>
    </row>
    <row r="9" spans="1:29" s="189" customFormat="1" ht="24" customHeight="1">
      <c r="B9" s="1302">
        <v>40059</v>
      </c>
      <c r="C9" s="992">
        <v>3</v>
      </c>
      <c r="D9" s="424" t="s">
        <v>2579</v>
      </c>
      <c r="E9" s="994">
        <v>0.35416666666666669</v>
      </c>
      <c r="F9" s="1303" t="s">
        <v>293</v>
      </c>
      <c r="G9" s="1299">
        <v>3</v>
      </c>
      <c r="H9" s="465" t="s">
        <v>2580</v>
      </c>
      <c r="I9" s="425">
        <v>38</v>
      </c>
      <c r="J9" s="464">
        <v>3</v>
      </c>
      <c r="K9" s="468"/>
      <c r="L9" s="468"/>
      <c r="M9" s="469" t="s">
        <v>283</v>
      </c>
      <c r="N9" s="469">
        <v>3</v>
      </c>
      <c r="O9" s="469" t="s">
        <v>284</v>
      </c>
      <c r="P9" s="468"/>
      <c r="Q9" s="468"/>
      <c r="R9" s="468"/>
      <c r="S9" s="468"/>
      <c r="T9" s="468"/>
      <c r="U9" s="468"/>
      <c r="V9" s="468"/>
      <c r="W9" s="468"/>
      <c r="X9" s="468"/>
      <c r="Y9" s="468"/>
      <c r="Z9" s="468"/>
      <c r="AA9" s="468"/>
      <c r="AB9" s="467">
        <f t="shared" si="0"/>
        <v>3</v>
      </c>
      <c r="AC9" s="200"/>
    </row>
    <row r="10" spans="1:29" s="189" customFormat="1" ht="24" customHeight="1">
      <c r="B10" s="1302">
        <v>40060</v>
      </c>
      <c r="C10" s="992">
        <v>4</v>
      </c>
      <c r="D10" s="424" t="s">
        <v>2581</v>
      </c>
      <c r="E10" s="994">
        <v>0.41666666666666669</v>
      </c>
      <c r="F10" s="1303" t="s">
        <v>295</v>
      </c>
      <c r="G10" s="1299">
        <v>4</v>
      </c>
      <c r="H10" s="465" t="s">
        <v>2582</v>
      </c>
      <c r="I10" s="425">
        <v>24</v>
      </c>
      <c r="J10" s="464">
        <v>4</v>
      </c>
      <c r="K10" s="468"/>
      <c r="L10" s="469" t="s">
        <v>282</v>
      </c>
      <c r="M10" s="469" t="s">
        <v>283</v>
      </c>
      <c r="N10" s="469">
        <v>3</v>
      </c>
      <c r="O10" s="469" t="s">
        <v>284</v>
      </c>
      <c r="P10" s="468"/>
      <c r="Q10" s="468"/>
      <c r="R10" s="468"/>
      <c r="S10" s="468"/>
      <c r="T10" s="468"/>
      <c r="U10" s="468"/>
      <c r="V10" s="468"/>
      <c r="W10" s="468"/>
      <c r="X10" s="468"/>
      <c r="Y10" s="468"/>
      <c r="Z10" s="468"/>
      <c r="AA10" s="468"/>
      <c r="AB10" s="467">
        <f t="shared" si="0"/>
        <v>4</v>
      </c>
      <c r="AC10" s="200"/>
    </row>
    <row r="11" spans="1:29" s="189" customFormat="1" ht="24" customHeight="1">
      <c r="B11" s="1302">
        <v>40063</v>
      </c>
      <c r="C11" s="992">
        <v>5</v>
      </c>
      <c r="D11" s="424" t="s">
        <v>2583</v>
      </c>
      <c r="E11" s="994">
        <v>0.35416666666666669</v>
      </c>
      <c r="F11" s="1303" t="s">
        <v>293</v>
      </c>
      <c r="G11" s="1299">
        <v>5</v>
      </c>
      <c r="H11" s="465" t="s">
        <v>2584</v>
      </c>
      <c r="I11" s="425">
        <v>16</v>
      </c>
      <c r="J11" s="464">
        <v>5</v>
      </c>
      <c r="K11" s="468"/>
      <c r="L11" s="469" t="s">
        <v>282</v>
      </c>
      <c r="M11" s="469" t="s">
        <v>283</v>
      </c>
      <c r="N11" s="468"/>
      <c r="O11" s="469" t="s">
        <v>284</v>
      </c>
      <c r="P11" s="468"/>
      <c r="Q11" s="468"/>
      <c r="R11" s="468"/>
      <c r="S11" s="468"/>
      <c r="T11" s="468"/>
      <c r="U11" s="468"/>
      <c r="V11" s="468"/>
      <c r="W11" s="468"/>
      <c r="X11" s="468"/>
      <c r="Y11" s="468"/>
      <c r="Z11" s="468"/>
      <c r="AA11" s="468"/>
      <c r="AB11" s="467">
        <f t="shared" si="0"/>
        <v>3</v>
      </c>
      <c r="AC11" s="200"/>
    </row>
    <row r="12" spans="1:29" s="189" customFormat="1" ht="24" customHeight="1">
      <c r="B12" s="1302">
        <v>40065</v>
      </c>
      <c r="C12" s="992">
        <v>6</v>
      </c>
      <c r="D12" s="424" t="s">
        <v>2585</v>
      </c>
      <c r="E12" s="994">
        <v>0.35416666666666669</v>
      </c>
      <c r="F12" s="1303" t="s">
        <v>293</v>
      </c>
      <c r="G12" s="1299">
        <v>6</v>
      </c>
      <c r="H12" s="465" t="s">
        <v>2586</v>
      </c>
      <c r="I12" s="425">
        <v>10</v>
      </c>
      <c r="J12" s="464">
        <v>6</v>
      </c>
      <c r="K12" s="468"/>
      <c r="L12" s="468"/>
      <c r="M12" s="468"/>
      <c r="N12" s="469">
        <v>3</v>
      </c>
      <c r="O12" s="468"/>
      <c r="P12" s="468"/>
      <c r="Q12" s="468"/>
      <c r="R12" s="468"/>
      <c r="S12" s="468"/>
      <c r="T12" s="468"/>
      <c r="U12" s="468"/>
      <c r="V12" s="468"/>
      <c r="W12" s="468"/>
      <c r="X12" s="468"/>
      <c r="Y12" s="468"/>
      <c r="Z12" s="468"/>
      <c r="AA12" s="468"/>
      <c r="AB12" s="467">
        <f t="shared" si="0"/>
        <v>1</v>
      </c>
      <c r="AC12" s="200"/>
    </row>
    <row r="13" spans="1:29" s="189" customFormat="1" ht="24" customHeight="1">
      <c r="B13" s="1302">
        <v>40065</v>
      </c>
      <c r="C13" s="992">
        <v>7</v>
      </c>
      <c r="D13" s="424" t="s">
        <v>2587</v>
      </c>
      <c r="E13" s="994">
        <v>0.35416666666666669</v>
      </c>
      <c r="F13" s="1303" t="s">
        <v>293</v>
      </c>
      <c r="G13" s="1299">
        <v>7</v>
      </c>
      <c r="H13" s="465" t="s">
        <v>2588</v>
      </c>
      <c r="I13" s="425">
        <v>35</v>
      </c>
      <c r="J13" s="464">
        <v>7</v>
      </c>
      <c r="K13" s="468"/>
      <c r="L13" s="468"/>
      <c r="M13" s="468"/>
      <c r="N13" s="468"/>
      <c r="O13" s="468"/>
      <c r="P13" s="469" t="s">
        <v>47</v>
      </c>
      <c r="Q13" s="468"/>
      <c r="R13" s="468"/>
      <c r="S13" s="468"/>
      <c r="T13" s="468"/>
      <c r="U13" s="468"/>
      <c r="V13" s="468"/>
      <c r="W13" s="468"/>
      <c r="X13" s="468"/>
      <c r="Y13" s="468"/>
      <c r="Z13" s="468"/>
      <c r="AA13" s="468"/>
      <c r="AB13" s="467">
        <f t="shared" si="0"/>
        <v>1</v>
      </c>
      <c r="AC13" s="200"/>
    </row>
    <row r="14" spans="1:29" s="189" customFormat="1" ht="24" customHeight="1">
      <c r="B14" s="1302">
        <v>40065</v>
      </c>
      <c r="C14" s="992">
        <v>8</v>
      </c>
      <c r="D14" s="424" t="s">
        <v>2589</v>
      </c>
      <c r="E14" s="994">
        <v>0.35416666666666669</v>
      </c>
      <c r="F14" s="1303" t="s">
        <v>293</v>
      </c>
      <c r="G14" s="1299">
        <v>8</v>
      </c>
      <c r="H14" s="465" t="s">
        <v>2590</v>
      </c>
      <c r="I14" s="425">
        <v>50</v>
      </c>
      <c r="J14" s="464">
        <v>8</v>
      </c>
      <c r="K14" s="468"/>
      <c r="L14" s="468"/>
      <c r="M14" s="468"/>
      <c r="N14" s="468"/>
      <c r="O14" s="469" t="s">
        <v>284</v>
      </c>
      <c r="P14" s="468"/>
      <c r="Q14" s="468"/>
      <c r="R14" s="468"/>
      <c r="S14" s="468"/>
      <c r="T14" s="468"/>
      <c r="U14" s="468"/>
      <c r="V14" s="468"/>
      <c r="W14" s="468"/>
      <c r="X14" s="468"/>
      <c r="Y14" s="468"/>
      <c r="Z14" s="468"/>
      <c r="AA14" s="468"/>
      <c r="AB14" s="467">
        <f t="shared" si="0"/>
        <v>1</v>
      </c>
      <c r="AC14" s="200"/>
    </row>
    <row r="15" spans="1:29" s="189" customFormat="1" ht="24" customHeight="1">
      <c r="B15" s="1302">
        <v>40065</v>
      </c>
      <c r="C15" s="992">
        <v>9</v>
      </c>
      <c r="D15" s="424" t="s">
        <v>2591</v>
      </c>
      <c r="E15" s="994">
        <v>0.35416666666666669</v>
      </c>
      <c r="F15" s="1303" t="s">
        <v>293</v>
      </c>
      <c r="G15" s="1299">
        <v>9</v>
      </c>
      <c r="H15" s="465" t="s">
        <v>2592</v>
      </c>
      <c r="I15" s="425">
        <v>40</v>
      </c>
      <c r="J15" s="464">
        <v>9</v>
      </c>
      <c r="K15" s="468"/>
      <c r="L15" s="468"/>
      <c r="M15" s="468"/>
      <c r="N15" s="468"/>
      <c r="O15" s="468"/>
      <c r="P15" s="468"/>
      <c r="Q15" s="468"/>
      <c r="R15" s="468"/>
      <c r="S15" s="468"/>
      <c r="T15" s="468"/>
      <c r="U15" s="469">
        <v>7</v>
      </c>
      <c r="V15" s="468"/>
      <c r="W15" s="468"/>
      <c r="X15" s="468"/>
      <c r="Y15" s="468"/>
      <c r="Z15" s="468"/>
      <c r="AA15" s="468"/>
      <c r="AB15" s="467">
        <f t="shared" si="0"/>
        <v>1</v>
      </c>
      <c r="AC15" s="200"/>
    </row>
    <row r="16" spans="1:29" s="189" customFormat="1" ht="24" customHeight="1">
      <c r="B16" s="1302">
        <v>40065</v>
      </c>
      <c r="C16" s="992">
        <v>10</v>
      </c>
      <c r="D16" s="424" t="s">
        <v>2586</v>
      </c>
      <c r="E16" s="994">
        <v>0.35416666666666669</v>
      </c>
      <c r="F16" s="1303" t="s">
        <v>293</v>
      </c>
      <c r="G16" s="1299">
        <v>10</v>
      </c>
      <c r="H16" s="465" t="s">
        <v>2593</v>
      </c>
      <c r="I16" s="425">
        <v>45</v>
      </c>
      <c r="J16" s="464">
        <v>10</v>
      </c>
      <c r="K16" s="468"/>
      <c r="L16" s="468"/>
      <c r="M16" s="468"/>
      <c r="N16" s="468"/>
      <c r="O16" s="468"/>
      <c r="P16" s="468"/>
      <c r="Q16" s="468"/>
      <c r="R16" s="468"/>
      <c r="S16" s="468"/>
      <c r="T16" s="468"/>
      <c r="U16" s="468"/>
      <c r="V16" s="468"/>
      <c r="W16" s="468"/>
      <c r="X16" s="468"/>
      <c r="Y16" s="468"/>
      <c r="Z16" s="468"/>
      <c r="AA16" s="469">
        <v>11</v>
      </c>
      <c r="AB16" s="467">
        <f t="shared" si="0"/>
        <v>1</v>
      </c>
      <c r="AC16" s="200"/>
    </row>
    <row r="17" spans="2:29" s="189" customFormat="1" ht="24" customHeight="1">
      <c r="B17" s="1302">
        <v>40065</v>
      </c>
      <c r="C17" s="992">
        <v>11</v>
      </c>
      <c r="D17" s="424" t="s">
        <v>2594</v>
      </c>
      <c r="E17" s="994">
        <v>0.35416666666666669</v>
      </c>
      <c r="F17" s="1303" t="s">
        <v>293</v>
      </c>
      <c r="G17" s="1299">
        <v>11</v>
      </c>
      <c r="H17" s="465" t="s">
        <v>2589</v>
      </c>
      <c r="I17" s="425">
        <v>8</v>
      </c>
      <c r="J17" s="464">
        <v>11</v>
      </c>
      <c r="K17" s="468"/>
      <c r="L17" s="468"/>
      <c r="M17" s="468"/>
      <c r="N17" s="469">
        <v>3</v>
      </c>
      <c r="O17" s="468"/>
      <c r="P17" s="468"/>
      <c r="Q17" s="468"/>
      <c r="R17" s="468"/>
      <c r="S17" s="468"/>
      <c r="T17" s="468"/>
      <c r="U17" s="468"/>
      <c r="V17" s="468"/>
      <c r="W17" s="468"/>
      <c r="X17" s="468"/>
      <c r="Y17" s="468"/>
      <c r="Z17" s="468"/>
      <c r="AA17" s="468"/>
      <c r="AB17" s="467">
        <f t="shared" si="0"/>
        <v>1</v>
      </c>
      <c r="AC17" s="200"/>
    </row>
    <row r="18" spans="2:29" s="189" customFormat="1" ht="24" customHeight="1">
      <c r="B18" s="1302">
        <v>40065</v>
      </c>
      <c r="C18" s="992">
        <v>12</v>
      </c>
      <c r="D18" s="424" t="s">
        <v>2595</v>
      </c>
      <c r="E18" s="994">
        <v>0.35416666666666669</v>
      </c>
      <c r="F18" s="1303" t="s">
        <v>293</v>
      </c>
      <c r="G18" s="1299">
        <v>12</v>
      </c>
      <c r="H18" s="465" t="s">
        <v>2596</v>
      </c>
      <c r="I18" s="425">
        <v>34</v>
      </c>
      <c r="J18" s="464">
        <v>12</v>
      </c>
      <c r="K18" s="468"/>
      <c r="L18" s="468"/>
      <c r="M18" s="468"/>
      <c r="N18" s="468"/>
      <c r="O18" s="468"/>
      <c r="P18" s="468"/>
      <c r="Q18" s="468"/>
      <c r="R18" s="468"/>
      <c r="S18" s="468"/>
      <c r="T18" s="468"/>
      <c r="U18" s="469">
        <v>7</v>
      </c>
      <c r="V18" s="468"/>
      <c r="W18" s="468"/>
      <c r="X18" s="468"/>
      <c r="Y18" s="469" t="s">
        <v>290</v>
      </c>
      <c r="Z18" s="468"/>
      <c r="AA18" s="468"/>
      <c r="AB18" s="467">
        <f t="shared" si="0"/>
        <v>2</v>
      </c>
      <c r="AC18" s="200"/>
    </row>
    <row r="19" spans="2:29" s="189" customFormat="1" ht="24" customHeight="1">
      <c r="B19" s="1302">
        <v>40066</v>
      </c>
      <c r="C19" s="992">
        <v>13</v>
      </c>
      <c r="D19" s="424" t="s">
        <v>2597</v>
      </c>
      <c r="E19" s="994">
        <v>0.35416666666666669</v>
      </c>
      <c r="F19" s="1303" t="s">
        <v>293</v>
      </c>
      <c r="G19" s="1299">
        <v>13</v>
      </c>
      <c r="H19" s="465" t="s">
        <v>2577</v>
      </c>
      <c r="I19" s="425">
        <v>2</v>
      </c>
      <c r="J19" s="464">
        <v>13</v>
      </c>
      <c r="K19" s="468"/>
      <c r="L19" s="468"/>
      <c r="M19" s="468"/>
      <c r="N19" s="468"/>
      <c r="O19" s="469" t="s">
        <v>284</v>
      </c>
      <c r="P19" s="468"/>
      <c r="Q19" s="468"/>
      <c r="R19" s="468"/>
      <c r="S19" s="468"/>
      <c r="T19" s="468"/>
      <c r="U19" s="468"/>
      <c r="V19" s="468"/>
      <c r="W19" s="468"/>
      <c r="X19" s="468"/>
      <c r="Y19" s="468"/>
      <c r="Z19" s="468"/>
      <c r="AA19" s="468"/>
      <c r="AB19" s="467">
        <f t="shared" si="0"/>
        <v>1</v>
      </c>
      <c r="AC19" s="200"/>
    </row>
    <row r="20" spans="2:29" s="189" customFormat="1" ht="24" customHeight="1">
      <c r="B20" s="1302">
        <v>40066</v>
      </c>
      <c r="C20" s="992">
        <v>14</v>
      </c>
      <c r="D20" s="424" t="s">
        <v>2598</v>
      </c>
      <c r="E20" s="994">
        <v>0.35416666666666669</v>
      </c>
      <c r="F20" s="1303" t="s">
        <v>293</v>
      </c>
      <c r="G20" s="1299">
        <v>14</v>
      </c>
      <c r="H20" s="465" t="s">
        <v>2575</v>
      </c>
      <c r="I20" s="425">
        <v>1</v>
      </c>
      <c r="J20" s="464">
        <v>14</v>
      </c>
      <c r="K20" s="468">
        <v>1</v>
      </c>
      <c r="L20" s="469" t="s">
        <v>282</v>
      </c>
      <c r="M20" s="469" t="s">
        <v>283</v>
      </c>
      <c r="N20" s="468"/>
      <c r="O20" s="468"/>
      <c r="P20" s="469" t="s">
        <v>47</v>
      </c>
      <c r="Q20" s="469" t="s">
        <v>285</v>
      </c>
      <c r="R20" s="468"/>
      <c r="S20" s="468"/>
      <c r="T20" s="469">
        <v>6</v>
      </c>
      <c r="U20" s="468"/>
      <c r="V20" s="468"/>
      <c r="W20" s="468"/>
      <c r="X20" s="468"/>
      <c r="Y20" s="468"/>
      <c r="Z20" s="468"/>
      <c r="AA20" s="468"/>
      <c r="AB20" s="467">
        <f t="shared" si="0"/>
        <v>6</v>
      </c>
      <c r="AC20" s="200"/>
    </row>
    <row r="21" spans="2:29" s="189" customFormat="1" ht="23.25" customHeight="1">
      <c r="B21" s="1302">
        <v>40066</v>
      </c>
      <c r="C21" s="992">
        <v>15</v>
      </c>
      <c r="D21" s="424" t="s">
        <v>2599</v>
      </c>
      <c r="E21" s="994">
        <v>0.35416666666666669</v>
      </c>
      <c r="F21" s="1303" t="s">
        <v>293</v>
      </c>
      <c r="G21" s="1299">
        <v>15</v>
      </c>
      <c r="H21" s="465" t="s">
        <v>2600</v>
      </c>
      <c r="I21" s="425">
        <v>27</v>
      </c>
      <c r="J21" s="464">
        <v>15</v>
      </c>
      <c r="K21" s="468"/>
      <c r="L21" s="468"/>
      <c r="M21" s="468"/>
      <c r="N21" s="468"/>
      <c r="O21" s="468"/>
      <c r="P21" s="468"/>
      <c r="Q21" s="468"/>
      <c r="R21" s="469" t="s">
        <v>286</v>
      </c>
      <c r="S21" s="468"/>
      <c r="T21" s="468"/>
      <c r="U21" s="468"/>
      <c r="V21" s="468"/>
      <c r="W21" s="468"/>
      <c r="X21" s="468"/>
      <c r="Y21" s="468"/>
      <c r="Z21" s="468"/>
      <c r="AA21" s="468"/>
      <c r="AB21" s="467">
        <f t="shared" si="0"/>
        <v>1</v>
      </c>
      <c r="AC21" s="200"/>
    </row>
    <row r="22" spans="2:29" s="189" customFormat="1" ht="24" customHeight="1">
      <c r="B22" s="1302">
        <v>40067</v>
      </c>
      <c r="C22" s="992">
        <v>16</v>
      </c>
      <c r="D22" s="424" t="s">
        <v>2584</v>
      </c>
      <c r="E22" s="994">
        <v>0.35416666666666669</v>
      </c>
      <c r="F22" s="1303" t="s">
        <v>293</v>
      </c>
      <c r="G22" s="1299">
        <v>16</v>
      </c>
      <c r="H22" s="465" t="s">
        <v>2601</v>
      </c>
      <c r="I22" s="425">
        <v>44</v>
      </c>
      <c r="J22" s="464">
        <v>16</v>
      </c>
      <c r="K22" s="468"/>
      <c r="L22" s="469" t="s">
        <v>282</v>
      </c>
      <c r="M22" s="469" t="s">
        <v>283</v>
      </c>
      <c r="N22" s="468"/>
      <c r="O22" s="468"/>
      <c r="P22" s="469" t="s">
        <v>47</v>
      </c>
      <c r="Q22" s="468"/>
      <c r="R22" s="468"/>
      <c r="S22" s="468"/>
      <c r="T22" s="468"/>
      <c r="U22" s="468"/>
      <c r="V22" s="468"/>
      <c r="W22" s="468"/>
      <c r="X22" s="468"/>
      <c r="Y22" s="468"/>
      <c r="Z22" s="468"/>
      <c r="AA22" s="468"/>
      <c r="AB22" s="467">
        <f t="shared" si="0"/>
        <v>3</v>
      </c>
      <c r="AC22" s="200"/>
    </row>
    <row r="23" spans="2:29" s="189" customFormat="1" ht="24" customHeight="1">
      <c r="B23" s="1302">
        <v>40067</v>
      </c>
      <c r="C23" s="992">
        <v>17</v>
      </c>
      <c r="D23" s="424" t="s">
        <v>2602</v>
      </c>
      <c r="E23" s="994">
        <v>0.35416666666666669</v>
      </c>
      <c r="F23" s="1303" t="s">
        <v>293</v>
      </c>
      <c r="G23" s="1299">
        <v>17</v>
      </c>
      <c r="H23" s="465" t="s">
        <v>2602</v>
      </c>
      <c r="I23" s="425">
        <v>17</v>
      </c>
      <c r="J23" s="464">
        <v>17</v>
      </c>
      <c r="K23" s="468"/>
      <c r="L23" s="468"/>
      <c r="M23" s="468"/>
      <c r="N23" s="468"/>
      <c r="O23" s="468"/>
      <c r="P23" s="468"/>
      <c r="Q23" s="468"/>
      <c r="R23" s="469" t="s">
        <v>286</v>
      </c>
      <c r="S23" s="468"/>
      <c r="T23" s="468"/>
      <c r="U23" s="469">
        <v>7</v>
      </c>
      <c r="V23" s="468"/>
      <c r="W23" s="468"/>
      <c r="X23" s="468"/>
      <c r="Y23" s="468"/>
      <c r="Z23" s="468"/>
      <c r="AA23" s="468"/>
      <c r="AB23" s="467">
        <f t="shared" si="0"/>
        <v>2</v>
      </c>
      <c r="AC23" s="200"/>
    </row>
    <row r="24" spans="2:29" s="189" customFormat="1" ht="27" customHeight="1">
      <c r="B24" s="1302">
        <v>40067</v>
      </c>
      <c r="C24" s="992">
        <v>18</v>
      </c>
      <c r="D24" s="424" t="s">
        <v>2603</v>
      </c>
      <c r="E24" s="994">
        <v>0.375</v>
      </c>
      <c r="F24" s="1303" t="s">
        <v>295</v>
      </c>
      <c r="G24" s="1299">
        <v>18</v>
      </c>
      <c r="H24" s="465" t="s">
        <v>2604</v>
      </c>
      <c r="I24" s="425">
        <v>39</v>
      </c>
      <c r="J24" s="464">
        <v>18</v>
      </c>
      <c r="K24" s="468"/>
      <c r="L24" s="469" t="s">
        <v>282</v>
      </c>
      <c r="M24" s="469" t="s">
        <v>283</v>
      </c>
      <c r="N24" s="469">
        <v>3</v>
      </c>
      <c r="O24" s="469" t="s">
        <v>284</v>
      </c>
      <c r="P24" s="469" t="s">
        <v>47</v>
      </c>
      <c r="Q24" s="468"/>
      <c r="R24" s="468"/>
      <c r="S24" s="468"/>
      <c r="T24" s="469">
        <v>6</v>
      </c>
      <c r="U24" s="468"/>
      <c r="V24" s="468"/>
      <c r="W24" s="468"/>
      <c r="X24" s="468"/>
      <c r="Y24" s="468"/>
      <c r="Z24" s="469" t="s">
        <v>291</v>
      </c>
      <c r="AA24" s="468"/>
      <c r="AB24" s="467">
        <f t="shared" si="0"/>
        <v>7</v>
      </c>
      <c r="AC24" s="200"/>
    </row>
    <row r="25" spans="2:29" s="189" customFormat="1" ht="24" customHeight="1">
      <c r="B25" s="1302">
        <v>40067</v>
      </c>
      <c r="C25" s="992">
        <v>19</v>
      </c>
      <c r="D25" s="424" t="s">
        <v>2605</v>
      </c>
      <c r="E25" s="994">
        <v>0.375</v>
      </c>
      <c r="F25" s="1303" t="s">
        <v>295</v>
      </c>
      <c r="G25" s="1299">
        <v>19</v>
      </c>
      <c r="H25" s="465" t="s">
        <v>2605</v>
      </c>
      <c r="I25" s="425">
        <v>19</v>
      </c>
      <c r="J25" s="464">
        <v>19</v>
      </c>
      <c r="K25" s="468"/>
      <c r="L25" s="468"/>
      <c r="M25" s="468"/>
      <c r="N25" s="468"/>
      <c r="O25" s="468"/>
      <c r="P25" s="468"/>
      <c r="Q25" s="468"/>
      <c r="R25" s="468"/>
      <c r="S25" s="468"/>
      <c r="T25" s="468"/>
      <c r="U25" s="468"/>
      <c r="V25" s="468"/>
      <c r="W25" s="468"/>
      <c r="X25" s="468"/>
      <c r="Y25" s="468"/>
      <c r="Z25" s="469" t="s">
        <v>291</v>
      </c>
      <c r="AA25" s="468"/>
      <c r="AB25" s="467">
        <f t="shared" si="0"/>
        <v>1</v>
      </c>
      <c r="AC25" s="200"/>
    </row>
    <row r="26" spans="2:29" s="189" customFormat="1" ht="24" customHeight="1">
      <c r="B26" s="1302">
        <v>40067</v>
      </c>
      <c r="C26" s="992">
        <v>20</v>
      </c>
      <c r="D26" s="424" t="s">
        <v>2606</v>
      </c>
      <c r="E26" s="994">
        <v>0.47916666666666669</v>
      </c>
      <c r="F26" s="1303" t="s">
        <v>295</v>
      </c>
      <c r="G26" s="1299">
        <v>20</v>
      </c>
      <c r="H26" s="465" t="s">
        <v>2607</v>
      </c>
      <c r="I26" s="425">
        <v>21</v>
      </c>
      <c r="J26" s="464">
        <v>20</v>
      </c>
      <c r="K26" s="468"/>
      <c r="L26" s="468"/>
      <c r="M26" s="468"/>
      <c r="N26" s="468"/>
      <c r="O26" s="468"/>
      <c r="P26" s="469" t="s">
        <v>47</v>
      </c>
      <c r="Q26" s="468"/>
      <c r="R26" s="468"/>
      <c r="S26" s="468"/>
      <c r="T26" s="468"/>
      <c r="U26" s="468"/>
      <c r="V26" s="468"/>
      <c r="W26" s="468"/>
      <c r="X26" s="469">
        <v>9</v>
      </c>
      <c r="Y26" s="468"/>
      <c r="Z26" s="468"/>
      <c r="AA26" s="468"/>
      <c r="AB26" s="467">
        <f t="shared" si="0"/>
        <v>2</v>
      </c>
      <c r="AC26" s="200"/>
    </row>
    <row r="27" spans="2:29" s="189" customFormat="1" ht="24" customHeight="1">
      <c r="B27" s="1302">
        <v>40067</v>
      </c>
      <c r="C27" s="992">
        <v>21</v>
      </c>
      <c r="D27" s="424" t="s">
        <v>2607</v>
      </c>
      <c r="E27" s="994">
        <v>0.55208333333333337</v>
      </c>
      <c r="F27" s="1303" t="s">
        <v>292</v>
      </c>
      <c r="G27" s="1299">
        <v>21</v>
      </c>
      <c r="H27" s="465" t="s">
        <v>2587</v>
      </c>
      <c r="I27" s="425">
        <v>7</v>
      </c>
      <c r="J27" s="464">
        <v>21</v>
      </c>
      <c r="K27" s="468"/>
      <c r="L27" s="469" t="s">
        <v>282</v>
      </c>
      <c r="M27" s="469" t="s">
        <v>283</v>
      </c>
      <c r="N27" s="468"/>
      <c r="O27" s="468"/>
      <c r="P27" s="469" t="s">
        <v>47</v>
      </c>
      <c r="Q27" s="468"/>
      <c r="R27" s="468"/>
      <c r="S27" s="468"/>
      <c r="T27" s="468"/>
      <c r="U27" s="468"/>
      <c r="V27" s="468"/>
      <c r="W27" s="468"/>
      <c r="X27" s="468"/>
      <c r="Y27" s="468"/>
      <c r="Z27" s="468"/>
      <c r="AA27" s="468"/>
      <c r="AB27" s="467">
        <f t="shared" si="0"/>
        <v>3</v>
      </c>
      <c r="AC27" s="200"/>
    </row>
    <row r="28" spans="2:29" s="189" customFormat="1" ht="24" customHeight="1">
      <c r="B28" s="1302">
        <v>40070</v>
      </c>
      <c r="C28" s="992">
        <v>22</v>
      </c>
      <c r="D28" s="424" t="s">
        <v>2608</v>
      </c>
      <c r="E28" s="994">
        <v>0.35416666666666669</v>
      </c>
      <c r="F28" s="1303" t="s">
        <v>292</v>
      </c>
      <c r="G28" s="1299">
        <v>22</v>
      </c>
      <c r="H28" s="465" t="s">
        <v>2609</v>
      </c>
      <c r="I28" s="425">
        <v>49</v>
      </c>
      <c r="J28" s="464">
        <v>22</v>
      </c>
      <c r="K28" s="468"/>
      <c r="L28" s="468"/>
      <c r="M28" s="468"/>
      <c r="N28" s="468"/>
      <c r="O28" s="468"/>
      <c r="P28" s="469" t="s">
        <v>47</v>
      </c>
      <c r="Q28" s="469" t="s">
        <v>285</v>
      </c>
      <c r="R28" s="469" t="s">
        <v>286</v>
      </c>
      <c r="S28" s="468"/>
      <c r="T28" s="468"/>
      <c r="U28" s="469">
        <v>7</v>
      </c>
      <c r="V28" s="468"/>
      <c r="W28" s="468"/>
      <c r="X28" s="469">
        <v>9</v>
      </c>
      <c r="Y28" s="468"/>
      <c r="Z28" s="468"/>
      <c r="AA28" s="468"/>
      <c r="AB28" s="467">
        <f t="shared" si="0"/>
        <v>5</v>
      </c>
      <c r="AC28" s="200"/>
    </row>
    <row r="29" spans="2:29" s="189" customFormat="1" ht="24" customHeight="1">
      <c r="B29" s="1302">
        <v>40070</v>
      </c>
      <c r="C29" s="992">
        <v>23</v>
      </c>
      <c r="D29" s="424" t="s">
        <v>2610</v>
      </c>
      <c r="E29" s="994">
        <v>0.35416666666666669</v>
      </c>
      <c r="F29" s="1303" t="s">
        <v>293</v>
      </c>
      <c r="G29" s="1299">
        <v>23</v>
      </c>
      <c r="H29" s="465" t="s">
        <v>2611</v>
      </c>
      <c r="I29" s="425">
        <v>28</v>
      </c>
      <c r="J29" s="464">
        <v>23</v>
      </c>
      <c r="K29" s="468"/>
      <c r="L29" s="468"/>
      <c r="M29" s="468"/>
      <c r="N29" s="468"/>
      <c r="O29" s="468"/>
      <c r="P29" s="468"/>
      <c r="Q29" s="468"/>
      <c r="R29" s="469" t="s">
        <v>286</v>
      </c>
      <c r="S29" s="468"/>
      <c r="T29" s="468"/>
      <c r="U29" s="468"/>
      <c r="V29" s="468"/>
      <c r="W29" s="468"/>
      <c r="X29" s="468"/>
      <c r="Y29" s="468"/>
      <c r="Z29" s="468"/>
      <c r="AA29" s="468"/>
      <c r="AB29" s="467">
        <f t="shared" si="0"/>
        <v>1</v>
      </c>
      <c r="AC29" s="200"/>
    </row>
    <row r="30" spans="2:29" s="189" customFormat="1" ht="24" customHeight="1">
      <c r="B30" s="1302">
        <v>40070</v>
      </c>
      <c r="C30" s="992">
        <v>24</v>
      </c>
      <c r="D30" s="424" t="s">
        <v>2582</v>
      </c>
      <c r="E30" s="994">
        <v>0.35416666666666669</v>
      </c>
      <c r="F30" s="1303" t="s">
        <v>293</v>
      </c>
      <c r="G30" s="1299">
        <v>24</v>
      </c>
      <c r="H30" s="465" t="s">
        <v>2612</v>
      </c>
      <c r="I30" s="425">
        <v>42</v>
      </c>
      <c r="J30" s="464">
        <v>24</v>
      </c>
      <c r="K30" s="468"/>
      <c r="L30" s="468"/>
      <c r="M30" s="468"/>
      <c r="N30" s="468"/>
      <c r="O30" s="468"/>
      <c r="P30" s="468"/>
      <c r="Q30" s="469" t="s">
        <v>285</v>
      </c>
      <c r="R30" s="469" t="s">
        <v>286</v>
      </c>
      <c r="S30" s="469" t="s">
        <v>287</v>
      </c>
      <c r="T30" s="468"/>
      <c r="U30" s="468"/>
      <c r="V30" s="468"/>
      <c r="W30" s="468"/>
      <c r="X30" s="468"/>
      <c r="Y30" s="468"/>
      <c r="Z30" s="468"/>
      <c r="AA30" s="468"/>
      <c r="AB30" s="467">
        <f t="shared" si="0"/>
        <v>3</v>
      </c>
      <c r="AC30" s="200"/>
    </row>
    <row r="31" spans="2:29" s="189" customFormat="1" ht="24" customHeight="1">
      <c r="B31" s="1302">
        <v>40070</v>
      </c>
      <c r="C31" s="992">
        <v>25</v>
      </c>
      <c r="D31" s="424" t="s">
        <v>2613</v>
      </c>
      <c r="E31" s="994">
        <v>0.35416666666666669</v>
      </c>
      <c r="F31" s="1303" t="s">
        <v>293</v>
      </c>
      <c r="G31" s="1299">
        <v>25</v>
      </c>
      <c r="H31" s="465" t="s">
        <v>2581</v>
      </c>
      <c r="I31" s="425">
        <v>4</v>
      </c>
      <c r="J31" s="464">
        <v>25</v>
      </c>
      <c r="K31" s="468"/>
      <c r="L31" s="468"/>
      <c r="M31" s="468"/>
      <c r="N31" s="468"/>
      <c r="O31" s="468"/>
      <c r="P31" s="468"/>
      <c r="Q31" s="468"/>
      <c r="R31" s="468"/>
      <c r="S31" s="468"/>
      <c r="T31" s="468"/>
      <c r="U31" s="469">
        <v>7</v>
      </c>
      <c r="V31" s="468"/>
      <c r="W31" s="468"/>
      <c r="X31" s="468"/>
      <c r="Y31" s="468"/>
      <c r="Z31" s="468"/>
      <c r="AA31" s="468"/>
      <c r="AB31" s="467">
        <f t="shared" si="0"/>
        <v>1</v>
      </c>
      <c r="AC31" s="200"/>
    </row>
    <row r="32" spans="2:29" s="189" customFormat="1" ht="24" customHeight="1">
      <c r="B32" s="1302">
        <v>40070</v>
      </c>
      <c r="C32" s="992">
        <v>26</v>
      </c>
      <c r="D32" s="424" t="s">
        <v>2614</v>
      </c>
      <c r="E32" s="994">
        <v>0.35416666666666669</v>
      </c>
      <c r="F32" s="1303" t="s">
        <v>293</v>
      </c>
      <c r="G32" s="1299">
        <v>26</v>
      </c>
      <c r="H32" s="465" t="s">
        <v>2598</v>
      </c>
      <c r="I32" s="425">
        <v>14</v>
      </c>
      <c r="J32" s="464">
        <v>26</v>
      </c>
      <c r="K32" s="468"/>
      <c r="L32" s="468"/>
      <c r="M32" s="468"/>
      <c r="N32" s="468"/>
      <c r="O32" s="468"/>
      <c r="P32" s="468"/>
      <c r="Q32" s="468"/>
      <c r="R32" s="468"/>
      <c r="S32" s="469" t="s">
        <v>287</v>
      </c>
      <c r="T32" s="468"/>
      <c r="U32" s="468"/>
      <c r="V32" s="468"/>
      <c r="W32" s="468"/>
      <c r="X32" s="468"/>
      <c r="Y32" s="468"/>
      <c r="Z32" s="468"/>
      <c r="AA32" s="468"/>
      <c r="AB32" s="467">
        <f t="shared" si="0"/>
        <v>1</v>
      </c>
      <c r="AC32" s="200"/>
    </row>
    <row r="33" spans="2:29" s="189" customFormat="1" ht="24" customHeight="1">
      <c r="B33" s="1302">
        <v>40070</v>
      </c>
      <c r="C33" s="992">
        <v>27</v>
      </c>
      <c r="D33" s="424" t="s">
        <v>2600</v>
      </c>
      <c r="E33" s="994">
        <v>0.35416666666666669</v>
      </c>
      <c r="F33" s="1303" t="s">
        <v>293</v>
      </c>
      <c r="G33" s="1299">
        <v>27</v>
      </c>
      <c r="H33" s="465" t="s">
        <v>2606</v>
      </c>
      <c r="I33" s="425">
        <v>20</v>
      </c>
      <c r="J33" s="464">
        <v>27</v>
      </c>
      <c r="K33" s="468"/>
      <c r="L33" s="468"/>
      <c r="M33" s="468"/>
      <c r="N33" s="468"/>
      <c r="O33" s="468"/>
      <c r="P33" s="468"/>
      <c r="Q33" s="468"/>
      <c r="R33" s="468"/>
      <c r="S33" s="468"/>
      <c r="T33" s="468"/>
      <c r="U33" s="468"/>
      <c r="V33" s="468"/>
      <c r="W33" s="468"/>
      <c r="X33" s="469">
        <v>9</v>
      </c>
      <c r="Y33" s="468"/>
      <c r="Z33" s="468"/>
      <c r="AA33" s="468"/>
      <c r="AB33" s="467">
        <f t="shared" si="0"/>
        <v>1</v>
      </c>
      <c r="AC33" s="200"/>
    </row>
    <row r="34" spans="2:29" s="189" customFormat="1" ht="24" customHeight="1">
      <c r="B34" s="1302">
        <v>40070</v>
      </c>
      <c r="C34" s="992">
        <v>28</v>
      </c>
      <c r="D34" s="424" t="s">
        <v>2611</v>
      </c>
      <c r="E34" s="994">
        <v>0.35416666666666669</v>
      </c>
      <c r="F34" s="1303" t="s">
        <v>293</v>
      </c>
      <c r="G34" s="1299">
        <v>28</v>
      </c>
      <c r="H34" s="465" t="s">
        <v>2615</v>
      </c>
      <c r="I34" s="425">
        <v>29</v>
      </c>
      <c r="J34" s="464">
        <v>28</v>
      </c>
      <c r="K34" s="468"/>
      <c r="L34" s="468"/>
      <c r="M34" s="468"/>
      <c r="N34" s="468"/>
      <c r="O34" s="468"/>
      <c r="P34" s="468"/>
      <c r="Q34" s="468"/>
      <c r="R34" s="468"/>
      <c r="S34" s="468"/>
      <c r="T34" s="469">
        <v>6</v>
      </c>
      <c r="U34" s="469">
        <v>7</v>
      </c>
      <c r="V34" s="468"/>
      <c r="W34" s="468"/>
      <c r="X34" s="468"/>
      <c r="Y34" s="468"/>
      <c r="Z34" s="468"/>
      <c r="AA34" s="468"/>
      <c r="AB34" s="467">
        <f t="shared" si="0"/>
        <v>2</v>
      </c>
      <c r="AC34" s="200"/>
    </row>
    <row r="35" spans="2:29" s="189" customFormat="1" ht="24" customHeight="1">
      <c r="B35" s="1302">
        <v>40070</v>
      </c>
      <c r="C35" s="992">
        <v>29</v>
      </c>
      <c r="D35" s="424" t="s">
        <v>2615</v>
      </c>
      <c r="E35" s="994">
        <v>0.35416666666666669</v>
      </c>
      <c r="F35" s="1303" t="s">
        <v>293</v>
      </c>
      <c r="G35" s="1299">
        <v>29</v>
      </c>
      <c r="H35" s="465" t="s">
        <v>2594</v>
      </c>
      <c r="I35" s="425">
        <v>11</v>
      </c>
      <c r="J35" s="464">
        <v>29</v>
      </c>
      <c r="K35" s="468"/>
      <c r="L35" s="468"/>
      <c r="M35" s="468"/>
      <c r="N35" s="468"/>
      <c r="O35" s="468"/>
      <c r="P35" s="469" t="s">
        <v>47</v>
      </c>
      <c r="Q35" s="468"/>
      <c r="R35" s="468"/>
      <c r="S35" s="468"/>
      <c r="T35" s="468"/>
      <c r="U35" s="468"/>
      <c r="V35" s="468"/>
      <c r="W35" s="468"/>
      <c r="X35" s="468"/>
      <c r="Y35" s="468"/>
      <c r="Z35" s="468"/>
      <c r="AA35" s="468"/>
      <c r="AB35" s="467">
        <f t="shared" si="0"/>
        <v>1</v>
      </c>
      <c r="AC35" s="200"/>
    </row>
    <row r="36" spans="2:29" s="189" customFormat="1" ht="24" customHeight="1">
      <c r="B36" s="1302">
        <v>40070</v>
      </c>
      <c r="C36" s="992">
        <v>30</v>
      </c>
      <c r="D36" s="424" t="s">
        <v>2616</v>
      </c>
      <c r="E36" s="994">
        <v>0.35416666666666669</v>
      </c>
      <c r="F36" s="1303" t="s">
        <v>293</v>
      </c>
      <c r="G36" s="1299">
        <v>30</v>
      </c>
      <c r="H36" s="465" t="s">
        <v>2579</v>
      </c>
      <c r="I36" s="425">
        <v>3</v>
      </c>
      <c r="J36" s="464">
        <v>30</v>
      </c>
      <c r="K36" s="468"/>
      <c r="L36" s="468"/>
      <c r="M36" s="468"/>
      <c r="N36" s="468"/>
      <c r="O36" s="468"/>
      <c r="P36" s="468"/>
      <c r="Q36" s="468"/>
      <c r="R36" s="468"/>
      <c r="S36" s="468"/>
      <c r="T36" s="468"/>
      <c r="U36" s="468"/>
      <c r="V36" s="468"/>
      <c r="W36" s="469" t="s">
        <v>289</v>
      </c>
      <c r="X36" s="468"/>
      <c r="Y36" s="468"/>
      <c r="Z36" s="468"/>
      <c r="AA36" s="468"/>
      <c r="AB36" s="467">
        <f t="shared" si="0"/>
        <v>1</v>
      </c>
      <c r="AC36" s="200"/>
    </row>
    <row r="37" spans="2:29" s="189" customFormat="1" ht="24" customHeight="1">
      <c r="B37" s="1302">
        <v>40071</v>
      </c>
      <c r="C37" s="992">
        <v>31</v>
      </c>
      <c r="D37" s="424" t="s">
        <v>2617</v>
      </c>
      <c r="E37" s="994">
        <v>0.35416666666666669</v>
      </c>
      <c r="F37" s="1303" t="s">
        <v>293</v>
      </c>
      <c r="G37" s="1299">
        <v>31</v>
      </c>
      <c r="H37" s="465" t="s">
        <v>2618</v>
      </c>
      <c r="I37" s="425">
        <v>32</v>
      </c>
      <c r="J37" s="464">
        <v>31</v>
      </c>
      <c r="K37" s="468"/>
      <c r="L37" s="468"/>
      <c r="M37" s="468"/>
      <c r="N37" s="468"/>
      <c r="O37" s="468"/>
      <c r="P37" s="468"/>
      <c r="Q37" s="468"/>
      <c r="R37" s="468"/>
      <c r="S37" s="468"/>
      <c r="T37" s="468"/>
      <c r="U37" s="468"/>
      <c r="V37" s="468"/>
      <c r="W37" s="468"/>
      <c r="X37" s="468"/>
      <c r="Y37" s="468"/>
      <c r="Z37" s="468"/>
      <c r="AA37" s="469">
        <v>11</v>
      </c>
      <c r="AB37" s="467">
        <f t="shared" si="0"/>
        <v>1</v>
      </c>
      <c r="AC37" s="200"/>
    </row>
    <row r="38" spans="2:29" s="189" customFormat="1" ht="24" customHeight="1">
      <c r="B38" s="1302">
        <v>40071</v>
      </c>
      <c r="C38" s="992">
        <v>32</v>
      </c>
      <c r="D38" s="424" t="s">
        <v>2618</v>
      </c>
      <c r="E38" s="994">
        <v>0.35416666666666669</v>
      </c>
      <c r="F38" s="1303" t="s">
        <v>293</v>
      </c>
      <c r="G38" s="1299">
        <v>32</v>
      </c>
      <c r="H38" s="465" t="s">
        <v>2591</v>
      </c>
      <c r="I38" s="425">
        <v>9</v>
      </c>
      <c r="J38" s="464">
        <v>32</v>
      </c>
      <c r="K38" s="468"/>
      <c r="L38" s="468"/>
      <c r="M38" s="468"/>
      <c r="N38" s="468"/>
      <c r="O38" s="468"/>
      <c r="P38" s="468"/>
      <c r="Q38" s="468"/>
      <c r="R38" s="469" t="s">
        <v>286</v>
      </c>
      <c r="S38" s="468"/>
      <c r="T38" s="468"/>
      <c r="U38" s="468"/>
      <c r="V38" s="468"/>
      <c r="W38" s="468"/>
      <c r="X38" s="468"/>
      <c r="Y38" s="468"/>
      <c r="Z38" s="468"/>
      <c r="AA38" s="468"/>
      <c r="AB38" s="467">
        <f t="shared" si="0"/>
        <v>1</v>
      </c>
      <c r="AC38" s="200"/>
    </row>
    <row r="39" spans="2:29" s="189" customFormat="1" ht="24" customHeight="1">
      <c r="B39" s="1302">
        <v>40071</v>
      </c>
      <c r="C39" s="992">
        <v>33</v>
      </c>
      <c r="D39" s="424" t="s">
        <v>2576</v>
      </c>
      <c r="E39" s="994">
        <v>0.35416666666666669</v>
      </c>
      <c r="F39" s="1303" t="s">
        <v>293</v>
      </c>
      <c r="G39" s="1299">
        <v>33</v>
      </c>
      <c r="H39" s="465" t="s">
        <v>2613</v>
      </c>
      <c r="I39" s="425">
        <v>25</v>
      </c>
      <c r="J39" s="464">
        <v>33</v>
      </c>
      <c r="K39" s="468">
        <v>1</v>
      </c>
      <c r="L39" s="468"/>
      <c r="M39" s="468"/>
      <c r="N39" s="468"/>
      <c r="O39" s="468"/>
      <c r="P39" s="468"/>
      <c r="Q39" s="468"/>
      <c r="R39" s="468"/>
      <c r="S39" s="468"/>
      <c r="T39" s="468"/>
      <c r="U39" s="469">
        <v>7</v>
      </c>
      <c r="V39" s="468"/>
      <c r="W39" s="468"/>
      <c r="X39" s="468"/>
      <c r="Y39" s="468"/>
      <c r="Z39" s="468"/>
      <c r="AA39" s="469">
        <v>11</v>
      </c>
      <c r="AB39" s="467">
        <f t="shared" si="0"/>
        <v>3</v>
      </c>
      <c r="AC39" s="200"/>
    </row>
    <row r="40" spans="2:29" s="189" customFormat="1" ht="24" customHeight="1">
      <c r="B40" s="1302">
        <v>40071</v>
      </c>
      <c r="C40" s="992">
        <v>34</v>
      </c>
      <c r="D40" s="424" t="s">
        <v>2596</v>
      </c>
      <c r="E40" s="994">
        <v>0.58333333333333337</v>
      </c>
      <c r="F40" s="1303" t="s">
        <v>295</v>
      </c>
      <c r="G40" s="1299">
        <v>34</v>
      </c>
      <c r="H40" s="465" t="s">
        <v>2595</v>
      </c>
      <c r="I40" s="425">
        <v>12</v>
      </c>
      <c r="J40" s="464">
        <v>34</v>
      </c>
      <c r="K40" s="468"/>
      <c r="L40" s="468"/>
      <c r="M40" s="468"/>
      <c r="N40" s="468"/>
      <c r="O40" s="468"/>
      <c r="P40" s="468"/>
      <c r="Q40" s="469" t="s">
        <v>285</v>
      </c>
      <c r="R40" s="469" t="s">
        <v>286</v>
      </c>
      <c r="S40" s="468"/>
      <c r="T40" s="468"/>
      <c r="U40" s="468"/>
      <c r="V40" s="468"/>
      <c r="W40" s="468"/>
      <c r="X40" s="468"/>
      <c r="Y40" s="468"/>
      <c r="Z40" s="468"/>
      <c r="AA40" s="468"/>
      <c r="AB40" s="467">
        <f t="shared" si="0"/>
        <v>2</v>
      </c>
      <c r="AC40" s="200"/>
    </row>
    <row r="41" spans="2:29" s="189" customFormat="1" ht="24" customHeight="1">
      <c r="B41" s="1302">
        <v>40072</v>
      </c>
      <c r="C41" s="992">
        <v>35</v>
      </c>
      <c r="D41" s="424" t="s">
        <v>2588</v>
      </c>
      <c r="E41" s="994">
        <v>0.35416666666666669</v>
      </c>
      <c r="F41" s="1303" t="s">
        <v>292</v>
      </c>
      <c r="G41" s="1299">
        <v>35</v>
      </c>
      <c r="H41" s="465" t="s">
        <v>2619</v>
      </c>
      <c r="I41" s="425">
        <v>36</v>
      </c>
      <c r="J41" s="464">
        <v>35</v>
      </c>
      <c r="K41" s="468"/>
      <c r="L41" s="468"/>
      <c r="M41" s="468"/>
      <c r="N41" s="468"/>
      <c r="O41" s="468"/>
      <c r="P41" s="468"/>
      <c r="Q41" s="469" t="s">
        <v>285</v>
      </c>
      <c r="R41" s="469" t="s">
        <v>286</v>
      </c>
      <c r="S41" s="468"/>
      <c r="T41" s="468"/>
      <c r="U41" s="468"/>
      <c r="V41" s="468"/>
      <c r="W41" s="468"/>
      <c r="X41" s="468"/>
      <c r="Y41" s="468"/>
      <c r="Z41" s="468"/>
      <c r="AA41" s="468"/>
      <c r="AB41" s="467">
        <f t="shared" si="0"/>
        <v>2</v>
      </c>
      <c r="AC41" s="200"/>
    </row>
    <row r="42" spans="2:29" s="189" customFormat="1" ht="24" customHeight="1">
      <c r="B42" s="1302">
        <v>40072</v>
      </c>
      <c r="C42" s="992">
        <v>36</v>
      </c>
      <c r="D42" s="424" t="s">
        <v>2619</v>
      </c>
      <c r="E42" s="994">
        <v>0.35416666666666669</v>
      </c>
      <c r="F42" s="1303" t="s">
        <v>292</v>
      </c>
      <c r="G42" s="1299">
        <v>36</v>
      </c>
      <c r="H42" s="465" t="s">
        <v>2583</v>
      </c>
      <c r="I42" s="425">
        <v>5</v>
      </c>
      <c r="J42" s="464">
        <v>36</v>
      </c>
      <c r="K42" s="468"/>
      <c r="L42" s="468"/>
      <c r="M42" s="468"/>
      <c r="N42" s="468"/>
      <c r="O42" s="468"/>
      <c r="P42" s="468"/>
      <c r="Q42" s="469" t="s">
        <v>285</v>
      </c>
      <c r="R42" s="469" t="s">
        <v>286</v>
      </c>
      <c r="S42" s="468"/>
      <c r="T42" s="468"/>
      <c r="U42" s="468"/>
      <c r="V42" s="468"/>
      <c r="W42" s="468"/>
      <c r="X42" s="469">
        <v>9</v>
      </c>
      <c r="Y42" s="468"/>
      <c r="Z42" s="468"/>
      <c r="AA42" s="468"/>
      <c r="AB42" s="467">
        <f t="shared" si="0"/>
        <v>3</v>
      </c>
      <c r="AC42" s="200"/>
    </row>
    <row r="43" spans="2:29" s="189" customFormat="1" ht="24" customHeight="1">
      <c r="B43" s="1302">
        <v>40072</v>
      </c>
      <c r="C43" s="992">
        <v>37</v>
      </c>
      <c r="D43" s="424" t="s">
        <v>2620</v>
      </c>
      <c r="E43" s="994">
        <v>0.35416666666666669</v>
      </c>
      <c r="F43" s="1303" t="s">
        <v>292</v>
      </c>
      <c r="G43" s="1299">
        <v>37</v>
      </c>
      <c r="H43" s="465" t="s">
        <v>2603</v>
      </c>
      <c r="I43" s="425">
        <v>18</v>
      </c>
      <c r="J43" s="464">
        <v>37</v>
      </c>
      <c r="K43" s="468"/>
      <c r="L43" s="469" t="s">
        <v>282</v>
      </c>
      <c r="M43" s="469" t="s">
        <v>283</v>
      </c>
      <c r="N43" s="469">
        <v>3</v>
      </c>
      <c r="O43" s="468"/>
      <c r="P43" s="469" t="s">
        <v>47</v>
      </c>
      <c r="Q43" s="468"/>
      <c r="R43" s="468"/>
      <c r="S43" s="468"/>
      <c r="T43" s="468"/>
      <c r="U43" s="468"/>
      <c r="V43" s="468"/>
      <c r="W43" s="468"/>
      <c r="X43" s="468"/>
      <c r="Y43" s="468"/>
      <c r="Z43" s="468"/>
      <c r="AA43" s="468"/>
      <c r="AB43" s="467">
        <f t="shared" si="0"/>
        <v>4</v>
      </c>
      <c r="AC43" s="200"/>
    </row>
    <row r="44" spans="2:29" s="189" customFormat="1" ht="24" customHeight="1">
      <c r="B44" s="1302">
        <v>40072</v>
      </c>
      <c r="C44" s="992">
        <v>38</v>
      </c>
      <c r="D44" s="424" t="s">
        <v>2580</v>
      </c>
      <c r="E44" s="994">
        <v>0.35416666666666669</v>
      </c>
      <c r="F44" s="1303" t="s">
        <v>292</v>
      </c>
      <c r="G44" s="1299">
        <v>38</v>
      </c>
      <c r="H44" s="465" t="s">
        <v>2599</v>
      </c>
      <c r="I44" s="425">
        <v>15</v>
      </c>
      <c r="J44" s="464">
        <v>38</v>
      </c>
      <c r="K44" s="468">
        <v>1</v>
      </c>
      <c r="L44" s="469" t="s">
        <v>282</v>
      </c>
      <c r="M44" s="469" t="s">
        <v>283</v>
      </c>
      <c r="N44" s="468"/>
      <c r="O44" s="468"/>
      <c r="P44" s="469" t="s">
        <v>47</v>
      </c>
      <c r="Q44" s="468"/>
      <c r="R44" s="468"/>
      <c r="S44" s="468"/>
      <c r="T44" s="469">
        <v>6</v>
      </c>
      <c r="U44" s="468"/>
      <c r="V44" s="468"/>
      <c r="W44" s="468"/>
      <c r="X44" s="468"/>
      <c r="Y44" s="468"/>
      <c r="Z44" s="468"/>
      <c r="AA44" s="468"/>
      <c r="AB44" s="467">
        <f t="shared" si="0"/>
        <v>5</v>
      </c>
      <c r="AC44" s="200"/>
    </row>
    <row r="45" spans="2:29" s="189" customFormat="1" ht="24" customHeight="1">
      <c r="B45" s="1302">
        <v>40072</v>
      </c>
      <c r="C45" s="992">
        <v>39</v>
      </c>
      <c r="D45" s="424" t="s">
        <v>2604</v>
      </c>
      <c r="E45" s="994">
        <v>0.35416666666666669</v>
      </c>
      <c r="F45" s="1303" t="s">
        <v>292</v>
      </c>
      <c r="G45" s="1299">
        <v>39</v>
      </c>
      <c r="H45" s="465" t="s">
        <v>2610</v>
      </c>
      <c r="I45" s="425">
        <v>23</v>
      </c>
      <c r="J45" s="464">
        <v>39</v>
      </c>
      <c r="K45" s="468"/>
      <c r="L45" s="468"/>
      <c r="M45" s="468"/>
      <c r="N45" s="468"/>
      <c r="O45" s="468"/>
      <c r="P45" s="468"/>
      <c r="Q45" s="468"/>
      <c r="R45" s="468"/>
      <c r="S45" s="468"/>
      <c r="T45" s="468"/>
      <c r="U45" s="469">
        <v>7</v>
      </c>
      <c r="V45" s="469" t="s">
        <v>288</v>
      </c>
      <c r="W45" s="469" t="s">
        <v>289</v>
      </c>
      <c r="X45" s="468"/>
      <c r="Y45" s="468"/>
      <c r="Z45" s="468"/>
      <c r="AA45" s="468"/>
      <c r="AB45" s="467">
        <f t="shared" si="0"/>
        <v>3</v>
      </c>
      <c r="AC45" s="200"/>
    </row>
    <row r="46" spans="2:29" s="189" customFormat="1" ht="24" customHeight="1">
      <c r="B46" s="1302">
        <v>40072</v>
      </c>
      <c r="C46" s="992">
        <v>40</v>
      </c>
      <c r="D46" s="424" t="s">
        <v>2592</v>
      </c>
      <c r="E46" s="994">
        <v>0.35416666666666669</v>
      </c>
      <c r="F46" s="1303" t="s">
        <v>292</v>
      </c>
      <c r="G46" s="1299">
        <v>40</v>
      </c>
      <c r="H46" s="465" t="s">
        <v>2621</v>
      </c>
      <c r="I46" s="425">
        <v>43</v>
      </c>
      <c r="J46" s="464">
        <v>40</v>
      </c>
      <c r="K46" s="468"/>
      <c r="L46" s="468"/>
      <c r="M46" s="468"/>
      <c r="N46" s="468"/>
      <c r="O46" s="468"/>
      <c r="P46" s="468"/>
      <c r="Q46" s="468"/>
      <c r="R46" s="468"/>
      <c r="S46" s="468"/>
      <c r="T46" s="468"/>
      <c r="U46" s="468"/>
      <c r="V46" s="469" t="s">
        <v>288</v>
      </c>
      <c r="W46" s="469" t="s">
        <v>289</v>
      </c>
      <c r="X46" s="468"/>
      <c r="Y46" s="468"/>
      <c r="Z46" s="468"/>
      <c r="AA46" s="468"/>
      <c r="AB46" s="467">
        <f t="shared" si="0"/>
        <v>2</v>
      </c>
      <c r="AC46" s="200"/>
    </row>
    <row r="47" spans="2:29" s="189" customFormat="1" ht="24" customHeight="1">
      <c r="B47" s="1302">
        <v>40072</v>
      </c>
      <c r="C47" s="992">
        <v>41</v>
      </c>
      <c r="D47" s="424" t="s">
        <v>2622</v>
      </c>
      <c r="E47" s="994">
        <v>0.35416666666666669</v>
      </c>
      <c r="F47" s="1303" t="s">
        <v>295</v>
      </c>
      <c r="G47" s="1299">
        <v>41</v>
      </c>
      <c r="H47" s="465" t="s">
        <v>2585</v>
      </c>
      <c r="I47" s="425">
        <v>6</v>
      </c>
      <c r="J47" s="464">
        <v>41</v>
      </c>
      <c r="K47" s="468"/>
      <c r="L47" s="468"/>
      <c r="M47" s="468"/>
      <c r="N47" s="468"/>
      <c r="O47" s="468"/>
      <c r="P47" s="468"/>
      <c r="Q47" s="469" t="s">
        <v>285</v>
      </c>
      <c r="R47" s="469" t="s">
        <v>286</v>
      </c>
      <c r="S47" s="468"/>
      <c r="T47" s="468"/>
      <c r="U47" s="468"/>
      <c r="V47" s="468"/>
      <c r="W47" s="468"/>
      <c r="X47" s="468"/>
      <c r="Y47" s="468"/>
      <c r="Z47" s="468"/>
      <c r="AA47" s="468"/>
      <c r="AB47" s="467">
        <f t="shared" si="0"/>
        <v>2</v>
      </c>
      <c r="AC47" s="200"/>
    </row>
    <row r="48" spans="2:29" s="189" customFormat="1" ht="24" customHeight="1">
      <c r="B48" s="1302">
        <v>40072</v>
      </c>
      <c r="C48" s="992">
        <v>42</v>
      </c>
      <c r="D48" s="424" t="s">
        <v>2612</v>
      </c>
      <c r="E48" s="994">
        <v>0.375</v>
      </c>
      <c r="F48" s="1303" t="s">
        <v>295</v>
      </c>
      <c r="G48" s="1299">
        <v>42</v>
      </c>
      <c r="H48" s="465" t="s">
        <v>2614</v>
      </c>
      <c r="I48" s="425">
        <v>26</v>
      </c>
      <c r="J48" s="464">
        <v>42</v>
      </c>
      <c r="K48" s="468"/>
      <c r="L48" s="468"/>
      <c r="M48" s="468"/>
      <c r="N48" s="468"/>
      <c r="O48" s="468"/>
      <c r="P48" s="468"/>
      <c r="Q48" s="469" t="s">
        <v>285</v>
      </c>
      <c r="R48" s="469" t="s">
        <v>286</v>
      </c>
      <c r="S48" s="468"/>
      <c r="T48" s="468"/>
      <c r="U48" s="468"/>
      <c r="V48" s="468"/>
      <c r="W48" s="468"/>
      <c r="X48" s="469">
        <v>9</v>
      </c>
      <c r="Y48" s="468"/>
      <c r="Z48" s="468"/>
      <c r="AA48" s="468"/>
      <c r="AB48" s="467">
        <f t="shared" si="0"/>
        <v>3</v>
      </c>
      <c r="AC48" s="200"/>
    </row>
    <row r="49" spans="2:29" s="189" customFormat="1" ht="24" customHeight="1">
      <c r="B49" s="1302">
        <v>40072</v>
      </c>
      <c r="C49" s="992">
        <v>43</v>
      </c>
      <c r="D49" s="424" t="s">
        <v>2621</v>
      </c>
      <c r="E49" s="994">
        <v>0.4375</v>
      </c>
      <c r="F49" s="1303" t="s">
        <v>295</v>
      </c>
      <c r="G49" s="1299">
        <v>43</v>
      </c>
      <c r="H49" s="465" t="s">
        <v>2623</v>
      </c>
      <c r="I49" s="425">
        <v>47</v>
      </c>
      <c r="J49" s="464">
        <v>43</v>
      </c>
      <c r="K49" s="468">
        <v>1</v>
      </c>
      <c r="L49" s="468"/>
      <c r="M49" s="468"/>
      <c r="N49" s="468"/>
      <c r="O49" s="468"/>
      <c r="P49" s="468"/>
      <c r="Q49" s="468"/>
      <c r="R49" s="468"/>
      <c r="S49" s="468"/>
      <c r="T49" s="468"/>
      <c r="U49" s="469">
        <v>7</v>
      </c>
      <c r="V49" s="468"/>
      <c r="W49" s="468"/>
      <c r="X49" s="468"/>
      <c r="Y49" s="468"/>
      <c r="Z49" s="468"/>
      <c r="AA49" s="469">
        <v>11</v>
      </c>
      <c r="AB49" s="467">
        <f t="shared" si="0"/>
        <v>3</v>
      </c>
      <c r="AC49" s="200"/>
    </row>
    <row r="50" spans="2:29" s="189" customFormat="1" ht="24" customHeight="1">
      <c r="B50" s="1302">
        <v>40072</v>
      </c>
      <c r="C50" s="992">
        <v>44</v>
      </c>
      <c r="D50" s="424" t="s">
        <v>2601</v>
      </c>
      <c r="E50" s="994">
        <v>0.60416666666666663</v>
      </c>
      <c r="F50" s="1303" t="s">
        <v>295</v>
      </c>
      <c r="G50" s="1299">
        <v>44</v>
      </c>
      <c r="H50" s="465" t="s">
        <v>2624</v>
      </c>
      <c r="I50" s="425">
        <v>51</v>
      </c>
      <c r="J50" s="464">
        <v>44</v>
      </c>
      <c r="K50" s="468"/>
      <c r="L50" s="468"/>
      <c r="M50" s="468"/>
      <c r="N50" s="468"/>
      <c r="O50" s="468"/>
      <c r="P50" s="468"/>
      <c r="Q50" s="468"/>
      <c r="R50" s="468"/>
      <c r="S50" s="468"/>
      <c r="T50" s="469">
        <v>6</v>
      </c>
      <c r="U50" s="468"/>
      <c r="V50" s="468"/>
      <c r="W50" s="468"/>
      <c r="X50" s="468"/>
      <c r="Y50" s="468"/>
      <c r="Z50" s="468"/>
      <c r="AA50" s="468"/>
      <c r="AB50" s="467">
        <f t="shared" si="0"/>
        <v>1</v>
      </c>
      <c r="AC50" s="200"/>
    </row>
    <row r="51" spans="2:29" s="189" customFormat="1" ht="24" customHeight="1">
      <c r="B51" s="1302">
        <v>40072</v>
      </c>
      <c r="C51" s="992">
        <v>45</v>
      </c>
      <c r="D51" s="424" t="s">
        <v>2593</v>
      </c>
      <c r="E51" s="994">
        <v>0.60416666666666663</v>
      </c>
      <c r="F51" s="1303" t="s">
        <v>295</v>
      </c>
      <c r="G51" s="1299">
        <v>45</v>
      </c>
      <c r="H51" s="465" t="s">
        <v>2597</v>
      </c>
      <c r="I51" s="425">
        <v>13</v>
      </c>
      <c r="J51" s="464">
        <v>45</v>
      </c>
      <c r="K51" s="468"/>
      <c r="L51" s="468"/>
      <c r="M51" s="468"/>
      <c r="N51" s="468"/>
      <c r="O51" s="468"/>
      <c r="P51" s="468"/>
      <c r="Q51" s="469" t="s">
        <v>285</v>
      </c>
      <c r="R51" s="468"/>
      <c r="S51" s="468"/>
      <c r="T51" s="468"/>
      <c r="U51" s="468"/>
      <c r="V51" s="468"/>
      <c r="W51" s="468"/>
      <c r="X51" s="468"/>
      <c r="Y51" s="468"/>
      <c r="Z51" s="468"/>
      <c r="AA51" s="468"/>
      <c r="AB51" s="467">
        <f t="shared" si="0"/>
        <v>1</v>
      </c>
      <c r="AC51" s="200"/>
    </row>
    <row r="52" spans="2:29" s="189" customFormat="1" ht="24" customHeight="1">
      <c r="B52" s="1302">
        <v>40072</v>
      </c>
      <c r="C52" s="992">
        <v>46</v>
      </c>
      <c r="D52" s="424" t="s">
        <v>2625</v>
      </c>
      <c r="E52" s="994">
        <v>0.61458333333333337</v>
      </c>
      <c r="F52" s="1303" t="s">
        <v>295</v>
      </c>
      <c r="G52" s="1299">
        <v>46</v>
      </c>
      <c r="H52" s="465" t="s">
        <v>2616</v>
      </c>
      <c r="I52" s="425">
        <v>30</v>
      </c>
      <c r="J52" s="464">
        <v>46</v>
      </c>
      <c r="K52" s="468"/>
      <c r="L52" s="468"/>
      <c r="M52" s="468"/>
      <c r="N52" s="468"/>
      <c r="O52" s="468"/>
      <c r="P52" s="468"/>
      <c r="Q52" s="468"/>
      <c r="R52" s="468"/>
      <c r="S52" s="468"/>
      <c r="T52" s="468"/>
      <c r="U52" s="468"/>
      <c r="V52" s="468"/>
      <c r="W52" s="469" t="s">
        <v>289</v>
      </c>
      <c r="X52" s="468"/>
      <c r="Y52" s="468"/>
      <c r="Z52" s="468"/>
      <c r="AA52" s="468"/>
      <c r="AB52" s="467">
        <f t="shared" si="0"/>
        <v>1</v>
      </c>
      <c r="AC52" s="200"/>
    </row>
    <row r="53" spans="2:29" s="189" customFormat="1" ht="24" customHeight="1">
      <c r="B53" s="1302">
        <v>40072</v>
      </c>
      <c r="C53" s="992">
        <v>47</v>
      </c>
      <c r="D53" s="424" t="s">
        <v>2623</v>
      </c>
      <c r="E53" s="994">
        <v>0.63541666666666663</v>
      </c>
      <c r="F53" s="1303" t="s">
        <v>295</v>
      </c>
      <c r="G53" s="1299">
        <v>47</v>
      </c>
      <c r="H53" s="465" t="s">
        <v>2617</v>
      </c>
      <c r="I53" s="425">
        <v>31</v>
      </c>
      <c r="J53" s="464">
        <v>47</v>
      </c>
      <c r="K53" s="468"/>
      <c r="L53" s="468"/>
      <c r="M53" s="468"/>
      <c r="N53" s="468"/>
      <c r="O53" s="468"/>
      <c r="P53" s="468"/>
      <c r="Q53" s="468"/>
      <c r="R53" s="468"/>
      <c r="S53" s="468"/>
      <c r="T53" s="468"/>
      <c r="U53" s="468"/>
      <c r="V53" s="469" t="s">
        <v>288</v>
      </c>
      <c r="W53" s="469" t="s">
        <v>289</v>
      </c>
      <c r="X53" s="468"/>
      <c r="Y53" s="468"/>
      <c r="Z53" s="468"/>
      <c r="AA53" s="468"/>
      <c r="AB53" s="467">
        <f t="shared" si="0"/>
        <v>2</v>
      </c>
      <c r="AC53" s="200"/>
    </row>
    <row r="54" spans="2:29" s="189" customFormat="1" ht="24" customHeight="1">
      <c r="B54" s="1302">
        <v>40072</v>
      </c>
      <c r="C54" s="992">
        <v>48</v>
      </c>
      <c r="D54" s="424" t="s">
        <v>2578</v>
      </c>
      <c r="E54" s="994">
        <v>0.64583333333333337</v>
      </c>
      <c r="F54" s="1303" t="s">
        <v>295</v>
      </c>
      <c r="G54" s="1299">
        <v>48</v>
      </c>
      <c r="H54" s="465" t="s">
        <v>2622</v>
      </c>
      <c r="I54" s="425">
        <v>41</v>
      </c>
      <c r="J54" s="464">
        <v>48</v>
      </c>
      <c r="K54" s="468">
        <v>1</v>
      </c>
      <c r="L54" s="469" t="s">
        <v>282</v>
      </c>
      <c r="M54" s="469" t="s">
        <v>283</v>
      </c>
      <c r="N54" s="469">
        <v>3</v>
      </c>
      <c r="O54" s="469" t="s">
        <v>284</v>
      </c>
      <c r="P54" s="469" t="s">
        <v>47</v>
      </c>
      <c r="Q54" s="468"/>
      <c r="R54" s="468"/>
      <c r="S54" s="468"/>
      <c r="T54" s="468"/>
      <c r="U54" s="469">
        <v>7</v>
      </c>
      <c r="V54" s="468"/>
      <c r="W54" s="468"/>
      <c r="X54" s="468"/>
      <c r="Y54" s="468"/>
      <c r="Z54" s="468"/>
      <c r="AA54" s="469">
        <v>11</v>
      </c>
      <c r="AB54" s="467">
        <f t="shared" si="0"/>
        <v>8</v>
      </c>
      <c r="AC54" s="200"/>
    </row>
    <row r="55" spans="2:29" s="189" customFormat="1" ht="24" customHeight="1">
      <c r="B55" s="1302">
        <v>40072</v>
      </c>
      <c r="C55" s="992">
        <v>49</v>
      </c>
      <c r="D55" s="424" t="s">
        <v>2609</v>
      </c>
      <c r="E55" s="994">
        <v>0.64583333333333337</v>
      </c>
      <c r="F55" s="1303" t="s">
        <v>295</v>
      </c>
      <c r="G55" s="1299">
        <v>49</v>
      </c>
      <c r="H55" s="465" t="s">
        <v>2620</v>
      </c>
      <c r="I55" s="425">
        <v>37</v>
      </c>
      <c r="J55" s="464">
        <v>49</v>
      </c>
      <c r="K55" s="468"/>
      <c r="L55" s="468"/>
      <c r="M55" s="468"/>
      <c r="N55" s="468"/>
      <c r="O55" s="468"/>
      <c r="P55" s="468"/>
      <c r="Q55" s="468"/>
      <c r="R55" s="469" t="s">
        <v>286</v>
      </c>
      <c r="S55" s="468"/>
      <c r="T55" s="468"/>
      <c r="U55" s="468"/>
      <c r="V55" s="468"/>
      <c r="W55" s="468"/>
      <c r="X55" s="468"/>
      <c r="Y55" s="468"/>
      <c r="Z55" s="468"/>
      <c r="AA55" s="468"/>
      <c r="AB55" s="467">
        <f t="shared" si="0"/>
        <v>1</v>
      </c>
      <c r="AC55" s="200"/>
    </row>
    <row r="56" spans="2:29" s="189" customFormat="1" ht="24" customHeight="1">
      <c r="B56" s="1302">
        <v>40072</v>
      </c>
      <c r="C56" s="992">
        <v>50</v>
      </c>
      <c r="D56" s="424" t="s">
        <v>2590</v>
      </c>
      <c r="E56" s="994">
        <v>0.66666666666666663</v>
      </c>
      <c r="F56" s="1303" t="s">
        <v>295</v>
      </c>
      <c r="G56" s="1299">
        <v>50</v>
      </c>
      <c r="H56" s="465" t="s">
        <v>2608</v>
      </c>
      <c r="I56" s="425">
        <v>22</v>
      </c>
      <c r="J56" s="464">
        <v>50</v>
      </c>
      <c r="K56" s="468"/>
      <c r="L56" s="468"/>
      <c r="M56" s="468"/>
      <c r="N56" s="468"/>
      <c r="O56" s="468"/>
      <c r="P56" s="468"/>
      <c r="Q56" s="469" t="s">
        <v>285</v>
      </c>
      <c r="R56" s="468"/>
      <c r="S56" s="468"/>
      <c r="T56" s="468"/>
      <c r="U56" s="468"/>
      <c r="V56" s="468"/>
      <c r="W56" s="468"/>
      <c r="X56" s="469">
        <v>9</v>
      </c>
      <c r="Y56" s="468"/>
      <c r="Z56" s="468"/>
      <c r="AA56" s="468"/>
      <c r="AB56" s="467">
        <f t="shared" si="0"/>
        <v>2</v>
      </c>
      <c r="AC56" s="200"/>
    </row>
    <row r="57" spans="2:29" s="189" customFormat="1" ht="24" customHeight="1">
      <c r="B57" s="1302">
        <v>40072</v>
      </c>
      <c r="C57" s="992">
        <v>51</v>
      </c>
      <c r="D57" s="424" t="s">
        <v>2624</v>
      </c>
      <c r="E57" s="994">
        <v>0.66666666666666663</v>
      </c>
      <c r="F57" s="1303" t="s">
        <v>295</v>
      </c>
      <c r="G57" s="1299">
        <v>51</v>
      </c>
      <c r="H57" s="465" t="s">
        <v>2625</v>
      </c>
      <c r="I57" s="425">
        <v>46</v>
      </c>
      <c r="J57" s="464">
        <v>51</v>
      </c>
      <c r="K57" s="468">
        <v>1</v>
      </c>
      <c r="L57" s="468"/>
      <c r="M57" s="468"/>
      <c r="N57" s="468"/>
      <c r="O57" s="468"/>
      <c r="P57" s="468"/>
      <c r="Q57" s="469" t="s">
        <v>285</v>
      </c>
      <c r="R57" s="469" t="s">
        <v>286</v>
      </c>
      <c r="S57" s="469" t="s">
        <v>287</v>
      </c>
      <c r="T57" s="469">
        <v>6</v>
      </c>
      <c r="U57" s="468"/>
      <c r="V57" s="468"/>
      <c r="W57" s="468"/>
      <c r="X57" s="468"/>
      <c r="Y57" s="468"/>
      <c r="Z57" s="468"/>
      <c r="AA57" s="468"/>
      <c r="AB57" s="467">
        <f t="shared" si="0"/>
        <v>5</v>
      </c>
      <c r="AC57" s="200"/>
    </row>
    <row r="58" spans="2:29" s="189" customFormat="1" ht="24" customHeight="1" thickBot="1">
      <c r="B58" s="1304"/>
      <c r="C58" s="1305"/>
      <c r="D58" s="1306"/>
      <c r="E58" s="1307"/>
      <c r="F58" s="1308"/>
      <c r="G58" s="1299">
        <v>52</v>
      </c>
      <c r="H58" s="465"/>
      <c r="I58" s="425"/>
      <c r="J58" s="464">
        <v>52</v>
      </c>
      <c r="K58" s="468"/>
      <c r="L58" s="468"/>
      <c r="M58" s="468"/>
      <c r="N58" s="468"/>
      <c r="O58" s="468"/>
      <c r="P58" s="468"/>
      <c r="Q58" s="468"/>
      <c r="R58" s="468"/>
      <c r="S58" s="468"/>
      <c r="T58" s="468"/>
      <c r="U58" s="468"/>
      <c r="V58" s="468"/>
      <c r="W58" s="468"/>
      <c r="X58" s="468"/>
      <c r="Y58" s="468"/>
      <c r="Z58" s="468"/>
      <c r="AA58" s="468"/>
      <c r="AB58" s="467">
        <f t="shared" si="0"/>
        <v>0</v>
      </c>
      <c r="AC58" s="200"/>
    </row>
    <row r="59" spans="2:29" s="189" customFormat="1" ht="24" hidden="1" customHeight="1">
      <c r="B59" s="426"/>
      <c r="C59" s="425"/>
      <c r="D59" s="424"/>
      <c r="E59" s="423"/>
      <c r="F59" s="422"/>
      <c r="G59" s="466">
        <v>53</v>
      </c>
      <c r="H59" s="465"/>
      <c r="I59" s="465"/>
      <c r="J59" s="464">
        <v>53</v>
      </c>
      <c r="K59" s="468"/>
      <c r="L59" s="468"/>
      <c r="M59" s="468"/>
      <c r="N59" s="468"/>
      <c r="O59" s="468"/>
      <c r="P59" s="468"/>
      <c r="Q59" s="468"/>
      <c r="R59" s="468"/>
      <c r="S59" s="468"/>
      <c r="T59" s="468"/>
      <c r="U59" s="468"/>
      <c r="V59" s="468"/>
      <c r="W59" s="468"/>
      <c r="X59" s="468"/>
      <c r="Y59" s="468"/>
      <c r="Z59" s="468"/>
      <c r="AA59" s="468"/>
      <c r="AB59" s="467">
        <f t="shared" si="0"/>
        <v>0</v>
      </c>
      <c r="AC59" s="200"/>
    </row>
    <row r="60" spans="2:29" s="189" customFormat="1" ht="24" hidden="1" customHeight="1">
      <c r="B60" s="426"/>
      <c r="C60" s="425"/>
      <c r="D60" s="424"/>
      <c r="E60" s="423"/>
      <c r="F60" s="422"/>
      <c r="G60" s="466">
        <v>54</v>
      </c>
      <c r="H60" s="465"/>
      <c r="I60" s="465"/>
      <c r="J60" s="464">
        <v>54</v>
      </c>
      <c r="K60" s="468"/>
      <c r="L60" s="468"/>
      <c r="M60" s="468"/>
      <c r="N60" s="468"/>
      <c r="O60" s="468"/>
      <c r="P60" s="468"/>
      <c r="Q60" s="468"/>
      <c r="R60" s="468"/>
      <c r="S60" s="468"/>
      <c r="T60" s="468"/>
      <c r="U60" s="468"/>
      <c r="V60" s="468"/>
      <c r="W60" s="468"/>
      <c r="X60" s="468"/>
      <c r="Y60" s="468"/>
      <c r="Z60" s="468"/>
      <c r="AA60" s="468"/>
      <c r="AB60" s="467">
        <f t="shared" si="0"/>
        <v>0</v>
      </c>
      <c r="AC60" s="200"/>
    </row>
    <row r="61" spans="2:29" s="189" customFormat="1" ht="24" hidden="1" customHeight="1">
      <c r="B61" s="426"/>
      <c r="C61" s="425"/>
      <c r="D61" s="424"/>
      <c r="E61" s="423"/>
      <c r="F61" s="422"/>
      <c r="G61" s="466">
        <v>55</v>
      </c>
      <c r="H61" s="465"/>
      <c r="I61" s="465"/>
      <c r="J61" s="464">
        <v>55</v>
      </c>
      <c r="K61" s="468"/>
      <c r="L61" s="468"/>
      <c r="M61" s="468"/>
      <c r="N61" s="468"/>
      <c r="O61" s="468"/>
      <c r="P61" s="468"/>
      <c r="Q61" s="468"/>
      <c r="R61" s="468"/>
      <c r="S61" s="468"/>
      <c r="T61" s="468"/>
      <c r="U61" s="468"/>
      <c r="V61" s="468"/>
      <c r="W61" s="468"/>
      <c r="X61" s="468"/>
      <c r="Y61" s="468"/>
      <c r="Z61" s="468"/>
      <c r="AA61" s="468"/>
      <c r="AB61" s="467">
        <f t="shared" si="0"/>
        <v>0</v>
      </c>
      <c r="AC61" s="200"/>
    </row>
    <row r="62" spans="2:29" s="189" customFormat="1" ht="24" hidden="1" customHeight="1">
      <c r="B62" s="426"/>
      <c r="C62" s="425"/>
      <c r="D62" s="424"/>
      <c r="E62" s="423"/>
      <c r="F62" s="422"/>
      <c r="G62" s="466">
        <v>56</v>
      </c>
      <c r="H62" s="465"/>
      <c r="I62" s="465"/>
      <c r="J62" s="464">
        <v>56</v>
      </c>
      <c r="K62" s="468"/>
      <c r="L62" s="468"/>
      <c r="M62" s="468"/>
      <c r="N62" s="468"/>
      <c r="O62" s="468"/>
      <c r="P62" s="468"/>
      <c r="Q62" s="468"/>
      <c r="R62" s="468"/>
      <c r="S62" s="468"/>
      <c r="T62" s="468"/>
      <c r="U62" s="468"/>
      <c r="V62" s="468"/>
      <c r="W62" s="468"/>
      <c r="X62" s="468"/>
      <c r="Y62" s="468"/>
      <c r="Z62" s="468"/>
      <c r="AA62" s="468"/>
      <c r="AB62" s="467">
        <f t="shared" si="0"/>
        <v>0</v>
      </c>
      <c r="AC62" s="200"/>
    </row>
    <row r="63" spans="2:29" s="189" customFormat="1" ht="24" hidden="1" customHeight="1">
      <c r="B63" s="426"/>
      <c r="C63" s="425"/>
      <c r="D63" s="424"/>
      <c r="E63" s="423"/>
      <c r="F63" s="422"/>
      <c r="G63" s="466">
        <v>57</v>
      </c>
      <c r="H63" s="465"/>
      <c r="I63" s="465"/>
      <c r="J63" s="464">
        <v>57</v>
      </c>
      <c r="K63" s="468"/>
      <c r="L63" s="468"/>
      <c r="M63" s="468"/>
      <c r="N63" s="468"/>
      <c r="O63" s="468"/>
      <c r="P63" s="468"/>
      <c r="Q63" s="468"/>
      <c r="R63" s="468"/>
      <c r="S63" s="468"/>
      <c r="T63" s="468"/>
      <c r="U63" s="468"/>
      <c r="V63" s="468"/>
      <c r="W63" s="468"/>
      <c r="X63" s="468"/>
      <c r="Y63" s="468"/>
      <c r="Z63" s="468"/>
      <c r="AA63" s="468"/>
      <c r="AB63" s="467">
        <f t="shared" si="0"/>
        <v>0</v>
      </c>
      <c r="AC63" s="200"/>
    </row>
    <row r="64" spans="2:29" s="189" customFormat="1" ht="24" hidden="1" customHeight="1">
      <c r="B64" s="426"/>
      <c r="C64" s="425"/>
      <c r="D64" s="424"/>
      <c r="E64" s="423"/>
      <c r="F64" s="422"/>
      <c r="G64" s="466">
        <v>58</v>
      </c>
      <c r="H64" s="465"/>
      <c r="I64" s="465"/>
      <c r="J64" s="464">
        <v>58</v>
      </c>
      <c r="K64" s="468"/>
      <c r="L64" s="468"/>
      <c r="M64" s="468"/>
      <c r="N64" s="468"/>
      <c r="O64" s="468"/>
      <c r="P64" s="468"/>
      <c r="Q64" s="468"/>
      <c r="R64" s="468"/>
      <c r="S64" s="468"/>
      <c r="T64" s="468"/>
      <c r="U64" s="468"/>
      <c r="V64" s="468"/>
      <c r="W64" s="468"/>
      <c r="X64" s="468"/>
      <c r="Y64" s="468"/>
      <c r="Z64" s="468"/>
      <c r="AA64" s="468"/>
      <c r="AB64" s="467">
        <f t="shared" si="0"/>
        <v>0</v>
      </c>
      <c r="AC64" s="200"/>
    </row>
    <row r="65" spans="2:29" s="189" customFormat="1" ht="24" hidden="1" customHeight="1">
      <c r="B65" s="426"/>
      <c r="C65" s="425"/>
      <c r="D65" s="424"/>
      <c r="E65" s="423"/>
      <c r="F65" s="422"/>
      <c r="G65" s="466">
        <v>59</v>
      </c>
      <c r="H65" s="465"/>
      <c r="I65" s="465"/>
      <c r="J65" s="464">
        <v>59</v>
      </c>
      <c r="K65" s="468"/>
      <c r="L65" s="468"/>
      <c r="M65" s="468"/>
      <c r="N65" s="468"/>
      <c r="O65" s="468"/>
      <c r="P65" s="468"/>
      <c r="Q65" s="468"/>
      <c r="R65" s="468"/>
      <c r="S65" s="468"/>
      <c r="T65" s="468"/>
      <c r="U65" s="468"/>
      <c r="V65" s="468"/>
      <c r="W65" s="468"/>
      <c r="X65" s="468"/>
      <c r="Y65" s="468"/>
      <c r="Z65" s="468"/>
      <c r="AA65" s="468"/>
      <c r="AB65" s="467">
        <f t="shared" si="0"/>
        <v>0</v>
      </c>
      <c r="AC65" s="200"/>
    </row>
    <row r="66" spans="2:29" s="189" customFormat="1" ht="24" hidden="1" customHeight="1">
      <c r="B66" s="426"/>
      <c r="C66" s="425"/>
      <c r="D66" s="424"/>
      <c r="E66" s="423"/>
      <c r="F66" s="422"/>
      <c r="G66" s="466">
        <v>60</v>
      </c>
      <c r="H66" s="465"/>
      <c r="I66" s="465"/>
      <c r="J66" s="464">
        <v>60</v>
      </c>
      <c r="K66" s="468"/>
      <c r="L66" s="468"/>
      <c r="M66" s="468"/>
      <c r="N66" s="468"/>
      <c r="O66" s="468"/>
      <c r="P66" s="468"/>
      <c r="Q66" s="468"/>
      <c r="R66" s="468"/>
      <c r="S66" s="468"/>
      <c r="T66" s="468"/>
      <c r="U66" s="468"/>
      <c r="V66" s="468"/>
      <c r="W66" s="468"/>
      <c r="X66" s="468"/>
      <c r="Y66" s="468"/>
      <c r="Z66" s="468"/>
      <c r="AA66" s="468"/>
      <c r="AB66" s="467">
        <f t="shared" si="0"/>
        <v>0</v>
      </c>
      <c r="AC66" s="200"/>
    </row>
    <row r="67" spans="2:29" s="189" customFormat="1" ht="24" hidden="1" customHeight="1">
      <c r="B67" s="426"/>
      <c r="C67" s="425"/>
      <c r="D67" s="424"/>
      <c r="E67" s="423"/>
      <c r="F67" s="422"/>
      <c r="G67" s="466">
        <v>61</v>
      </c>
      <c r="H67" s="465"/>
      <c r="I67" s="465"/>
      <c r="J67" s="464">
        <v>61</v>
      </c>
      <c r="K67" s="468"/>
      <c r="L67" s="468"/>
      <c r="M67" s="468"/>
      <c r="N67" s="468"/>
      <c r="O67" s="468"/>
      <c r="P67" s="468"/>
      <c r="Q67" s="468"/>
      <c r="R67" s="468"/>
      <c r="S67" s="468"/>
      <c r="T67" s="468"/>
      <c r="U67" s="468"/>
      <c r="V67" s="468"/>
      <c r="W67" s="468"/>
      <c r="X67" s="468"/>
      <c r="Y67" s="468"/>
      <c r="Z67" s="468"/>
      <c r="AA67" s="468"/>
      <c r="AB67" s="467">
        <f t="shared" si="0"/>
        <v>0</v>
      </c>
      <c r="AC67" s="200"/>
    </row>
    <row r="68" spans="2:29" s="189" customFormat="1" ht="24" hidden="1" customHeight="1">
      <c r="B68" s="426"/>
      <c r="C68" s="425"/>
      <c r="D68" s="424"/>
      <c r="E68" s="423"/>
      <c r="F68" s="422"/>
      <c r="G68" s="466">
        <v>62</v>
      </c>
      <c r="H68" s="465"/>
      <c r="I68" s="465"/>
      <c r="J68" s="464">
        <v>62</v>
      </c>
      <c r="K68" s="468"/>
      <c r="L68" s="468"/>
      <c r="M68" s="468"/>
      <c r="N68" s="468"/>
      <c r="O68" s="468"/>
      <c r="P68" s="468"/>
      <c r="Q68" s="468"/>
      <c r="R68" s="468"/>
      <c r="S68" s="468"/>
      <c r="T68" s="468"/>
      <c r="U68" s="468"/>
      <c r="V68" s="468"/>
      <c r="W68" s="468"/>
      <c r="X68" s="468"/>
      <c r="Y68" s="468"/>
      <c r="Z68" s="468"/>
      <c r="AA68" s="468"/>
      <c r="AB68" s="467">
        <f t="shared" si="0"/>
        <v>0</v>
      </c>
      <c r="AC68" s="200"/>
    </row>
    <row r="69" spans="2:29" s="189" customFormat="1" ht="24" hidden="1" customHeight="1">
      <c r="B69" s="426"/>
      <c r="C69" s="425"/>
      <c r="D69" s="424"/>
      <c r="E69" s="423"/>
      <c r="F69" s="422"/>
      <c r="G69" s="466">
        <v>63</v>
      </c>
      <c r="H69" s="465"/>
      <c r="I69" s="465"/>
      <c r="J69" s="464">
        <v>63</v>
      </c>
      <c r="K69" s="468"/>
      <c r="L69" s="468"/>
      <c r="M69" s="468"/>
      <c r="N69" s="468"/>
      <c r="O69" s="468"/>
      <c r="P69" s="468"/>
      <c r="Q69" s="468"/>
      <c r="R69" s="468"/>
      <c r="S69" s="468"/>
      <c r="T69" s="468"/>
      <c r="U69" s="468"/>
      <c r="V69" s="468"/>
      <c r="W69" s="468"/>
      <c r="X69" s="468"/>
      <c r="Y69" s="468"/>
      <c r="Z69" s="468"/>
      <c r="AA69" s="468"/>
      <c r="AB69" s="467">
        <f t="shared" si="0"/>
        <v>0</v>
      </c>
      <c r="AC69" s="200"/>
    </row>
    <row r="70" spans="2:29" s="189" customFormat="1" ht="24" hidden="1" customHeight="1">
      <c r="B70" s="426"/>
      <c r="C70" s="425"/>
      <c r="D70" s="424"/>
      <c r="E70" s="423"/>
      <c r="F70" s="422"/>
      <c r="G70" s="466">
        <v>64</v>
      </c>
      <c r="H70" s="465"/>
      <c r="I70" s="465"/>
      <c r="J70" s="464">
        <v>64</v>
      </c>
      <c r="K70" s="468"/>
      <c r="L70" s="468"/>
      <c r="M70" s="468"/>
      <c r="N70" s="468"/>
      <c r="O70" s="468"/>
      <c r="P70" s="468"/>
      <c r="Q70" s="468"/>
      <c r="R70" s="468"/>
      <c r="S70" s="468"/>
      <c r="T70" s="468"/>
      <c r="U70" s="468"/>
      <c r="V70" s="468"/>
      <c r="W70" s="468"/>
      <c r="X70" s="468"/>
      <c r="Y70" s="468"/>
      <c r="Z70" s="468"/>
      <c r="AA70" s="468"/>
      <c r="AB70" s="467">
        <f t="shared" si="0"/>
        <v>0</v>
      </c>
      <c r="AC70" s="200"/>
    </row>
    <row r="71" spans="2:29" s="189" customFormat="1" ht="24" hidden="1" customHeight="1">
      <c r="B71" s="426"/>
      <c r="C71" s="425"/>
      <c r="D71" s="424"/>
      <c r="E71" s="423"/>
      <c r="F71" s="422"/>
      <c r="G71" s="466">
        <v>65</v>
      </c>
      <c r="H71" s="465"/>
      <c r="I71" s="465"/>
      <c r="J71" s="464">
        <v>65</v>
      </c>
      <c r="K71" s="468"/>
      <c r="L71" s="468"/>
      <c r="M71" s="468"/>
      <c r="N71" s="468"/>
      <c r="O71" s="468"/>
      <c r="P71" s="468"/>
      <c r="Q71" s="468"/>
      <c r="R71" s="468"/>
      <c r="S71" s="468"/>
      <c r="T71" s="468"/>
      <c r="U71" s="468"/>
      <c r="V71" s="468"/>
      <c r="W71" s="468"/>
      <c r="X71" s="468"/>
      <c r="Y71" s="468"/>
      <c r="Z71" s="468"/>
      <c r="AA71" s="468"/>
      <c r="AB71" s="467">
        <f t="shared" ref="AB71:AB96" si="1">COUNTA(K71:AA71)</f>
        <v>0</v>
      </c>
      <c r="AC71" s="200"/>
    </row>
    <row r="72" spans="2:29" s="189" customFormat="1" ht="24" hidden="1" customHeight="1">
      <c r="B72" s="426"/>
      <c r="C72" s="425"/>
      <c r="D72" s="424"/>
      <c r="E72" s="423"/>
      <c r="F72" s="422"/>
      <c r="G72" s="466">
        <v>66</v>
      </c>
      <c r="H72" s="465"/>
      <c r="I72" s="465"/>
      <c r="J72" s="464">
        <v>66</v>
      </c>
      <c r="K72" s="468"/>
      <c r="L72" s="468"/>
      <c r="M72" s="468"/>
      <c r="N72" s="468"/>
      <c r="O72" s="468"/>
      <c r="P72" s="468"/>
      <c r="Q72" s="468"/>
      <c r="R72" s="468"/>
      <c r="S72" s="468"/>
      <c r="T72" s="468"/>
      <c r="U72" s="468"/>
      <c r="V72" s="468"/>
      <c r="W72" s="468"/>
      <c r="X72" s="468"/>
      <c r="Y72" s="468"/>
      <c r="Z72" s="468"/>
      <c r="AA72" s="468"/>
      <c r="AB72" s="467">
        <f t="shared" si="1"/>
        <v>0</v>
      </c>
      <c r="AC72" s="200"/>
    </row>
    <row r="73" spans="2:29" s="189" customFormat="1" ht="24" hidden="1" customHeight="1">
      <c r="B73" s="426"/>
      <c r="C73" s="425"/>
      <c r="D73" s="424"/>
      <c r="E73" s="423"/>
      <c r="F73" s="422"/>
      <c r="G73" s="466">
        <v>67</v>
      </c>
      <c r="H73" s="465"/>
      <c r="I73" s="465"/>
      <c r="J73" s="464">
        <v>67</v>
      </c>
      <c r="K73" s="468"/>
      <c r="L73" s="468"/>
      <c r="M73" s="468"/>
      <c r="N73" s="468"/>
      <c r="O73" s="468"/>
      <c r="P73" s="468"/>
      <c r="Q73" s="468"/>
      <c r="R73" s="468"/>
      <c r="S73" s="468"/>
      <c r="T73" s="468"/>
      <c r="U73" s="468"/>
      <c r="V73" s="468"/>
      <c r="W73" s="468"/>
      <c r="X73" s="468"/>
      <c r="Y73" s="468"/>
      <c r="Z73" s="468"/>
      <c r="AA73" s="468"/>
      <c r="AB73" s="467">
        <f t="shared" si="1"/>
        <v>0</v>
      </c>
      <c r="AC73" s="200"/>
    </row>
    <row r="74" spans="2:29" s="189" customFormat="1" ht="24" hidden="1" customHeight="1">
      <c r="B74" s="426"/>
      <c r="C74" s="425"/>
      <c r="D74" s="424"/>
      <c r="E74" s="423"/>
      <c r="F74" s="422"/>
      <c r="G74" s="466">
        <v>68</v>
      </c>
      <c r="H74" s="465"/>
      <c r="I74" s="465"/>
      <c r="J74" s="464">
        <v>68</v>
      </c>
      <c r="K74" s="468"/>
      <c r="L74" s="468"/>
      <c r="M74" s="468"/>
      <c r="N74" s="468"/>
      <c r="O74" s="468"/>
      <c r="P74" s="468"/>
      <c r="Q74" s="468"/>
      <c r="R74" s="468"/>
      <c r="S74" s="468"/>
      <c r="T74" s="468"/>
      <c r="U74" s="468"/>
      <c r="V74" s="468"/>
      <c r="W74" s="468"/>
      <c r="X74" s="468"/>
      <c r="Y74" s="468"/>
      <c r="Z74" s="468"/>
      <c r="AA74" s="468"/>
      <c r="AB74" s="467">
        <f t="shared" si="1"/>
        <v>0</v>
      </c>
      <c r="AC74" s="200"/>
    </row>
    <row r="75" spans="2:29" s="189" customFormat="1" ht="24" hidden="1" customHeight="1">
      <c r="B75" s="426"/>
      <c r="C75" s="425"/>
      <c r="D75" s="424"/>
      <c r="E75" s="423"/>
      <c r="F75" s="422"/>
      <c r="G75" s="466">
        <v>69</v>
      </c>
      <c r="H75" s="465"/>
      <c r="I75" s="465"/>
      <c r="J75" s="464">
        <v>69</v>
      </c>
      <c r="K75" s="468"/>
      <c r="L75" s="468"/>
      <c r="M75" s="468"/>
      <c r="N75" s="468"/>
      <c r="O75" s="468"/>
      <c r="P75" s="468"/>
      <c r="Q75" s="468"/>
      <c r="R75" s="468"/>
      <c r="S75" s="468"/>
      <c r="T75" s="468"/>
      <c r="U75" s="468"/>
      <c r="V75" s="468"/>
      <c r="W75" s="468"/>
      <c r="X75" s="468"/>
      <c r="Y75" s="468"/>
      <c r="Z75" s="468"/>
      <c r="AA75" s="468"/>
      <c r="AB75" s="467">
        <f t="shared" si="1"/>
        <v>0</v>
      </c>
      <c r="AC75" s="200"/>
    </row>
    <row r="76" spans="2:29" s="189" customFormat="1" ht="24" hidden="1" customHeight="1">
      <c r="B76" s="426"/>
      <c r="C76" s="425"/>
      <c r="D76" s="424"/>
      <c r="E76" s="423"/>
      <c r="F76" s="422"/>
      <c r="G76" s="466">
        <v>70</v>
      </c>
      <c r="H76" s="465"/>
      <c r="I76" s="465"/>
      <c r="J76" s="464">
        <v>70</v>
      </c>
      <c r="K76" s="468"/>
      <c r="L76" s="468"/>
      <c r="M76" s="468"/>
      <c r="N76" s="468"/>
      <c r="O76" s="468"/>
      <c r="P76" s="468"/>
      <c r="Q76" s="468"/>
      <c r="R76" s="468"/>
      <c r="S76" s="468"/>
      <c r="T76" s="468"/>
      <c r="U76" s="468"/>
      <c r="V76" s="468"/>
      <c r="W76" s="468"/>
      <c r="X76" s="468"/>
      <c r="Y76" s="468"/>
      <c r="Z76" s="468"/>
      <c r="AA76" s="468"/>
      <c r="AB76" s="467">
        <f t="shared" si="1"/>
        <v>0</v>
      </c>
      <c r="AC76" s="200"/>
    </row>
    <row r="77" spans="2:29" s="189" customFormat="1" ht="24" hidden="1" customHeight="1">
      <c r="B77" s="426"/>
      <c r="C77" s="425"/>
      <c r="D77" s="424"/>
      <c r="E77" s="423"/>
      <c r="F77" s="422"/>
      <c r="G77" s="466">
        <v>71</v>
      </c>
      <c r="H77" s="465"/>
      <c r="I77" s="465"/>
      <c r="J77" s="464">
        <v>71</v>
      </c>
      <c r="K77" s="468"/>
      <c r="L77" s="468"/>
      <c r="M77" s="468"/>
      <c r="N77" s="468"/>
      <c r="O77" s="468"/>
      <c r="P77" s="468"/>
      <c r="Q77" s="468"/>
      <c r="R77" s="468"/>
      <c r="S77" s="468"/>
      <c r="T77" s="468"/>
      <c r="U77" s="468"/>
      <c r="V77" s="468"/>
      <c r="W77" s="468"/>
      <c r="X77" s="468"/>
      <c r="Y77" s="468"/>
      <c r="Z77" s="468"/>
      <c r="AA77" s="468"/>
      <c r="AB77" s="467">
        <f t="shared" si="1"/>
        <v>0</v>
      </c>
      <c r="AC77" s="200"/>
    </row>
    <row r="78" spans="2:29" s="189" customFormat="1" ht="24" hidden="1" customHeight="1">
      <c r="B78" s="426"/>
      <c r="C78" s="425"/>
      <c r="D78" s="424"/>
      <c r="E78" s="423"/>
      <c r="F78" s="422"/>
      <c r="G78" s="466">
        <v>72</v>
      </c>
      <c r="H78" s="465"/>
      <c r="I78" s="465"/>
      <c r="J78" s="464">
        <v>72</v>
      </c>
      <c r="K78" s="468"/>
      <c r="L78" s="468"/>
      <c r="M78" s="468"/>
      <c r="N78" s="468"/>
      <c r="O78" s="468"/>
      <c r="P78" s="468"/>
      <c r="Q78" s="468"/>
      <c r="R78" s="468"/>
      <c r="S78" s="468"/>
      <c r="T78" s="468"/>
      <c r="U78" s="468"/>
      <c r="V78" s="468"/>
      <c r="W78" s="468"/>
      <c r="X78" s="468"/>
      <c r="Y78" s="468"/>
      <c r="Z78" s="468"/>
      <c r="AA78" s="468"/>
      <c r="AB78" s="467">
        <f t="shared" si="1"/>
        <v>0</v>
      </c>
      <c r="AC78" s="200"/>
    </row>
    <row r="79" spans="2:29" s="189" customFormat="1" ht="24" hidden="1" customHeight="1">
      <c r="B79" s="426"/>
      <c r="C79" s="425"/>
      <c r="D79" s="424"/>
      <c r="E79" s="423"/>
      <c r="F79" s="422"/>
      <c r="G79" s="466">
        <v>73</v>
      </c>
      <c r="H79" s="465"/>
      <c r="I79" s="465"/>
      <c r="J79" s="464">
        <v>73</v>
      </c>
      <c r="K79" s="468"/>
      <c r="L79" s="468"/>
      <c r="M79" s="468"/>
      <c r="N79" s="468"/>
      <c r="O79" s="468"/>
      <c r="P79" s="468"/>
      <c r="Q79" s="468"/>
      <c r="R79" s="468"/>
      <c r="S79" s="468"/>
      <c r="T79" s="468"/>
      <c r="U79" s="468"/>
      <c r="V79" s="468"/>
      <c r="W79" s="468"/>
      <c r="X79" s="468"/>
      <c r="Y79" s="468"/>
      <c r="Z79" s="468"/>
      <c r="AA79" s="468"/>
      <c r="AB79" s="467">
        <f t="shared" si="1"/>
        <v>0</v>
      </c>
      <c r="AC79" s="200"/>
    </row>
    <row r="80" spans="2:29" s="189" customFormat="1" ht="24" hidden="1" customHeight="1">
      <c r="B80" s="426"/>
      <c r="C80" s="425"/>
      <c r="D80" s="424"/>
      <c r="E80" s="423"/>
      <c r="F80" s="422"/>
      <c r="G80" s="466">
        <v>74</v>
      </c>
      <c r="H80" s="465"/>
      <c r="I80" s="465"/>
      <c r="J80" s="464">
        <v>74</v>
      </c>
      <c r="K80" s="468"/>
      <c r="L80" s="468"/>
      <c r="M80" s="468"/>
      <c r="N80" s="468"/>
      <c r="O80" s="468"/>
      <c r="P80" s="468"/>
      <c r="Q80" s="468"/>
      <c r="R80" s="468"/>
      <c r="S80" s="468"/>
      <c r="T80" s="468"/>
      <c r="U80" s="468"/>
      <c r="V80" s="468"/>
      <c r="W80" s="468"/>
      <c r="X80" s="468"/>
      <c r="Y80" s="468"/>
      <c r="Z80" s="468"/>
      <c r="AA80" s="468"/>
      <c r="AB80" s="467">
        <f t="shared" si="1"/>
        <v>0</v>
      </c>
      <c r="AC80" s="200"/>
    </row>
    <row r="81" spans="2:29" s="189" customFormat="1" ht="24" hidden="1" customHeight="1">
      <c r="B81" s="426"/>
      <c r="C81" s="425"/>
      <c r="D81" s="424"/>
      <c r="E81" s="423"/>
      <c r="F81" s="422"/>
      <c r="G81" s="466">
        <v>75</v>
      </c>
      <c r="H81" s="465"/>
      <c r="I81" s="465"/>
      <c r="J81" s="464">
        <v>75</v>
      </c>
      <c r="K81" s="468"/>
      <c r="L81" s="468"/>
      <c r="M81" s="468"/>
      <c r="N81" s="468"/>
      <c r="O81" s="468"/>
      <c r="P81" s="468"/>
      <c r="Q81" s="468"/>
      <c r="R81" s="468"/>
      <c r="S81" s="468"/>
      <c r="T81" s="468"/>
      <c r="U81" s="468"/>
      <c r="V81" s="468"/>
      <c r="W81" s="468"/>
      <c r="X81" s="468"/>
      <c r="Y81" s="468"/>
      <c r="Z81" s="468"/>
      <c r="AA81" s="468"/>
      <c r="AB81" s="467">
        <f t="shared" si="1"/>
        <v>0</v>
      </c>
      <c r="AC81" s="200"/>
    </row>
    <row r="82" spans="2:29" s="189" customFormat="1" ht="24" hidden="1" customHeight="1">
      <c r="B82" s="426"/>
      <c r="C82" s="425"/>
      <c r="D82" s="424"/>
      <c r="E82" s="423"/>
      <c r="F82" s="422"/>
      <c r="G82" s="466">
        <v>76</v>
      </c>
      <c r="H82" s="465"/>
      <c r="I82" s="465"/>
      <c r="J82" s="464">
        <v>76</v>
      </c>
      <c r="K82" s="468"/>
      <c r="L82" s="468"/>
      <c r="M82" s="468"/>
      <c r="N82" s="468"/>
      <c r="O82" s="468"/>
      <c r="P82" s="468"/>
      <c r="Q82" s="468"/>
      <c r="R82" s="468"/>
      <c r="S82" s="468"/>
      <c r="T82" s="468"/>
      <c r="U82" s="468"/>
      <c r="V82" s="468"/>
      <c r="W82" s="468"/>
      <c r="X82" s="468"/>
      <c r="Y82" s="468"/>
      <c r="Z82" s="468"/>
      <c r="AA82" s="468"/>
      <c r="AB82" s="467">
        <f t="shared" si="1"/>
        <v>0</v>
      </c>
      <c r="AC82" s="200"/>
    </row>
    <row r="83" spans="2:29" s="189" customFormat="1" ht="24" hidden="1" customHeight="1">
      <c r="B83" s="426"/>
      <c r="C83" s="425"/>
      <c r="D83" s="424"/>
      <c r="E83" s="423"/>
      <c r="F83" s="422"/>
      <c r="G83" s="466">
        <v>77</v>
      </c>
      <c r="H83" s="465"/>
      <c r="I83" s="465"/>
      <c r="J83" s="464">
        <v>77</v>
      </c>
      <c r="K83" s="468"/>
      <c r="L83" s="468"/>
      <c r="M83" s="468"/>
      <c r="N83" s="468"/>
      <c r="O83" s="468"/>
      <c r="P83" s="468"/>
      <c r="Q83" s="468"/>
      <c r="R83" s="468"/>
      <c r="S83" s="468"/>
      <c r="T83" s="468"/>
      <c r="U83" s="468"/>
      <c r="V83" s="468"/>
      <c r="W83" s="468"/>
      <c r="X83" s="468"/>
      <c r="Y83" s="468"/>
      <c r="Z83" s="468"/>
      <c r="AA83" s="468"/>
      <c r="AB83" s="467">
        <f t="shared" si="1"/>
        <v>0</v>
      </c>
      <c r="AC83" s="200"/>
    </row>
    <row r="84" spans="2:29" s="189" customFormat="1" ht="24" hidden="1" customHeight="1">
      <c r="B84" s="426"/>
      <c r="C84" s="425"/>
      <c r="D84" s="424"/>
      <c r="E84" s="423"/>
      <c r="F84" s="422"/>
      <c r="G84" s="466">
        <v>78</v>
      </c>
      <c r="H84" s="465"/>
      <c r="I84" s="465"/>
      <c r="J84" s="464">
        <v>78</v>
      </c>
      <c r="K84" s="468"/>
      <c r="L84" s="468"/>
      <c r="M84" s="468"/>
      <c r="N84" s="468"/>
      <c r="O84" s="468"/>
      <c r="P84" s="468"/>
      <c r="Q84" s="468"/>
      <c r="R84" s="468"/>
      <c r="S84" s="468"/>
      <c r="T84" s="468"/>
      <c r="U84" s="468"/>
      <c r="V84" s="468"/>
      <c r="W84" s="468"/>
      <c r="X84" s="468"/>
      <c r="Y84" s="468"/>
      <c r="Z84" s="468"/>
      <c r="AA84" s="468"/>
      <c r="AB84" s="467">
        <f t="shared" si="1"/>
        <v>0</v>
      </c>
      <c r="AC84" s="200"/>
    </row>
    <row r="85" spans="2:29" s="189" customFormat="1" ht="24" hidden="1" customHeight="1">
      <c r="B85" s="426"/>
      <c r="C85" s="425"/>
      <c r="D85" s="424"/>
      <c r="E85" s="423"/>
      <c r="F85" s="422"/>
      <c r="G85" s="466">
        <v>79</v>
      </c>
      <c r="H85" s="465"/>
      <c r="I85" s="465"/>
      <c r="J85" s="464">
        <v>79</v>
      </c>
      <c r="K85" s="468"/>
      <c r="L85" s="468"/>
      <c r="M85" s="468"/>
      <c r="N85" s="468"/>
      <c r="O85" s="468"/>
      <c r="P85" s="468"/>
      <c r="Q85" s="468"/>
      <c r="R85" s="468"/>
      <c r="S85" s="468"/>
      <c r="T85" s="468"/>
      <c r="U85" s="468"/>
      <c r="V85" s="468"/>
      <c r="W85" s="468"/>
      <c r="X85" s="468"/>
      <c r="Y85" s="468"/>
      <c r="Z85" s="468"/>
      <c r="AA85" s="468"/>
      <c r="AB85" s="467">
        <f t="shared" si="1"/>
        <v>0</v>
      </c>
      <c r="AC85" s="200"/>
    </row>
    <row r="86" spans="2:29" s="189" customFormat="1" ht="24" hidden="1" customHeight="1">
      <c r="B86" s="426"/>
      <c r="C86" s="425"/>
      <c r="D86" s="424"/>
      <c r="E86" s="423"/>
      <c r="F86" s="422"/>
      <c r="G86" s="466">
        <v>80</v>
      </c>
      <c r="H86" s="465"/>
      <c r="I86" s="465"/>
      <c r="J86" s="464">
        <v>80</v>
      </c>
      <c r="K86" s="468"/>
      <c r="L86" s="468"/>
      <c r="M86" s="468"/>
      <c r="N86" s="468"/>
      <c r="O86" s="468"/>
      <c r="P86" s="468"/>
      <c r="Q86" s="468"/>
      <c r="R86" s="468"/>
      <c r="S86" s="468"/>
      <c r="T86" s="468"/>
      <c r="U86" s="468"/>
      <c r="V86" s="468"/>
      <c r="W86" s="468"/>
      <c r="X86" s="468"/>
      <c r="Y86" s="468"/>
      <c r="Z86" s="468"/>
      <c r="AA86" s="468"/>
      <c r="AB86" s="467">
        <f t="shared" si="1"/>
        <v>0</v>
      </c>
      <c r="AC86" s="200"/>
    </row>
    <row r="87" spans="2:29" s="189" customFormat="1" ht="24" hidden="1" customHeight="1">
      <c r="B87" s="426"/>
      <c r="C87" s="425"/>
      <c r="D87" s="424"/>
      <c r="E87" s="423"/>
      <c r="F87" s="422"/>
      <c r="G87" s="466">
        <v>81</v>
      </c>
      <c r="H87" s="465"/>
      <c r="I87" s="465"/>
      <c r="J87" s="464">
        <v>81</v>
      </c>
      <c r="K87" s="468"/>
      <c r="L87" s="468"/>
      <c r="M87" s="468"/>
      <c r="N87" s="468"/>
      <c r="O87" s="468"/>
      <c r="P87" s="468"/>
      <c r="Q87" s="468"/>
      <c r="R87" s="468"/>
      <c r="S87" s="468"/>
      <c r="T87" s="468"/>
      <c r="U87" s="468"/>
      <c r="V87" s="468"/>
      <c r="W87" s="468"/>
      <c r="X87" s="468"/>
      <c r="Y87" s="468"/>
      <c r="Z87" s="468"/>
      <c r="AA87" s="468"/>
      <c r="AB87" s="467">
        <f t="shared" si="1"/>
        <v>0</v>
      </c>
      <c r="AC87" s="200"/>
    </row>
    <row r="88" spans="2:29" s="189" customFormat="1" ht="24" hidden="1" customHeight="1">
      <c r="B88" s="426"/>
      <c r="C88" s="425"/>
      <c r="D88" s="424"/>
      <c r="E88" s="423"/>
      <c r="F88" s="422"/>
      <c r="G88" s="466">
        <v>82</v>
      </c>
      <c r="H88" s="465"/>
      <c r="I88" s="465"/>
      <c r="J88" s="464">
        <v>82</v>
      </c>
      <c r="K88" s="468"/>
      <c r="L88" s="468"/>
      <c r="M88" s="468"/>
      <c r="N88" s="468"/>
      <c r="O88" s="468"/>
      <c r="P88" s="468"/>
      <c r="Q88" s="468"/>
      <c r="R88" s="468"/>
      <c r="S88" s="468"/>
      <c r="T88" s="468"/>
      <c r="U88" s="468"/>
      <c r="V88" s="468"/>
      <c r="W88" s="468"/>
      <c r="X88" s="468"/>
      <c r="Y88" s="468"/>
      <c r="Z88" s="468"/>
      <c r="AA88" s="468"/>
      <c r="AB88" s="467">
        <f t="shared" si="1"/>
        <v>0</v>
      </c>
      <c r="AC88" s="200"/>
    </row>
    <row r="89" spans="2:29" s="189" customFormat="1" ht="24" hidden="1" customHeight="1">
      <c r="B89" s="426"/>
      <c r="C89" s="425"/>
      <c r="D89" s="424"/>
      <c r="E89" s="423"/>
      <c r="F89" s="422"/>
      <c r="G89" s="466">
        <v>83</v>
      </c>
      <c r="H89" s="465"/>
      <c r="I89" s="465"/>
      <c r="J89" s="464">
        <v>83</v>
      </c>
      <c r="K89" s="468"/>
      <c r="L89" s="468"/>
      <c r="M89" s="468"/>
      <c r="N89" s="468"/>
      <c r="O89" s="468"/>
      <c r="P89" s="468"/>
      <c r="Q89" s="468"/>
      <c r="R89" s="468"/>
      <c r="S89" s="468"/>
      <c r="T89" s="468"/>
      <c r="U89" s="468"/>
      <c r="V89" s="468"/>
      <c r="W89" s="468"/>
      <c r="X89" s="468"/>
      <c r="Y89" s="468"/>
      <c r="Z89" s="468"/>
      <c r="AA89" s="468"/>
      <c r="AB89" s="467">
        <f t="shared" si="1"/>
        <v>0</v>
      </c>
      <c r="AC89" s="200"/>
    </row>
    <row r="90" spans="2:29" s="189" customFormat="1" ht="24" hidden="1" customHeight="1">
      <c r="B90" s="426"/>
      <c r="C90" s="425"/>
      <c r="D90" s="424"/>
      <c r="E90" s="423"/>
      <c r="F90" s="422"/>
      <c r="G90" s="466">
        <v>84</v>
      </c>
      <c r="H90" s="465"/>
      <c r="I90" s="465"/>
      <c r="J90" s="464">
        <v>84</v>
      </c>
      <c r="K90" s="468"/>
      <c r="L90" s="468"/>
      <c r="M90" s="468"/>
      <c r="N90" s="468"/>
      <c r="O90" s="468"/>
      <c r="P90" s="468"/>
      <c r="Q90" s="468"/>
      <c r="R90" s="468"/>
      <c r="S90" s="468"/>
      <c r="T90" s="468"/>
      <c r="U90" s="468"/>
      <c r="V90" s="468"/>
      <c r="W90" s="468"/>
      <c r="X90" s="468"/>
      <c r="Y90" s="468"/>
      <c r="Z90" s="468"/>
      <c r="AA90" s="468"/>
      <c r="AB90" s="467">
        <f t="shared" si="1"/>
        <v>0</v>
      </c>
      <c r="AC90" s="200"/>
    </row>
    <row r="91" spans="2:29" s="189" customFormat="1" ht="24" hidden="1" customHeight="1">
      <c r="B91" s="426"/>
      <c r="C91" s="425"/>
      <c r="D91" s="424"/>
      <c r="E91" s="423"/>
      <c r="F91" s="422"/>
      <c r="G91" s="466">
        <v>85</v>
      </c>
      <c r="H91" s="465"/>
      <c r="I91" s="465"/>
      <c r="J91" s="464">
        <v>85</v>
      </c>
      <c r="K91" s="468"/>
      <c r="L91" s="468"/>
      <c r="M91" s="468"/>
      <c r="N91" s="468"/>
      <c r="O91" s="468"/>
      <c r="P91" s="468"/>
      <c r="Q91" s="468"/>
      <c r="R91" s="468"/>
      <c r="S91" s="468"/>
      <c r="T91" s="468"/>
      <c r="U91" s="468"/>
      <c r="V91" s="468"/>
      <c r="W91" s="468"/>
      <c r="X91" s="468"/>
      <c r="Y91" s="468"/>
      <c r="Z91" s="468"/>
      <c r="AA91" s="468"/>
      <c r="AB91" s="467">
        <f t="shared" si="1"/>
        <v>0</v>
      </c>
      <c r="AC91" s="200"/>
    </row>
    <row r="92" spans="2:29" s="189" customFormat="1" ht="24" hidden="1" customHeight="1">
      <c r="B92" s="426"/>
      <c r="C92" s="425"/>
      <c r="D92" s="424"/>
      <c r="E92" s="423"/>
      <c r="F92" s="422"/>
      <c r="G92" s="466">
        <v>86</v>
      </c>
      <c r="H92" s="465"/>
      <c r="I92" s="465"/>
      <c r="J92" s="464">
        <v>86</v>
      </c>
      <c r="K92" s="468"/>
      <c r="L92" s="468"/>
      <c r="M92" s="468"/>
      <c r="N92" s="468"/>
      <c r="O92" s="468"/>
      <c r="P92" s="468"/>
      <c r="Q92" s="468"/>
      <c r="R92" s="468"/>
      <c r="S92" s="468"/>
      <c r="T92" s="468"/>
      <c r="U92" s="468"/>
      <c r="V92" s="468"/>
      <c r="W92" s="468"/>
      <c r="X92" s="468"/>
      <c r="Y92" s="468"/>
      <c r="Z92" s="468"/>
      <c r="AA92" s="468"/>
      <c r="AB92" s="467">
        <f t="shared" si="1"/>
        <v>0</v>
      </c>
      <c r="AC92" s="200"/>
    </row>
    <row r="93" spans="2:29" s="189" customFormat="1" ht="24" hidden="1" customHeight="1">
      <c r="B93" s="426"/>
      <c r="C93" s="425"/>
      <c r="D93" s="424"/>
      <c r="E93" s="423"/>
      <c r="F93" s="422"/>
      <c r="G93" s="466">
        <v>87</v>
      </c>
      <c r="H93" s="465"/>
      <c r="I93" s="465"/>
      <c r="J93" s="464">
        <v>87</v>
      </c>
      <c r="K93" s="468"/>
      <c r="L93" s="468"/>
      <c r="M93" s="468"/>
      <c r="N93" s="468"/>
      <c r="O93" s="468"/>
      <c r="P93" s="468"/>
      <c r="Q93" s="468"/>
      <c r="R93" s="468"/>
      <c r="S93" s="468"/>
      <c r="T93" s="468"/>
      <c r="U93" s="468"/>
      <c r="V93" s="468"/>
      <c r="W93" s="468"/>
      <c r="X93" s="468"/>
      <c r="Y93" s="468"/>
      <c r="Z93" s="468"/>
      <c r="AA93" s="468"/>
      <c r="AB93" s="467">
        <f t="shared" si="1"/>
        <v>0</v>
      </c>
      <c r="AC93" s="200"/>
    </row>
    <row r="94" spans="2:29" s="189" customFormat="1" ht="24" hidden="1" customHeight="1">
      <c r="B94" s="426"/>
      <c r="C94" s="425"/>
      <c r="D94" s="424"/>
      <c r="E94" s="423"/>
      <c r="F94" s="422"/>
      <c r="G94" s="466">
        <v>88</v>
      </c>
      <c r="H94" s="465"/>
      <c r="I94" s="465"/>
      <c r="J94" s="464">
        <v>88</v>
      </c>
      <c r="K94" s="468"/>
      <c r="L94" s="468"/>
      <c r="M94" s="468"/>
      <c r="N94" s="468"/>
      <c r="O94" s="468"/>
      <c r="P94" s="468"/>
      <c r="Q94" s="468"/>
      <c r="R94" s="468"/>
      <c r="S94" s="468"/>
      <c r="T94" s="468"/>
      <c r="U94" s="468"/>
      <c r="V94" s="468"/>
      <c r="W94" s="468"/>
      <c r="X94" s="468"/>
      <c r="Y94" s="468"/>
      <c r="Z94" s="468"/>
      <c r="AA94" s="468"/>
      <c r="AB94" s="467">
        <f t="shared" si="1"/>
        <v>0</v>
      </c>
      <c r="AC94" s="200"/>
    </row>
    <row r="95" spans="2:29" s="189" customFormat="1" ht="24" hidden="1" customHeight="1">
      <c r="B95" s="426"/>
      <c r="C95" s="425"/>
      <c r="D95" s="424"/>
      <c r="E95" s="423"/>
      <c r="F95" s="422"/>
      <c r="G95" s="466">
        <v>89</v>
      </c>
      <c r="H95" s="465"/>
      <c r="I95" s="465"/>
      <c r="J95" s="464">
        <v>89</v>
      </c>
      <c r="K95" s="468"/>
      <c r="L95" s="468"/>
      <c r="M95" s="468"/>
      <c r="N95" s="468"/>
      <c r="O95" s="468"/>
      <c r="P95" s="468"/>
      <c r="Q95" s="468"/>
      <c r="R95" s="468"/>
      <c r="S95" s="468"/>
      <c r="T95" s="468"/>
      <c r="U95" s="468"/>
      <c r="V95" s="468"/>
      <c r="W95" s="468"/>
      <c r="X95" s="468"/>
      <c r="Y95" s="468"/>
      <c r="Z95" s="468"/>
      <c r="AA95" s="468"/>
      <c r="AB95" s="467">
        <f t="shared" si="1"/>
        <v>0</v>
      </c>
      <c r="AC95" s="200"/>
    </row>
    <row r="96" spans="2:29" s="189" customFormat="1" ht="20.25" hidden="1" customHeight="1">
      <c r="B96" s="426"/>
      <c r="C96" s="425"/>
      <c r="D96" s="424"/>
      <c r="E96" s="423"/>
      <c r="F96" s="422"/>
      <c r="G96" s="466">
        <v>90</v>
      </c>
      <c r="H96" s="465"/>
      <c r="I96" s="465"/>
      <c r="J96" s="464">
        <v>90</v>
      </c>
      <c r="K96" s="463"/>
      <c r="L96" s="463"/>
      <c r="M96" s="463"/>
      <c r="N96" s="463"/>
      <c r="O96" s="463"/>
      <c r="P96" s="463"/>
      <c r="Q96" s="463"/>
      <c r="R96" s="463"/>
      <c r="S96" s="463"/>
      <c r="T96" s="463"/>
      <c r="U96" s="463"/>
      <c r="V96" s="463"/>
      <c r="W96" s="463"/>
      <c r="X96" s="463"/>
      <c r="Y96" s="463"/>
      <c r="Z96" s="463"/>
      <c r="AA96" s="463"/>
      <c r="AB96" s="462">
        <f t="shared" si="1"/>
        <v>0</v>
      </c>
      <c r="AC96" s="200"/>
    </row>
    <row r="97" spans="2:29" s="189" customFormat="1" ht="23.25">
      <c r="B97" s="412"/>
      <c r="C97" s="412"/>
      <c r="D97" s="412"/>
      <c r="E97" s="412"/>
      <c r="F97" s="412"/>
      <c r="G97" s="1069" t="s">
        <v>305</v>
      </c>
      <c r="H97" s="409"/>
      <c r="I97" s="1310"/>
      <c r="J97" s="408"/>
      <c r="K97" s="405"/>
      <c r="L97" s="407"/>
      <c r="M97" s="406"/>
      <c r="N97" s="405"/>
      <c r="O97" s="404"/>
      <c r="P97" s="404"/>
      <c r="Q97" s="404"/>
      <c r="R97" s="403"/>
      <c r="S97" s="403"/>
      <c r="T97" s="402"/>
      <c r="U97" s="401"/>
      <c r="V97" s="401"/>
      <c r="W97" s="401"/>
      <c r="X97" s="401"/>
      <c r="Y97" s="401"/>
      <c r="Z97" s="401"/>
      <c r="AA97" s="401"/>
      <c r="AB97" s="401"/>
      <c r="AC97" s="200"/>
    </row>
  </sheetData>
  <mergeCells count="11">
    <mergeCell ref="AB5:AB6"/>
    <mergeCell ref="B2:AB2"/>
    <mergeCell ref="I5:I6"/>
    <mergeCell ref="B5:B6"/>
    <mergeCell ref="C5:C6"/>
    <mergeCell ref="D5:D6"/>
    <mergeCell ref="E5:E6"/>
    <mergeCell ref="F5:F6"/>
    <mergeCell ref="G5:G6"/>
    <mergeCell ref="H5:H6"/>
    <mergeCell ref="J5:J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2"/>
  <dimension ref="A1:BB435"/>
  <sheetViews>
    <sheetView showZeros="0" zoomScale="50" zoomScaleNormal="50" workbookViewId="0">
      <selection activeCell="AI151" sqref="AI151"/>
    </sheetView>
  </sheetViews>
  <sheetFormatPr baseColWidth="10" defaultColWidth="11.42578125" defaultRowHeight="12.75"/>
  <cols>
    <col min="1" max="1" width="2.28515625" style="189" customWidth="1"/>
    <col min="2" max="2" width="18.42578125" style="189" customWidth="1"/>
    <col min="3" max="3" width="9.7109375" style="189" customWidth="1"/>
    <col min="4" max="4" width="40.140625" style="189" customWidth="1"/>
    <col min="5" max="5" width="12" style="189" customWidth="1"/>
    <col min="6" max="6" width="14.42578125" style="189" customWidth="1"/>
    <col min="7" max="7" width="5.7109375" style="198" customWidth="1"/>
    <col min="8" max="8" width="8.85546875" style="193" customWidth="1"/>
    <col min="9" max="9" width="35" style="197" customWidth="1"/>
    <col min="10" max="10" width="15.5703125" style="193" customWidth="1"/>
    <col min="11" max="11" width="9.28515625" style="194" customWidth="1"/>
    <col min="12" max="12" width="9.28515625" style="196" customWidth="1"/>
    <col min="13" max="13" width="9.28515625" style="195" customWidth="1"/>
    <col min="14" max="14" width="9.28515625" style="194" customWidth="1"/>
    <col min="15" max="17" width="9.28515625" style="193" customWidth="1"/>
    <col min="18" max="19" width="9.28515625" style="192" customWidth="1"/>
    <col min="20" max="20" width="9.28515625" style="191" customWidth="1"/>
    <col min="21" max="28" width="9.28515625" style="190" customWidth="1"/>
    <col min="29" max="29" width="2.140625" style="190" customWidth="1"/>
    <col min="30" max="16384" width="11.42578125" style="189"/>
  </cols>
  <sheetData>
    <row r="1" spans="1:29" s="490" customFormat="1" ht="121.5" customHeight="1">
      <c r="B1" s="995"/>
      <c r="C1" s="996"/>
      <c r="D1" s="997"/>
      <c r="E1" s="1005"/>
      <c r="F1" s="1006"/>
      <c r="G1" s="1005"/>
      <c r="H1" s="1005"/>
      <c r="I1" s="1005"/>
      <c r="J1" s="1005"/>
      <c r="K1" s="1005"/>
      <c r="L1" s="1005"/>
      <c r="M1" s="1005"/>
      <c r="N1" s="1005"/>
      <c r="O1" s="1005"/>
      <c r="P1" s="1005"/>
      <c r="Q1" s="1005"/>
      <c r="R1" s="1005"/>
      <c r="S1" s="1005"/>
      <c r="T1" s="1005"/>
      <c r="U1" s="1005"/>
      <c r="V1" s="1005"/>
      <c r="W1" s="1005"/>
      <c r="X1" s="1005"/>
      <c r="Y1" s="1005"/>
      <c r="Z1" s="1005"/>
      <c r="AA1" s="1005"/>
      <c r="AB1" s="1005"/>
      <c r="AC1" s="200"/>
    </row>
    <row r="2" spans="1:29" s="490" customFormat="1" ht="31.5">
      <c r="B2" s="998"/>
      <c r="C2" s="1132" t="s">
        <v>2161</v>
      </c>
      <c r="D2" s="1000"/>
      <c r="E2" s="1005"/>
      <c r="F2" s="1005"/>
      <c r="G2" s="1005"/>
      <c r="H2" s="2390" t="s">
        <v>185</v>
      </c>
      <c r="I2" s="2390"/>
      <c r="J2" s="2390"/>
      <c r="K2" s="2390"/>
      <c r="L2" s="2390"/>
      <c r="M2" s="2390"/>
      <c r="N2" s="2390"/>
      <c r="O2" s="2390"/>
      <c r="P2" s="2390"/>
      <c r="Q2" s="2390"/>
      <c r="R2" s="2390"/>
      <c r="S2" s="2390"/>
      <c r="T2" s="1005"/>
      <c r="U2" s="1005"/>
      <c r="V2" s="1005"/>
      <c r="W2" s="1005"/>
      <c r="X2" s="1005"/>
      <c r="Y2" s="1005"/>
      <c r="Z2" s="1005"/>
      <c r="AA2" s="1005"/>
      <c r="AB2" s="1005"/>
      <c r="AC2" s="200"/>
    </row>
    <row r="3" spans="1:29" s="490" customFormat="1" ht="31.5">
      <c r="B3" s="1001"/>
      <c r="C3" s="999"/>
      <c r="D3" s="1000"/>
      <c r="E3" s="1005"/>
      <c r="F3" s="1005"/>
      <c r="G3" s="1005"/>
      <c r="H3" s="2390" t="s">
        <v>186</v>
      </c>
      <c r="I3" s="2390"/>
      <c r="J3" s="2390"/>
      <c r="K3" s="2390"/>
      <c r="L3" s="2390"/>
      <c r="M3" s="2390"/>
      <c r="N3" s="2390"/>
      <c r="O3" s="2390"/>
      <c r="P3" s="2390"/>
      <c r="Q3" s="2390"/>
      <c r="R3" s="2390"/>
      <c r="S3" s="2390"/>
      <c r="T3" s="1005"/>
      <c r="U3" s="1005"/>
      <c r="V3" s="1005"/>
      <c r="W3" s="1005"/>
      <c r="X3" s="1005"/>
      <c r="Y3" s="1005"/>
      <c r="Z3" s="1005"/>
      <c r="AA3" s="1005"/>
      <c r="AB3" s="1005"/>
      <c r="AC3" s="200"/>
    </row>
    <row r="4" spans="1:29" s="490" customFormat="1" ht="31.5">
      <c r="B4" s="1001"/>
      <c r="C4" s="999"/>
      <c r="D4" s="1000"/>
      <c r="E4" s="1005"/>
      <c r="F4" s="1005"/>
      <c r="G4" s="1005"/>
      <c r="H4" s="2390" t="s">
        <v>187</v>
      </c>
      <c r="I4" s="2390"/>
      <c r="J4" s="2390"/>
      <c r="K4" s="2390"/>
      <c r="L4" s="2390"/>
      <c r="M4" s="2390"/>
      <c r="N4" s="2390"/>
      <c r="O4" s="2390"/>
      <c r="P4" s="2390"/>
      <c r="Q4" s="2390"/>
      <c r="R4" s="2390"/>
      <c r="S4" s="2390"/>
      <c r="T4" s="1005"/>
      <c r="U4" s="1005"/>
      <c r="V4" s="1005"/>
      <c r="W4" s="1005"/>
      <c r="X4" s="1005"/>
      <c r="Y4" s="1005"/>
      <c r="Z4" s="1005"/>
      <c r="AA4" s="1005"/>
      <c r="AB4" s="1005"/>
      <c r="AC4" s="200"/>
    </row>
    <row r="5" spans="1:29" s="490" customFormat="1" ht="31.5">
      <c r="B5" s="1001"/>
      <c r="C5" s="999"/>
      <c r="D5" s="1000"/>
      <c r="E5" s="1005"/>
      <c r="F5" s="1005"/>
      <c r="G5" s="1005"/>
      <c r="H5" s="2390" t="s">
        <v>188</v>
      </c>
      <c r="I5" s="2390"/>
      <c r="J5" s="2390"/>
      <c r="K5" s="2390"/>
      <c r="L5" s="2390"/>
      <c r="M5" s="2390"/>
      <c r="N5" s="2390"/>
      <c r="O5" s="2390"/>
      <c r="P5" s="2390"/>
      <c r="Q5" s="2390"/>
      <c r="R5" s="2390"/>
      <c r="S5" s="2390"/>
      <c r="T5" s="1005"/>
      <c r="U5" s="1005"/>
      <c r="V5" s="1005"/>
      <c r="W5" s="1005"/>
      <c r="X5" s="1005"/>
      <c r="Y5" s="1005"/>
      <c r="Z5" s="1005"/>
      <c r="AA5" s="1005"/>
      <c r="AB5" s="1005"/>
      <c r="AC5" s="200"/>
    </row>
    <row r="6" spans="1:29" s="490" customFormat="1" ht="31.5">
      <c r="B6" s="1001"/>
      <c r="C6" s="999"/>
      <c r="D6" s="1000"/>
      <c r="E6" s="1005"/>
      <c r="F6" s="1005"/>
      <c r="G6" s="1005"/>
      <c r="H6" s="2390" t="s">
        <v>189</v>
      </c>
      <c r="I6" s="2390"/>
      <c r="J6" s="2390"/>
      <c r="K6" s="2390"/>
      <c r="L6" s="2390"/>
      <c r="M6" s="2390"/>
      <c r="N6" s="2390"/>
      <c r="O6" s="2390"/>
      <c r="P6" s="2390"/>
      <c r="Q6" s="2390"/>
      <c r="R6" s="2390"/>
      <c r="S6" s="2390"/>
      <c r="T6" s="1005"/>
      <c r="U6" s="1005"/>
      <c r="V6" s="1005"/>
      <c r="W6" s="1005"/>
      <c r="X6" s="1005"/>
      <c r="Y6" s="1005"/>
      <c r="Z6" s="1005"/>
      <c r="AA6" s="1005"/>
      <c r="AB6" s="1005"/>
      <c r="AC6" s="200"/>
    </row>
    <row r="7" spans="1:29" s="490" customFormat="1" ht="31.5">
      <c r="B7" s="1001"/>
      <c r="C7" s="999"/>
      <c r="D7" s="1000"/>
      <c r="E7" s="1005"/>
      <c r="F7" s="1005"/>
      <c r="G7" s="1005"/>
      <c r="H7" s="2390" t="s">
        <v>190</v>
      </c>
      <c r="I7" s="2390"/>
      <c r="J7" s="2390"/>
      <c r="K7" s="2390"/>
      <c r="L7" s="2390"/>
      <c r="M7" s="2390"/>
      <c r="N7" s="2390"/>
      <c r="O7" s="2390"/>
      <c r="P7" s="2390"/>
      <c r="Q7" s="2390"/>
      <c r="R7" s="2390"/>
      <c r="S7" s="2390"/>
      <c r="T7" s="1005"/>
      <c r="U7" s="1005"/>
      <c r="V7" s="1005"/>
      <c r="W7" s="1005"/>
      <c r="X7" s="1005"/>
      <c r="Y7" s="1005"/>
      <c r="Z7" s="1005"/>
      <c r="AA7" s="1005"/>
      <c r="AB7" s="1005"/>
      <c r="AC7" s="200"/>
    </row>
    <row r="8" spans="1:29" s="490" customFormat="1" ht="74.25" customHeight="1">
      <c r="B8" s="1002"/>
      <c r="C8" s="1003"/>
      <c r="D8" s="1004"/>
      <c r="E8" s="1007"/>
      <c r="F8" s="1007"/>
      <c r="G8" s="1007"/>
      <c r="H8" s="1007"/>
      <c r="I8" s="1007"/>
      <c r="J8" s="1007"/>
      <c r="K8" s="1007"/>
      <c r="L8" s="1007"/>
      <c r="M8" s="1007"/>
      <c r="N8" s="1007"/>
      <c r="O8" s="1007"/>
      <c r="P8" s="1005"/>
      <c r="Q8" s="1005"/>
      <c r="R8" s="1005"/>
      <c r="S8" s="1005"/>
      <c r="T8" s="1005"/>
      <c r="U8" s="1005"/>
      <c r="V8" s="1005"/>
      <c r="W8" s="1005"/>
      <c r="X8" s="1005"/>
      <c r="Y8" s="1005"/>
      <c r="Z8" s="1005"/>
      <c r="AA8" s="1005"/>
      <c r="AB8" s="1005"/>
      <c r="AC8" s="200"/>
    </row>
    <row r="9" spans="1:29" s="490" customFormat="1" ht="18.75">
      <c r="B9" s="494" t="s">
        <v>191</v>
      </c>
      <c r="D9" s="493"/>
      <c r="E9" s="1008"/>
      <c r="F9" s="1008"/>
      <c r="G9" s="1008"/>
      <c r="H9" s="1008"/>
      <c r="I9" s="1008"/>
      <c r="J9" s="1008"/>
      <c r="K9" s="1008"/>
      <c r="L9" s="1008"/>
      <c r="M9" s="1008"/>
      <c r="N9" s="1008"/>
      <c r="O9" s="1008"/>
      <c r="P9" s="1005"/>
      <c r="Q9" s="1005"/>
      <c r="R9" s="1005"/>
      <c r="S9" s="1005"/>
      <c r="T9" s="1005"/>
      <c r="U9" s="1005"/>
      <c r="V9" s="1005"/>
      <c r="W9" s="1005"/>
      <c r="X9" s="1005"/>
      <c r="Y9" s="1005"/>
      <c r="Z9" s="1005"/>
      <c r="AA9" s="1005"/>
      <c r="AB9" s="1005"/>
      <c r="AC9" s="200"/>
    </row>
    <row r="10" spans="1:29" s="233" customFormat="1" ht="61.5">
      <c r="B10" s="2391" t="s">
        <v>192</v>
      </c>
      <c r="C10" s="2392"/>
      <c r="D10" s="2392"/>
      <c r="E10" s="2392"/>
      <c r="F10" s="2392"/>
      <c r="G10" s="2392"/>
      <c r="H10" s="2392"/>
      <c r="I10" s="2392"/>
      <c r="J10" s="2392"/>
      <c r="K10" s="2392"/>
      <c r="L10" s="2392"/>
      <c r="M10" s="2392"/>
      <c r="N10" s="2392"/>
      <c r="O10" s="2392"/>
      <c r="P10" s="2392"/>
      <c r="Q10" s="2392"/>
      <c r="R10" s="2392"/>
      <c r="S10" s="2392"/>
      <c r="T10" s="2392"/>
      <c r="U10" s="2392"/>
      <c r="V10" s="2392"/>
      <c r="W10" s="2392"/>
      <c r="X10" s="2392"/>
      <c r="Y10" s="2392"/>
      <c r="Z10" s="2392"/>
      <c r="AA10" s="2392"/>
      <c r="AB10" s="2393"/>
      <c r="AC10" s="200"/>
    </row>
    <row r="11" spans="1:29" s="490" customFormat="1" ht="87" customHeight="1" thickBot="1">
      <c r="A11" s="1005"/>
      <c r="B11" s="1009"/>
      <c r="C11" s="1009"/>
      <c r="D11" s="1009"/>
      <c r="E11" s="1009"/>
      <c r="F11" s="1009"/>
      <c r="G11" s="1009"/>
      <c r="H11" s="1009"/>
      <c r="I11" s="1009"/>
      <c r="J11" s="1009"/>
      <c r="K11" s="1005"/>
      <c r="L11" s="1005"/>
      <c r="M11" s="1005"/>
      <c r="N11" s="1005"/>
      <c r="O11" s="1005"/>
      <c r="P11" s="1005"/>
      <c r="Q11" s="1005"/>
      <c r="R11" s="1005"/>
      <c r="S11" s="1005"/>
      <c r="T11" s="1005"/>
      <c r="U11" s="1005"/>
      <c r="V11" s="1005"/>
      <c r="W11" s="1005"/>
      <c r="X11" s="1005"/>
      <c r="Y11" s="1005"/>
      <c r="Z11" s="1005"/>
      <c r="AA11" s="1005"/>
      <c r="AB11" s="1005"/>
      <c r="AC11" s="200"/>
    </row>
    <row r="12" spans="1:29" s="490" customFormat="1" ht="15" hidden="1" customHeight="1">
      <c r="B12" s="492"/>
      <c r="C12" s="492"/>
      <c r="D12" s="492"/>
      <c r="E12" s="492"/>
      <c r="F12" s="492"/>
      <c r="G12" s="492"/>
      <c r="H12" s="492"/>
      <c r="I12" s="492"/>
      <c r="J12" s="492"/>
      <c r="AC12" s="200"/>
    </row>
    <row r="13" spans="1:29" s="491" customFormat="1" ht="121.5" customHeight="1" thickTop="1" thickBot="1">
      <c r="B13" s="2394" t="s">
        <v>193</v>
      </c>
      <c r="C13" s="2395"/>
      <c r="D13" s="2395"/>
      <c r="E13" s="2395"/>
      <c r="F13" s="2395"/>
      <c r="G13" s="2395"/>
      <c r="H13" s="2395"/>
      <c r="I13" s="2395"/>
      <c r="J13" s="2395"/>
      <c r="K13" s="2395"/>
      <c r="L13" s="2395"/>
      <c r="M13" s="2395"/>
      <c r="N13" s="2395"/>
      <c r="O13" s="2395"/>
      <c r="P13" s="2395"/>
      <c r="Q13" s="2395"/>
      <c r="R13" s="2395"/>
      <c r="S13" s="2395"/>
      <c r="T13" s="2395"/>
      <c r="U13" s="2395"/>
      <c r="V13" s="2395"/>
      <c r="W13" s="2395"/>
      <c r="X13" s="2395"/>
      <c r="Y13" s="2395"/>
      <c r="Z13" s="2395"/>
      <c r="AA13" s="2395"/>
      <c r="AB13" s="2396"/>
      <c r="AC13" s="200"/>
    </row>
    <row r="14" spans="1:29" s="490" customFormat="1" ht="29.25" thickTop="1">
      <c r="A14" s="1005"/>
      <c r="B14" s="1010"/>
      <c r="C14" s="1010"/>
      <c r="D14" s="1010"/>
      <c r="E14" s="1011"/>
      <c r="F14" s="1010"/>
      <c r="G14" s="1010"/>
      <c r="H14" s="1010"/>
      <c r="I14" s="1010"/>
      <c r="J14" s="1010"/>
      <c r="K14" s="1010"/>
      <c r="L14" s="1010"/>
      <c r="M14" s="1010"/>
      <c r="N14" s="1010"/>
      <c r="O14" s="1010"/>
      <c r="P14" s="1010"/>
      <c r="Q14" s="1010"/>
      <c r="R14" s="1010"/>
      <c r="S14" s="1010"/>
      <c r="T14" s="1010"/>
      <c r="U14" s="1010"/>
      <c r="V14" s="1010"/>
      <c r="W14" s="1010"/>
      <c r="X14" s="1010"/>
      <c r="Y14" s="1010"/>
      <c r="Z14" s="1010"/>
      <c r="AA14" s="1010"/>
      <c r="AB14" s="1010"/>
      <c r="AC14" s="200"/>
    </row>
    <row r="15" spans="1:29" s="200" customFormat="1" ht="28.5">
      <c r="A15" s="1012"/>
      <c r="B15" s="1010"/>
      <c r="C15" s="1010"/>
      <c r="D15" s="1010"/>
      <c r="E15" s="1011"/>
      <c r="F15" s="1010"/>
      <c r="G15" s="1010"/>
      <c r="H15" s="1010"/>
      <c r="I15" s="1010"/>
      <c r="J15" s="1010"/>
      <c r="K15" s="1010"/>
      <c r="L15" s="1010"/>
      <c r="M15" s="1010"/>
      <c r="N15" s="1010"/>
      <c r="O15" s="1010"/>
      <c r="P15" s="1010"/>
      <c r="Q15" s="1010"/>
      <c r="R15" s="1010"/>
      <c r="S15" s="1010"/>
      <c r="T15" s="1010"/>
      <c r="U15" s="1010"/>
      <c r="V15" s="1010"/>
      <c r="W15" s="1010"/>
      <c r="X15" s="1010"/>
      <c r="Y15" s="1010"/>
      <c r="Z15" s="1010"/>
      <c r="AA15" s="1010"/>
      <c r="AB15" s="1010"/>
    </row>
    <row r="16" spans="1:29" s="200" customFormat="1" ht="28.5">
      <c r="A16" s="1012"/>
      <c r="B16" s="1012"/>
      <c r="C16" s="1012"/>
      <c r="D16" s="1010"/>
      <c r="E16" s="1011"/>
      <c r="F16" s="1012"/>
      <c r="G16" s="1010"/>
      <c r="H16" s="1010"/>
      <c r="I16" s="1013" t="s">
        <v>194</v>
      </c>
      <c r="J16" s="474" t="s">
        <v>195</v>
      </c>
      <c r="K16" s="256"/>
      <c r="L16" s="1010"/>
      <c r="M16" s="1010"/>
      <c r="N16" s="1010"/>
      <c r="O16" s="1010"/>
      <c r="P16" s="1010"/>
      <c r="Q16" s="1010"/>
      <c r="R16" s="1010"/>
      <c r="S16" s="1010"/>
      <c r="T16" s="1010"/>
      <c r="U16" s="1010"/>
      <c r="V16" s="1010"/>
      <c r="W16" s="1010"/>
      <c r="X16" s="1010"/>
      <c r="Y16" s="1010"/>
      <c r="Z16" s="1010"/>
      <c r="AA16" s="1010"/>
      <c r="AB16" s="1010"/>
    </row>
    <row r="17" spans="1:29" s="200" customFormat="1" ht="28.5">
      <c r="A17" s="1012"/>
      <c r="B17" s="1012"/>
      <c r="C17" s="1012"/>
      <c r="D17" s="1010"/>
      <c r="E17" s="1011"/>
      <c r="F17" s="1010"/>
      <c r="G17" s="1010"/>
      <c r="H17" s="1010"/>
      <c r="I17" s="1013"/>
      <c r="J17" s="1010"/>
      <c r="K17" s="1010"/>
      <c r="L17" s="1010"/>
      <c r="M17" s="1010"/>
      <c r="N17" s="1010"/>
      <c r="O17" s="1010"/>
      <c r="P17" s="1010"/>
      <c r="Q17" s="1010"/>
      <c r="R17" s="1010"/>
      <c r="S17" s="1010"/>
      <c r="T17" s="1010"/>
      <c r="U17" s="1010"/>
      <c r="V17" s="1010"/>
      <c r="W17" s="1010"/>
      <c r="X17" s="1010"/>
      <c r="Y17" s="1010"/>
      <c r="Z17" s="1010"/>
      <c r="AA17" s="1010"/>
      <c r="AB17" s="1010"/>
    </row>
    <row r="18" spans="1:29" s="200" customFormat="1" ht="28.5">
      <c r="A18" s="1012"/>
      <c r="B18" s="1012"/>
      <c r="C18" s="1012"/>
      <c r="D18" s="1010"/>
      <c r="E18" s="1011"/>
      <c r="F18" s="1010"/>
      <c r="G18" s="1010"/>
      <c r="H18" s="1010"/>
      <c r="I18" s="1013"/>
      <c r="J18" s="1010"/>
      <c r="K18" s="1010"/>
      <c r="L18" s="1010"/>
      <c r="M18" s="1010"/>
      <c r="N18" s="1010"/>
      <c r="O18" s="1010"/>
      <c r="P18" s="1010"/>
      <c r="Q18" s="1010"/>
      <c r="R18" s="1010"/>
      <c r="S18" s="1010"/>
      <c r="T18" s="1010"/>
      <c r="U18" s="1010"/>
      <c r="V18" s="1010"/>
      <c r="W18" s="1010"/>
      <c r="X18" s="1010"/>
      <c r="Y18" s="1010"/>
      <c r="Z18" s="1010"/>
      <c r="AA18" s="1010"/>
      <c r="AB18" s="1010"/>
    </row>
    <row r="19" spans="1:29" s="200" customFormat="1" ht="28.5">
      <c r="A19" s="1012"/>
      <c r="B19" s="1012"/>
      <c r="C19" s="1012"/>
      <c r="D19" s="1010"/>
      <c r="E19" s="1012"/>
      <c r="F19" s="1010"/>
      <c r="G19" s="1010"/>
      <c r="H19" s="1010"/>
      <c r="I19" s="1013" t="s">
        <v>196</v>
      </c>
      <c r="J19" s="474" t="s">
        <v>197</v>
      </c>
      <c r="K19" s="1010"/>
      <c r="L19" s="1012"/>
      <c r="M19" s="1010"/>
      <c r="N19" s="1012"/>
      <c r="O19" s="1011"/>
      <c r="P19" s="1010"/>
      <c r="Q19" s="1010"/>
      <c r="R19" s="1010"/>
      <c r="S19" s="1012"/>
      <c r="T19" s="1010" t="s">
        <v>198</v>
      </c>
      <c r="U19" s="1010"/>
      <c r="V19" s="1010"/>
      <c r="W19" s="1012"/>
      <c r="X19" s="474" t="s">
        <v>199</v>
      </c>
      <c r="Y19" s="1010"/>
      <c r="Z19" s="1010"/>
      <c r="AA19" s="1010"/>
      <c r="AB19" s="1010"/>
    </row>
    <row r="20" spans="1:29" s="200" customFormat="1" ht="28.5">
      <c r="A20" s="1012"/>
      <c r="B20" s="1010"/>
      <c r="C20" s="1010"/>
      <c r="D20" s="1010"/>
      <c r="E20" s="1011"/>
      <c r="F20" s="1010"/>
      <c r="G20" s="1010"/>
      <c r="H20" s="1010"/>
      <c r="I20" s="1010"/>
      <c r="J20" s="1010"/>
      <c r="K20" s="1010"/>
      <c r="L20" s="1010"/>
      <c r="M20" s="1010"/>
      <c r="N20" s="1010"/>
      <c r="O20" s="1010"/>
      <c r="P20" s="1010"/>
      <c r="Q20" s="1010"/>
      <c r="R20" s="1010"/>
      <c r="S20" s="1010"/>
      <c r="T20" s="1010"/>
      <c r="U20" s="1010"/>
      <c r="V20" s="1010"/>
      <c r="W20" s="1010"/>
      <c r="X20" s="1010"/>
      <c r="Y20" s="1010"/>
      <c r="Z20" s="1010"/>
      <c r="AA20" s="1010"/>
      <c r="AB20" s="1010"/>
    </row>
    <row r="21" spans="1:29" s="200" customFormat="1" ht="28.5">
      <c r="A21" s="1012"/>
      <c r="B21" s="1010"/>
      <c r="C21" s="1010"/>
      <c r="D21" s="1010"/>
      <c r="E21" s="1011"/>
      <c r="F21" s="1010"/>
      <c r="G21" s="1010"/>
      <c r="H21" s="1010"/>
      <c r="I21" s="1010"/>
      <c r="J21" s="1010"/>
      <c r="K21" s="1010"/>
      <c r="L21" s="1010"/>
      <c r="M21" s="1010"/>
      <c r="N21" s="1010"/>
      <c r="O21" s="1010"/>
      <c r="P21" s="1010"/>
      <c r="Q21" s="1010"/>
      <c r="R21" s="1010"/>
      <c r="S21" s="1010"/>
      <c r="T21" s="1010"/>
      <c r="U21" s="1010"/>
      <c r="V21" s="1010"/>
      <c r="W21" s="1010"/>
      <c r="X21" s="1010"/>
      <c r="Y21" s="1010"/>
      <c r="Z21" s="1010"/>
      <c r="AA21" s="1010"/>
      <c r="AB21" s="1010"/>
    </row>
    <row r="22" spans="1:29" s="200" customFormat="1" ht="28.5">
      <c r="A22" s="1012"/>
      <c r="B22" s="1010" t="s">
        <v>200</v>
      </c>
      <c r="C22" s="1010"/>
      <c r="D22" s="1010"/>
      <c r="E22" s="1011"/>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row>
    <row r="23" spans="1:29" s="200" customFormat="1" ht="63" customHeight="1">
      <c r="B23" s="2397" t="s">
        <v>201</v>
      </c>
      <c r="C23" s="2397"/>
      <c r="D23" s="2397"/>
      <c r="E23" s="2397"/>
      <c r="F23" s="2397"/>
      <c r="G23" s="2397"/>
      <c r="H23" s="2397"/>
      <c r="I23" s="2397"/>
      <c r="J23" s="2397"/>
      <c r="K23" s="2397"/>
      <c r="L23" s="2397"/>
      <c r="M23" s="2397"/>
      <c r="N23" s="2397"/>
      <c r="O23" s="2397"/>
      <c r="P23" s="2397"/>
      <c r="Q23" s="2397"/>
      <c r="R23" s="2397"/>
      <c r="S23" s="2397"/>
      <c r="T23" s="2397"/>
      <c r="U23" s="2397"/>
      <c r="V23" s="2397"/>
      <c r="W23" s="2397"/>
      <c r="X23" s="2397"/>
      <c r="Y23" s="2397"/>
      <c r="Z23" s="2397"/>
      <c r="AA23" s="2397"/>
      <c r="AB23" s="2397"/>
    </row>
    <row r="24" spans="1:29" s="200" customFormat="1" ht="37.5" customHeight="1">
      <c r="B24" s="2397" t="s">
        <v>202</v>
      </c>
      <c r="C24" s="2397"/>
      <c r="D24" s="2397"/>
      <c r="E24" s="2397"/>
      <c r="F24" s="2397"/>
      <c r="G24" s="2397"/>
      <c r="H24" s="2397"/>
      <c r="I24" s="2397"/>
      <c r="J24" s="2397"/>
      <c r="K24" s="2397"/>
      <c r="L24" s="2397"/>
      <c r="M24" s="2397"/>
      <c r="N24" s="2397"/>
      <c r="O24" s="2397"/>
      <c r="P24" s="2397"/>
      <c r="Q24" s="2397"/>
      <c r="R24" s="2397"/>
      <c r="S24" s="2397"/>
      <c r="T24" s="2397"/>
      <c r="U24" s="2397"/>
      <c r="V24" s="2397"/>
      <c r="W24" s="2397"/>
      <c r="X24" s="2397"/>
      <c r="Y24" s="2397"/>
      <c r="Z24" s="2397"/>
      <c r="AA24" s="2397"/>
      <c r="AB24" s="2397"/>
    </row>
    <row r="25" spans="1:29" s="200" customFormat="1" ht="21" customHeight="1">
      <c r="B25" s="2397" t="s">
        <v>203</v>
      </c>
      <c r="C25" s="2397"/>
      <c r="D25" s="2397"/>
      <c r="E25" s="2397"/>
      <c r="F25" s="2397"/>
      <c r="G25" s="2397"/>
      <c r="H25" s="2397"/>
      <c r="I25" s="2397"/>
      <c r="J25" s="2397"/>
      <c r="K25" s="2397"/>
      <c r="L25" s="2397"/>
      <c r="M25" s="2397"/>
      <c r="N25" s="2397"/>
      <c r="O25" s="2397"/>
      <c r="P25" s="2397"/>
      <c r="Q25" s="2397"/>
      <c r="R25" s="2397"/>
      <c r="S25" s="2397"/>
      <c r="T25" s="2397"/>
      <c r="U25" s="2397"/>
      <c r="V25" s="2397"/>
      <c r="W25" s="2397"/>
      <c r="X25" s="2397"/>
      <c r="Y25" s="2397"/>
      <c r="Z25" s="2397"/>
      <c r="AA25" s="2397"/>
      <c r="AB25" s="2397"/>
    </row>
    <row r="26" spans="1:29" s="200" customFormat="1" ht="42" customHeight="1">
      <c r="B26" s="2397"/>
      <c r="C26" s="2397"/>
      <c r="D26" s="2397"/>
      <c r="E26" s="2397"/>
      <c r="F26" s="2397"/>
      <c r="G26" s="2397"/>
      <c r="H26" s="2397"/>
      <c r="I26" s="2397"/>
      <c r="J26" s="2397"/>
      <c r="K26" s="2397"/>
      <c r="L26" s="2397"/>
      <c r="M26" s="2397"/>
      <c r="N26" s="2397"/>
      <c r="O26" s="2397"/>
      <c r="P26" s="2397"/>
      <c r="Q26" s="2397"/>
      <c r="R26" s="2397"/>
      <c r="S26" s="2397"/>
      <c r="T26" s="2397"/>
      <c r="U26" s="2397"/>
      <c r="V26" s="2397"/>
      <c r="W26" s="2397"/>
      <c r="X26" s="2397"/>
      <c r="Y26" s="2397"/>
      <c r="Z26" s="2397"/>
      <c r="AA26" s="2397"/>
      <c r="AB26" s="2397"/>
    </row>
    <row r="27" spans="1:29" s="200" customFormat="1" ht="39.75" customHeight="1">
      <c r="B27" s="2397" t="s">
        <v>204</v>
      </c>
      <c r="C27" s="2397"/>
      <c r="D27" s="2397"/>
      <c r="E27" s="2397"/>
      <c r="F27" s="2397"/>
      <c r="G27" s="2397"/>
      <c r="H27" s="2397"/>
      <c r="I27" s="2397"/>
      <c r="J27" s="2397"/>
      <c r="K27" s="2397"/>
      <c r="L27" s="2397"/>
      <c r="M27" s="2397"/>
      <c r="N27" s="2397"/>
      <c r="O27" s="2397"/>
      <c r="P27" s="2397"/>
      <c r="Q27" s="2397"/>
      <c r="R27" s="2397"/>
      <c r="S27" s="2397"/>
      <c r="T27" s="2397"/>
      <c r="U27" s="2397"/>
      <c r="V27" s="2397"/>
      <c r="W27" s="2397"/>
      <c r="X27" s="2397"/>
      <c r="Y27" s="2397"/>
      <c r="Z27" s="2397"/>
      <c r="AA27" s="2397"/>
      <c r="AB27" s="2397"/>
    </row>
    <row r="28" spans="1:29" s="199" customFormat="1" ht="28.5">
      <c r="A28" s="1014"/>
      <c r="B28" s="1015"/>
      <c r="C28" s="1015"/>
      <c r="D28" s="1015"/>
      <c r="E28" s="1016"/>
      <c r="F28" s="1015"/>
      <c r="G28" s="1015"/>
      <c r="H28" s="1015"/>
      <c r="I28" s="1015"/>
      <c r="J28" s="1015"/>
      <c r="K28" s="1015"/>
      <c r="L28" s="1015"/>
      <c r="M28" s="1015"/>
      <c r="N28" s="1015"/>
      <c r="O28" s="1015"/>
      <c r="P28" s="1015"/>
      <c r="Q28" s="1015"/>
      <c r="R28" s="1015"/>
      <c r="S28" s="1015"/>
      <c r="T28" s="1015"/>
      <c r="U28" s="1015"/>
      <c r="V28" s="1015"/>
      <c r="W28" s="1015"/>
      <c r="X28" s="1015"/>
      <c r="Y28" s="1015"/>
      <c r="Z28" s="1015"/>
      <c r="AA28" s="1015"/>
      <c r="AB28" s="1015"/>
      <c r="AC28" s="200"/>
    </row>
    <row r="29" spans="1:29" s="233" customFormat="1" ht="36">
      <c r="B29" s="461" t="s">
        <v>205</v>
      </c>
      <c r="C29" s="398"/>
      <c r="D29" s="398"/>
      <c r="E29" s="2398" t="s">
        <v>206</v>
      </c>
      <c r="F29" s="2398"/>
      <c r="G29" s="2398"/>
      <c r="H29" s="2398"/>
      <c r="I29" s="2398"/>
      <c r="J29" s="2398"/>
      <c r="K29" s="2398"/>
      <c r="L29" s="2398"/>
      <c r="M29" s="2398"/>
      <c r="N29" s="2398"/>
      <c r="O29" s="2398"/>
      <c r="P29" s="2398"/>
      <c r="Q29" s="2398"/>
      <c r="R29" s="2398"/>
      <c r="S29" s="2398"/>
      <c r="T29" s="2398"/>
      <c r="U29" s="2398"/>
      <c r="V29" s="2398"/>
      <c r="W29" s="2398"/>
      <c r="X29" s="2398"/>
      <c r="Y29" s="2398"/>
      <c r="Z29" s="2398"/>
      <c r="AA29" s="2398"/>
      <c r="AB29" s="2399"/>
      <c r="AC29" s="200"/>
    </row>
    <row r="30" spans="1:29" s="200" customFormat="1" ht="40.5" customHeight="1">
      <c r="A30" s="1012"/>
      <c r="B30" s="1017"/>
      <c r="C30" s="1017"/>
      <c r="D30" s="1017"/>
      <c r="E30" s="1021" t="s">
        <v>207</v>
      </c>
      <c r="F30" s="2400" t="s">
        <v>208</v>
      </c>
      <c r="G30" s="2400"/>
      <c r="H30" s="2400"/>
      <c r="I30" s="1017" t="s">
        <v>209</v>
      </c>
      <c r="J30" s="1017"/>
      <c r="K30" s="1017"/>
      <c r="L30" s="1017"/>
      <c r="M30" s="1012"/>
      <c r="N30" s="1012"/>
      <c r="O30" s="1017"/>
      <c r="P30" s="1010"/>
      <c r="Q30" s="1010"/>
      <c r="R30" s="1012"/>
      <c r="S30" s="1012"/>
      <c r="T30" s="1012"/>
      <c r="U30" s="1021" t="s">
        <v>207</v>
      </c>
      <c r="V30" s="2400" t="s">
        <v>208</v>
      </c>
      <c r="W30" s="2400"/>
      <c r="X30" s="2400"/>
      <c r="Y30" s="2400" t="s">
        <v>209</v>
      </c>
      <c r="Z30" s="2400"/>
      <c r="AA30" s="2400"/>
      <c r="AB30" s="1010"/>
    </row>
    <row r="31" spans="1:29" s="487" customFormat="1" ht="48" customHeight="1">
      <c r="A31" s="1018"/>
      <c r="B31" s="2401" t="s">
        <v>210</v>
      </c>
      <c r="C31" s="2401"/>
      <c r="D31" s="2401"/>
      <c r="E31" s="475"/>
      <c r="F31" s="2402">
        <v>100000</v>
      </c>
      <c r="G31" s="2402"/>
      <c r="H31" s="2402"/>
      <c r="I31" s="488">
        <v>100000</v>
      </c>
      <c r="J31" s="1018"/>
      <c r="K31" s="1022"/>
      <c r="L31" s="1018"/>
      <c r="M31" s="2401" t="s">
        <v>211</v>
      </c>
      <c r="N31" s="2401"/>
      <c r="O31" s="2401"/>
      <c r="P31" s="2401"/>
      <c r="Q31" s="2401"/>
      <c r="R31" s="2401"/>
      <c r="S31" s="2401"/>
      <c r="T31" s="2401"/>
      <c r="U31" s="475"/>
      <c r="V31" s="2402">
        <v>100000</v>
      </c>
      <c r="W31" s="2402"/>
      <c r="X31" s="2402"/>
      <c r="Y31" s="2402">
        <v>100000</v>
      </c>
      <c r="Z31" s="2402"/>
      <c r="AA31" s="2402"/>
      <c r="AB31" s="1010"/>
      <c r="AC31" s="200"/>
    </row>
    <row r="32" spans="1:29" s="487" customFormat="1" ht="48" customHeight="1">
      <c r="A32" s="1018"/>
      <c r="B32" s="2401" t="s">
        <v>212</v>
      </c>
      <c r="C32" s="2401"/>
      <c r="D32" s="2401"/>
      <c r="E32" s="475"/>
      <c r="F32" s="2402">
        <v>100000</v>
      </c>
      <c r="G32" s="2402"/>
      <c r="H32" s="2402"/>
      <c r="I32" s="488">
        <v>100000</v>
      </c>
      <c r="J32" s="1018"/>
      <c r="K32" s="1022"/>
      <c r="L32" s="1018"/>
      <c r="M32" s="2401" t="s">
        <v>213</v>
      </c>
      <c r="N32" s="2401"/>
      <c r="O32" s="2401"/>
      <c r="P32" s="2401"/>
      <c r="Q32" s="2401"/>
      <c r="R32" s="2401"/>
      <c r="S32" s="2401"/>
      <c r="T32" s="2401"/>
      <c r="U32" s="475"/>
      <c r="V32" s="2402">
        <v>100000</v>
      </c>
      <c r="W32" s="2402"/>
      <c r="X32" s="2402"/>
      <c r="Y32" s="2402">
        <v>100000</v>
      </c>
      <c r="Z32" s="2402"/>
      <c r="AA32" s="2402"/>
      <c r="AB32" s="1010"/>
      <c r="AC32" s="200"/>
    </row>
    <row r="33" spans="1:29" s="487" customFormat="1" ht="48" customHeight="1">
      <c r="A33" s="1018"/>
      <c r="B33" s="2401" t="s">
        <v>214</v>
      </c>
      <c r="C33" s="2401"/>
      <c r="D33" s="2401"/>
      <c r="E33" s="475"/>
      <c r="F33" s="2402">
        <v>100000</v>
      </c>
      <c r="G33" s="2402"/>
      <c r="H33" s="2402"/>
      <c r="I33" s="488">
        <v>100000</v>
      </c>
      <c r="J33" s="1018"/>
      <c r="K33" s="1022"/>
      <c r="L33" s="1018"/>
      <c r="M33" s="2401" t="s">
        <v>215</v>
      </c>
      <c r="N33" s="2401"/>
      <c r="O33" s="2401"/>
      <c r="P33" s="2401"/>
      <c r="Q33" s="2401"/>
      <c r="R33" s="2401"/>
      <c r="S33" s="2401"/>
      <c r="T33" s="2401"/>
      <c r="U33" s="475"/>
      <c r="V33" s="2402" t="s">
        <v>216</v>
      </c>
      <c r="W33" s="2402"/>
      <c r="X33" s="2402"/>
      <c r="Y33" s="2402" t="s">
        <v>216</v>
      </c>
      <c r="Z33" s="2402"/>
      <c r="AA33" s="2402"/>
      <c r="AB33" s="1010"/>
      <c r="AC33" s="200"/>
    </row>
    <row r="34" spans="1:29" s="487" customFormat="1" ht="48" customHeight="1">
      <c r="A34" s="1018"/>
      <c r="B34" s="2401" t="s">
        <v>217</v>
      </c>
      <c r="C34" s="2401"/>
      <c r="D34" s="2401"/>
      <c r="E34" s="475"/>
      <c r="F34" s="2402">
        <v>100000</v>
      </c>
      <c r="G34" s="2402"/>
      <c r="H34" s="2402"/>
      <c r="I34" s="488">
        <v>100000</v>
      </c>
      <c r="J34" s="1018"/>
      <c r="K34" s="1022"/>
      <c r="L34" s="1018"/>
      <c r="M34" s="2401" t="s">
        <v>218</v>
      </c>
      <c r="N34" s="2401"/>
      <c r="O34" s="2401"/>
      <c r="P34" s="2401"/>
      <c r="Q34" s="2401"/>
      <c r="R34" s="2401"/>
      <c r="S34" s="2401"/>
      <c r="T34" s="2401"/>
      <c r="U34" s="475"/>
      <c r="V34" s="2402">
        <v>100000</v>
      </c>
      <c r="W34" s="2402"/>
      <c r="X34" s="2402"/>
      <c r="Y34" s="2402">
        <v>100000</v>
      </c>
      <c r="Z34" s="2402"/>
      <c r="AA34" s="2402"/>
      <c r="AB34" s="1010"/>
      <c r="AC34" s="200"/>
    </row>
    <row r="35" spans="1:29" s="487" customFormat="1" ht="48" customHeight="1">
      <c r="A35" s="1018"/>
      <c r="B35" s="2401" t="s">
        <v>219</v>
      </c>
      <c r="C35" s="2401"/>
      <c r="D35" s="2401"/>
      <c r="E35" s="475"/>
      <c r="F35" s="2402">
        <v>100000</v>
      </c>
      <c r="G35" s="2402"/>
      <c r="H35" s="2402"/>
      <c r="I35" s="488">
        <v>100000</v>
      </c>
      <c r="J35" s="1018"/>
      <c r="K35" s="1022"/>
      <c r="L35" s="1018"/>
      <c r="M35" s="2401" t="s">
        <v>220</v>
      </c>
      <c r="N35" s="2401"/>
      <c r="O35" s="2401"/>
      <c r="P35" s="2401"/>
      <c r="Q35" s="2401"/>
      <c r="R35" s="2401"/>
      <c r="S35" s="2401"/>
      <c r="T35" s="2401"/>
      <c r="U35" s="475"/>
      <c r="V35" s="2402">
        <v>100000</v>
      </c>
      <c r="W35" s="2402"/>
      <c r="X35" s="2402"/>
      <c r="Y35" s="2402">
        <v>100000</v>
      </c>
      <c r="Z35" s="2402"/>
      <c r="AA35" s="2402"/>
      <c r="AB35" s="1010"/>
      <c r="AC35" s="200"/>
    </row>
    <row r="36" spans="1:29" s="487" customFormat="1" ht="60" customHeight="1">
      <c r="A36" s="1018"/>
      <c r="B36" s="2401" t="s">
        <v>221</v>
      </c>
      <c r="C36" s="2401"/>
      <c r="D36" s="2401"/>
      <c r="E36" s="475"/>
      <c r="F36" s="2402">
        <v>100000</v>
      </c>
      <c r="G36" s="2402"/>
      <c r="H36" s="2402"/>
      <c r="I36" s="488">
        <v>100000</v>
      </c>
      <c r="J36" s="1018"/>
      <c r="K36" s="1022"/>
      <c r="L36" s="1018"/>
      <c r="M36" s="2401" t="s">
        <v>222</v>
      </c>
      <c r="N36" s="2401"/>
      <c r="O36" s="2401"/>
      <c r="P36" s="2401"/>
      <c r="Q36" s="2401"/>
      <c r="R36" s="2401"/>
      <c r="S36" s="2401"/>
      <c r="T36" s="2401"/>
      <c r="U36" s="475"/>
      <c r="V36" s="2402">
        <v>100000</v>
      </c>
      <c r="W36" s="2402"/>
      <c r="X36" s="2402"/>
      <c r="Y36" s="2402">
        <v>100000</v>
      </c>
      <c r="Z36" s="2402"/>
      <c r="AA36" s="2402"/>
      <c r="AB36" s="1010"/>
      <c r="AC36" s="200"/>
    </row>
    <row r="37" spans="1:29" s="200" customFormat="1" ht="60" customHeight="1">
      <c r="A37" s="1012"/>
      <c r="B37" s="2401" t="s">
        <v>223</v>
      </c>
      <c r="C37" s="2401"/>
      <c r="D37" s="2401"/>
      <c r="E37" s="489"/>
      <c r="F37" s="489"/>
      <c r="G37" s="489"/>
      <c r="H37" s="489"/>
      <c r="I37" s="489"/>
      <c r="J37" s="1012"/>
      <c r="K37" s="1022"/>
      <c r="L37" s="1012"/>
      <c r="M37" s="2401" t="s">
        <v>224</v>
      </c>
      <c r="N37" s="2401"/>
      <c r="O37" s="2401"/>
      <c r="P37" s="2401"/>
      <c r="Q37" s="2401"/>
      <c r="R37" s="2401"/>
      <c r="S37" s="2401"/>
      <c r="T37" s="2401"/>
      <c r="U37" s="475"/>
      <c r="V37" s="2402">
        <v>100000</v>
      </c>
      <c r="W37" s="2402"/>
      <c r="X37" s="2402"/>
      <c r="Y37" s="2402">
        <v>100000</v>
      </c>
      <c r="Z37" s="2402"/>
      <c r="AA37" s="2402"/>
      <c r="AB37" s="1010"/>
    </row>
    <row r="38" spans="1:29" s="200" customFormat="1" ht="60" customHeight="1">
      <c r="A38" s="1012"/>
      <c r="B38" s="2401" t="s">
        <v>225</v>
      </c>
      <c r="C38" s="2401"/>
      <c r="D38" s="2401"/>
      <c r="E38" s="489"/>
      <c r="F38" s="489"/>
      <c r="G38" s="489"/>
      <c r="H38" s="489"/>
      <c r="I38" s="489"/>
      <c r="J38" s="1012"/>
      <c r="K38" s="1022"/>
      <c r="L38" s="1012"/>
      <c r="M38" s="2401" t="s">
        <v>226</v>
      </c>
      <c r="N38" s="2401"/>
      <c r="O38" s="2401"/>
      <c r="P38" s="2401"/>
      <c r="Q38" s="2401"/>
      <c r="R38" s="2401"/>
      <c r="S38" s="2401"/>
      <c r="T38" s="2401"/>
      <c r="U38" s="475"/>
      <c r="V38" s="2402">
        <v>100000</v>
      </c>
      <c r="W38" s="2402"/>
      <c r="X38" s="2402"/>
      <c r="Y38" s="2402">
        <v>100000</v>
      </c>
      <c r="Z38" s="2402"/>
      <c r="AA38" s="2402"/>
      <c r="AB38" s="1010"/>
    </row>
    <row r="39" spans="1:29" s="200" customFormat="1" ht="48" customHeight="1">
      <c r="A39" s="1012"/>
      <c r="B39" s="2401" t="s">
        <v>227</v>
      </c>
      <c r="C39" s="2401"/>
      <c r="D39" s="2401"/>
      <c r="E39" s="475"/>
      <c r="F39" s="2402">
        <v>100000</v>
      </c>
      <c r="G39" s="2402"/>
      <c r="H39" s="2402"/>
      <c r="I39" s="488">
        <v>100000</v>
      </c>
      <c r="J39" s="1012"/>
      <c r="K39" s="1022"/>
      <c r="L39" s="1012"/>
      <c r="M39" s="2401" t="s">
        <v>228</v>
      </c>
      <c r="N39" s="2401"/>
      <c r="O39" s="2401"/>
      <c r="P39" s="2401"/>
      <c r="Q39" s="2401"/>
      <c r="R39" s="2401"/>
      <c r="S39" s="2401"/>
      <c r="T39" s="2401"/>
      <c r="U39" s="475"/>
      <c r="V39" s="2402">
        <v>100000</v>
      </c>
      <c r="W39" s="2402"/>
      <c r="X39" s="2402"/>
      <c r="Y39" s="2402">
        <v>100000</v>
      </c>
      <c r="Z39" s="2402"/>
      <c r="AA39" s="2402"/>
      <c r="AB39" s="1010"/>
    </row>
    <row r="40" spans="1:29" s="200" customFormat="1" ht="48" customHeight="1">
      <c r="A40" s="1012"/>
      <c r="B40" s="2401" t="s">
        <v>229</v>
      </c>
      <c r="C40" s="2401"/>
      <c r="D40" s="2401"/>
      <c r="E40" s="475"/>
      <c r="F40" s="2402">
        <v>100000</v>
      </c>
      <c r="G40" s="2402"/>
      <c r="H40" s="2402"/>
      <c r="I40" s="488">
        <v>100000</v>
      </c>
      <c r="J40" s="1023"/>
      <c r="K40" s="1023"/>
      <c r="L40" s="1023"/>
      <c r="M40" s="1024"/>
      <c r="N40" s="1024"/>
      <c r="O40" s="1023"/>
      <c r="P40" s="1010"/>
      <c r="Q40" s="1010"/>
      <c r="R40" s="1010"/>
      <c r="S40" s="1010"/>
      <c r="T40" s="1010"/>
      <c r="U40" s="1010"/>
      <c r="V40" s="1010"/>
      <c r="W40" s="1010"/>
      <c r="X40" s="1010"/>
      <c r="Y40" s="1010"/>
      <c r="Z40" s="1010"/>
      <c r="AA40" s="1010"/>
      <c r="AB40" s="1010"/>
    </row>
    <row r="41" spans="1:29" s="487" customFormat="1" ht="35.1" customHeight="1">
      <c r="A41" s="1018"/>
      <c r="B41" s="1019"/>
      <c r="C41" s="1020"/>
      <c r="D41" s="1020"/>
      <c r="E41" s="1010"/>
      <c r="F41" s="1010"/>
      <c r="G41" s="1010"/>
      <c r="H41" s="1020"/>
      <c r="I41" s="1020"/>
      <c r="J41" s="1020"/>
      <c r="K41" s="1020"/>
      <c r="L41" s="1020"/>
      <c r="M41" s="1020"/>
      <c r="N41" s="1020"/>
      <c r="O41" s="1020"/>
      <c r="P41" s="1010"/>
      <c r="Q41" s="1010"/>
      <c r="R41" s="1010"/>
      <c r="S41" s="1010"/>
      <c r="T41" s="1010"/>
      <c r="U41" s="1010"/>
      <c r="V41" s="1010"/>
      <c r="W41" s="1010"/>
      <c r="X41" s="1010"/>
      <c r="Y41" s="1010"/>
      <c r="Z41" s="1010"/>
      <c r="AA41" s="1010"/>
      <c r="AB41" s="1010"/>
      <c r="AC41" s="200"/>
    </row>
    <row r="42" spans="1:29" s="233" customFormat="1" ht="36.75" thickBot="1">
      <c r="A42" s="1025"/>
      <c r="B42" s="1026"/>
      <c r="C42" s="1027"/>
      <c r="D42" s="1027"/>
      <c r="E42" s="2403" t="s">
        <v>230</v>
      </c>
      <c r="F42" s="2403"/>
      <c r="G42" s="2403"/>
      <c r="H42" s="2403"/>
      <c r="I42" s="2403"/>
      <c r="J42" s="2403"/>
      <c r="K42" s="2403"/>
      <c r="L42" s="2403"/>
      <c r="M42" s="2403"/>
      <c r="N42" s="2403"/>
      <c r="O42" s="2403"/>
      <c r="P42" s="2403"/>
      <c r="Q42" s="2403"/>
      <c r="R42" s="2403"/>
      <c r="S42" s="2403"/>
      <c r="T42" s="2403"/>
      <c r="U42" s="2403"/>
      <c r="V42" s="2403"/>
      <c r="W42" s="2403"/>
      <c r="X42" s="2403"/>
      <c r="Y42" s="2403"/>
      <c r="Z42" s="2403"/>
      <c r="AA42" s="2403"/>
      <c r="AB42" s="2404"/>
      <c r="AC42" s="200"/>
    </row>
    <row r="43" spans="1:29" s="233" customFormat="1" ht="24" customHeight="1">
      <c r="B43" s="2405" t="s">
        <v>231</v>
      </c>
      <c r="C43" s="2406"/>
      <c r="D43" s="2406"/>
      <c r="E43" s="2406"/>
      <c r="F43" s="2409" t="s">
        <v>208</v>
      </c>
      <c r="G43" s="2409"/>
      <c r="H43" s="2409"/>
      <c r="I43" s="486" t="s">
        <v>209</v>
      </c>
      <c r="J43" s="1015"/>
      <c r="K43" s="1015"/>
      <c r="L43" s="1015"/>
      <c r="M43" s="1015"/>
      <c r="N43" s="1015"/>
      <c r="O43" s="1015"/>
      <c r="P43" s="1015"/>
      <c r="Q43" s="1015"/>
      <c r="R43" s="1015"/>
      <c r="S43" s="1015"/>
      <c r="T43" s="1015"/>
      <c r="U43" s="1015"/>
      <c r="V43" s="1015"/>
      <c r="W43" s="1015"/>
      <c r="X43" s="1015"/>
      <c r="Y43" s="1015"/>
      <c r="Z43" s="1015"/>
      <c r="AA43" s="1015"/>
      <c r="AB43" s="1015"/>
      <c r="AC43" s="200"/>
    </row>
    <row r="44" spans="1:29" s="199" customFormat="1" ht="29.25" thickBot="1">
      <c r="B44" s="2407"/>
      <c r="C44" s="2408"/>
      <c r="D44" s="2408"/>
      <c r="E44" s="2408"/>
      <c r="F44" s="2410">
        <f>SUM(F31:H40,V31:X39)</f>
        <v>1600000</v>
      </c>
      <c r="G44" s="2410"/>
      <c r="H44" s="2410"/>
      <c r="I44" s="485">
        <f>SUM(I31:I40,Y31:AA39)</f>
        <v>1600000</v>
      </c>
      <c r="J44" s="1016"/>
      <c r="K44" s="1014"/>
      <c r="L44" s="1014"/>
      <c r="M44" s="1014"/>
      <c r="N44" s="1014"/>
      <c r="O44" s="1014"/>
      <c r="P44" s="1015"/>
      <c r="Q44" s="1015"/>
      <c r="R44" s="1015"/>
      <c r="S44" s="1028" t="s">
        <v>232</v>
      </c>
      <c r="T44" s="1015"/>
      <c r="U44" s="2411" t="s">
        <v>233</v>
      </c>
      <c r="V44" s="2411"/>
      <c r="W44" s="2411"/>
      <c r="X44" s="2411"/>
      <c r="Y44" s="1015"/>
      <c r="Z44" s="1015"/>
      <c r="AA44" s="1015"/>
      <c r="AB44" s="1015"/>
      <c r="AC44" s="200"/>
    </row>
    <row r="45" spans="1:29" s="199" customFormat="1" ht="10.5" customHeight="1">
      <c r="A45" s="1014"/>
      <c r="B45" s="1015"/>
      <c r="C45" s="1015"/>
      <c r="D45" s="1015"/>
      <c r="E45" s="1015"/>
      <c r="F45" s="1016"/>
      <c r="G45" s="1015"/>
      <c r="H45" s="1015"/>
      <c r="I45" s="1015"/>
      <c r="J45" s="1015"/>
      <c r="K45" s="1015"/>
      <c r="L45" s="1015"/>
      <c r="M45" s="1015"/>
      <c r="N45" s="1015"/>
      <c r="O45" s="1015"/>
      <c r="P45" s="1015"/>
      <c r="Q45" s="1015"/>
      <c r="R45" s="1015"/>
      <c r="S45" s="1015"/>
      <c r="T45" s="1015"/>
      <c r="U45" s="1015"/>
      <c r="V45" s="1015"/>
      <c r="W45" s="1015"/>
      <c r="X45" s="1015"/>
      <c r="Y45" s="1015"/>
      <c r="Z45" s="1015"/>
      <c r="AA45" s="1015"/>
      <c r="AB45" s="1015"/>
      <c r="AC45" s="200"/>
    </row>
    <row r="46" spans="1:29" s="199" customFormat="1" ht="28.5">
      <c r="A46" s="1014"/>
      <c r="B46" s="1015"/>
      <c r="C46" s="1014"/>
      <c r="D46" s="1014"/>
      <c r="E46" s="1014"/>
      <c r="F46" s="1016"/>
      <c r="G46" s="1015"/>
      <c r="H46" s="1015"/>
      <c r="I46" s="1015" t="s">
        <v>234</v>
      </c>
      <c r="J46" s="1015"/>
      <c r="K46" s="1014"/>
      <c r="L46" s="1014"/>
      <c r="M46" s="1014"/>
      <c r="N46" s="1014"/>
      <c r="O46" s="1014"/>
      <c r="P46" s="1014"/>
      <c r="Q46" s="1015"/>
      <c r="R46" s="1015"/>
      <c r="S46" s="1028" t="s">
        <v>235</v>
      </c>
      <c r="T46" s="1015"/>
      <c r="U46" s="2411" t="s">
        <v>236</v>
      </c>
      <c r="V46" s="2411"/>
      <c r="W46" s="2411"/>
      <c r="X46" s="2411"/>
      <c r="Y46" s="2411"/>
      <c r="Z46" s="1015"/>
      <c r="AA46" s="1015"/>
      <c r="AB46" s="1015"/>
      <c r="AC46" s="200"/>
    </row>
    <row r="47" spans="1:29" s="199" customFormat="1" ht="28.5">
      <c r="A47" s="1014"/>
      <c r="B47" s="1015"/>
      <c r="C47" s="1015"/>
      <c r="D47" s="1015"/>
      <c r="E47" s="1015"/>
      <c r="F47" s="1016"/>
      <c r="G47" s="1015"/>
      <c r="H47" s="1015"/>
      <c r="I47" s="1015"/>
      <c r="J47" s="1015"/>
      <c r="K47" s="1014"/>
      <c r="L47" s="1014"/>
      <c r="M47" s="1014"/>
      <c r="N47" s="1014"/>
      <c r="O47" s="1014"/>
      <c r="P47" s="1014"/>
      <c r="Q47" s="1015"/>
      <c r="R47" s="1015"/>
      <c r="S47" s="1028"/>
      <c r="T47" s="1015"/>
      <c r="U47" s="484"/>
      <c r="V47" s="484"/>
      <c r="W47" s="484"/>
      <c r="X47" s="484"/>
      <c r="Y47" s="484"/>
      <c r="Z47" s="1015"/>
      <c r="AA47" s="1015"/>
      <c r="AB47" s="1015"/>
      <c r="AC47" s="200"/>
    </row>
    <row r="48" spans="1:29" s="199" customFormat="1" ht="28.5">
      <c r="A48" s="1014"/>
      <c r="B48" s="1015"/>
      <c r="C48" s="1014"/>
      <c r="D48" s="1014"/>
      <c r="E48" s="1014"/>
      <c r="F48" s="1014"/>
      <c r="G48" s="1028" t="s">
        <v>237</v>
      </c>
      <c r="H48" s="480" t="s">
        <v>24</v>
      </c>
      <c r="I48" s="1015"/>
      <c r="J48" s="479"/>
      <c r="K48" s="1015" t="s">
        <v>238</v>
      </c>
      <c r="L48" s="1015"/>
      <c r="M48" s="1014"/>
      <c r="N48" s="1015"/>
      <c r="O48" s="1015"/>
      <c r="P48" s="1015"/>
      <c r="Q48" s="1015"/>
      <c r="R48" s="1015"/>
      <c r="S48" s="1015"/>
      <c r="T48" s="1015"/>
      <c r="U48" s="1015"/>
      <c r="V48" s="1015"/>
      <c r="W48" s="1015"/>
      <c r="X48" s="1015"/>
      <c r="Y48" s="1015"/>
      <c r="Z48" s="1015"/>
      <c r="AA48" s="1015"/>
      <c r="AB48" s="1015"/>
      <c r="AC48" s="200"/>
    </row>
    <row r="49" spans="1:29" s="199" customFormat="1" ht="28.5">
      <c r="A49" s="1014"/>
      <c r="B49" s="1015"/>
      <c r="C49" s="1014"/>
      <c r="D49" s="1014"/>
      <c r="E49" s="1014"/>
      <c r="F49" s="1014"/>
      <c r="G49" s="1028" t="s">
        <v>239</v>
      </c>
      <c r="H49" s="483"/>
      <c r="I49" s="1015"/>
      <c r="J49" s="482"/>
      <c r="K49" s="1015" t="s">
        <v>240</v>
      </c>
      <c r="L49" s="1015"/>
      <c r="M49" s="1014"/>
      <c r="N49" s="1015"/>
      <c r="O49" s="1015"/>
      <c r="P49" s="1015"/>
      <c r="Q49" s="1015"/>
      <c r="R49" s="1015"/>
      <c r="S49" s="1015"/>
      <c r="T49" s="1015"/>
      <c r="U49" s="1015"/>
      <c r="V49" s="1015"/>
      <c r="W49" s="1015"/>
      <c r="X49" s="1015"/>
      <c r="Y49" s="1015"/>
      <c r="Z49" s="1015"/>
      <c r="AA49" s="1015"/>
      <c r="AB49" s="1015"/>
      <c r="AC49" s="200"/>
    </row>
    <row r="50" spans="1:29" s="199" customFormat="1" ht="28.5">
      <c r="A50" s="1014"/>
      <c r="B50" s="1015"/>
      <c r="C50" s="1014"/>
      <c r="D50" s="1014"/>
      <c r="E50" s="1014"/>
      <c r="F50" s="1014"/>
      <c r="G50" s="1028" t="s">
        <v>241</v>
      </c>
      <c r="H50" s="483"/>
      <c r="I50" s="1015"/>
      <c r="J50" s="482"/>
      <c r="K50" s="1015" t="s">
        <v>242</v>
      </c>
      <c r="L50" s="1015"/>
      <c r="M50" s="1014"/>
      <c r="N50" s="1015"/>
      <c r="O50" s="1015"/>
      <c r="P50" s="1015"/>
      <c r="Q50" s="1015"/>
      <c r="R50" s="1015"/>
      <c r="S50" s="1015"/>
      <c r="T50" s="1015"/>
      <c r="U50" s="1015"/>
      <c r="V50" s="1015"/>
      <c r="W50" s="1015"/>
      <c r="X50" s="1015"/>
      <c r="Y50" s="1015"/>
      <c r="Z50" s="1015"/>
      <c r="AA50" s="1015"/>
      <c r="AB50" s="1015"/>
      <c r="AC50" s="200"/>
    </row>
    <row r="51" spans="1:29" s="199" customFormat="1" ht="28.5">
      <c r="A51" s="1014"/>
      <c r="B51" s="1015"/>
      <c r="C51" s="1014"/>
      <c r="D51" s="1014"/>
      <c r="E51" s="1014"/>
      <c r="F51" s="1014"/>
      <c r="G51" s="1028" t="s">
        <v>243</v>
      </c>
      <c r="H51" s="478"/>
      <c r="I51" s="1014"/>
      <c r="J51" s="477"/>
      <c r="K51" s="1015" t="s">
        <v>244</v>
      </c>
      <c r="L51" s="1015"/>
      <c r="M51" s="1014"/>
      <c r="N51" s="1014"/>
      <c r="O51" s="1015"/>
      <c r="P51" s="1014"/>
      <c r="Q51" s="1015"/>
      <c r="R51" s="1015"/>
      <c r="S51" s="1015"/>
      <c r="T51" s="1015"/>
      <c r="U51" s="475" t="s">
        <v>24</v>
      </c>
      <c r="V51" s="476" t="s">
        <v>245</v>
      </c>
      <c r="W51" s="476"/>
      <c r="X51" s="476"/>
      <c r="Y51" s="476"/>
      <c r="Z51" s="1015"/>
      <c r="AA51" s="1015"/>
      <c r="AB51" s="1015"/>
      <c r="AC51" s="200"/>
    </row>
    <row r="52" spans="1:29" s="199" customFormat="1" ht="9.75" customHeight="1">
      <c r="A52" s="1014"/>
      <c r="B52" s="1015"/>
      <c r="C52" s="1015"/>
      <c r="D52" s="1010"/>
      <c r="E52" s="1010"/>
      <c r="F52" s="1016"/>
      <c r="G52" s="1015"/>
      <c r="H52" s="476"/>
      <c r="I52" s="1015"/>
      <c r="J52" s="476"/>
      <c r="K52" s="1015"/>
      <c r="L52" s="1015"/>
      <c r="M52" s="1015"/>
      <c r="N52" s="1015"/>
      <c r="O52" s="1015"/>
      <c r="P52" s="1015"/>
      <c r="Q52" s="1015"/>
      <c r="R52" s="1015"/>
      <c r="S52" s="1015"/>
      <c r="T52" s="1015"/>
      <c r="U52" s="1015"/>
      <c r="V52" s="1015"/>
      <c r="W52" s="1015"/>
      <c r="X52" s="1015"/>
      <c r="Y52" s="1015"/>
      <c r="Z52" s="1015"/>
      <c r="AA52" s="1015"/>
      <c r="AB52" s="1015"/>
      <c r="AC52" s="200"/>
    </row>
    <row r="53" spans="1:29" s="199" customFormat="1" ht="28.5">
      <c r="A53" s="1014"/>
      <c r="B53" s="1015"/>
      <c r="C53" s="1014"/>
      <c r="D53" s="1010"/>
      <c r="E53" s="1010"/>
      <c r="F53" s="1016"/>
      <c r="G53" s="1015"/>
      <c r="H53" s="1015"/>
      <c r="I53" s="1014"/>
      <c r="J53" s="1015"/>
      <c r="K53" s="1015"/>
      <c r="L53" s="1015"/>
      <c r="M53" s="1015"/>
      <c r="N53" s="1015"/>
      <c r="O53" s="1014"/>
      <c r="P53" s="1015"/>
      <c r="Q53" s="1015"/>
      <c r="R53" s="1015"/>
      <c r="S53" s="1015"/>
      <c r="T53" s="1028" t="s">
        <v>246</v>
      </c>
      <c r="U53" s="481"/>
      <c r="V53" s="1015"/>
      <c r="W53" s="1015"/>
      <c r="X53" s="1015"/>
      <c r="Y53" s="1015"/>
      <c r="Z53" s="1015"/>
      <c r="AA53" s="1015"/>
      <c r="AB53" s="1015"/>
      <c r="AC53" s="200"/>
    </row>
    <row r="54" spans="1:29" s="199" customFormat="1" ht="28.5">
      <c r="A54" s="1014"/>
      <c r="B54" s="1015"/>
      <c r="C54" s="1014"/>
      <c r="D54" s="1015" t="s">
        <v>247</v>
      </c>
      <c r="E54" s="1014"/>
      <c r="F54" s="1014"/>
      <c r="G54" s="1015"/>
      <c r="H54" s="1015"/>
      <c r="I54" s="1015"/>
      <c r="J54" s="1015"/>
      <c r="K54" s="1015"/>
      <c r="L54" s="1015"/>
      <c r="M54" s="1015"/>
      <c r="N54" s="1015"/>
      <c r="O54" s="1015"/>
      <c r="P54" s="1015"/>
      <c r="Q54" s="1015"/>
      <c r="R54" s="1015"/>
      <c r="S54" s="1015"/>
      <c r="T54" s="1015"/>
      <c r="U54" s="1015"/>
      <c r="V54" s="1015"/>
      <c r="W54" s="1015"/>
      <c r="X54" s="1015"/>
      <c r="Y54" s="1015"/>
      <c r="Z54" s="1015"/>
      <c r="AA54" s="1015"/>
      <c r="AB54" s="1015"/>
      <c r="AC54" s="200"/>
    </row>
    <row r="55" spans="1:29" s="199" customFormat="1" ht="28.5">
      <c r="A55" s="1014"/>
      <c r="B55" s="1015"/>
      <c r="C55" s="1014"/>
      <c r="D55" s="1014"/>
      <c r="E55" s="1014"/>
      <c r="F55" s="1014"/>
      <c r="G55" s="1028" t="s">
        <v>248</v>
      </c>
      <c r="H55" s="480"/>
      <c r="I55" s="1015"/>
      <c r="J55" s="479" t="s">
        <v>24</v>
      </c>
      <c r="K55" s="1015" t="s">
        <v>249</v>
      </c>
      <c r="L55" s="1015"/>
      <c r="M55" s="1015"/>
      <c r="N55" s="1015"/>
      <c r="O55" s="1015"/>
      <c r="P55" s="1015"/>
      <c r="Q55" s="1015"/>
      <c r="R55" s="1015"/>
      <c r="S55" s="1015"/>
      <c r="T55" s="1015"/>
      <c r="U55" s="1015"/>
      <c r="V55" s="1015"/>
      <c r="W55" s="1015"/>
      <c r="X55" s="1015"/>
      <c r="Y55" s="1015"/>
      <c r="Z55" s="1015"/>
      <c r="AA55" s="1015"/>
      <c r="AB55" s="1015"/>
      <c r="AC55" s="200"/>
    </row>
    <row r="56" spans="1:29" s="199" customFormat="1" ht="28.5">
      <c r="A56" s="1014"/>
      <c r="B56" s="1028"/>
      <c r="C56" s="1015"/>
      <c r="D56" s="1015"/>
      <c r="E56" s="1015"/>
      <c r="F56" s="1015"/>
      <c r="G56" s="1028" t="s">
        <v>250</v>
      </c>
      <c r="H56" s="478"/>
      <c r="I56" s="1015"/>
      <c r="J56" s="477"/>
      <c r="K56" s="1015" t="s">
        <v>251</v>
      </c>
      <c r="L56" s="1015"/>
      <c r="M56" s="1015"/>
      <c r="N56" s="1015"/>
      <c r="O56" s="1015"/>
      <c r="P56" s="1015"/>
      <c r="Q56" s="1015"/>
      <c r="R56" s="1015"/>
      <c r="S56" s="1015"/>
      <c r="T56" s="1015"/>
      <c r="U56" s="1015"/>
      <c r="V56" s="1015"/>
      <c r="W56" s="1015"/>
      <c r="X56" s="1015"/>
      <c r="Y56" s="1015"/>
      <c r="Z56" s="1015"/>
      <c r="AA56" s="1015"/>
      <c r="AB56" s="1015"/>
      <c r="AC56" s="200"/>
    </row>
    <row r="57" spans="1:29" s="199" customFormat="1" ht="28.5">
      <c r="A57" s="1014"/>
      <c r="B57" s="1028"/>
      <c r="C57" s="1015"/>
      <c r="D57" s="1015"/>
      <c r="E57" s="1015"/>
      <c r="F57" s="1015"/>
      <c r="G57" s="1015"/>
      <c r="H57" s="1015"/>
      <c r="I57" s="1015"/>
      <c r="J57" s="1015"/>
      <c r="K57" s="1015"/>
      <c r="L57" s="1015"/>
      <c r="M57" s="1015"/>
      <c r="N57" s="1015"/>
      <c r="O57" s="1015"/>
      <c r="P57" s="1015"/>
      <c r="Q57" s="1015"/>
      <c r="R57" s="1015"/>
      <c r="S57" s="1015"/>
      <c r="T57" s="1015"/>
      <c r="U57" s="1015"/>
      <c r="V57" s="1015"/>
      <c r="W57" s="1015"/>
      <c r="X57" s="1015"/>
      <c r="Y57" s="1015"/>
      <c r="Z57" s="1015"/>
      <c r="AA57" s="1015"/>
      <c r="AB57" s="1015"/>
      <c r="AC57" s="200"/>
    </row>
    <row r="58" spans="1:29" s="200" customFormat="1" ht="28.5">
      <c r="A58" s="1012"/>
      <c r="B58" s="1010" t="s">
        <v>252</v>
      </c>
      <c r="C58" s="1010"/>
      <c r="D58" s="1010"/>
      <c r="E58" s="1011"/>
      <c r="F58" s="1010"/>
      <c r="G58" s="1010"/>
      <c r="H58" s="1010"/>
      <c r="I58" s="1010"/>
      <c r="J58" s="1010"/>
      <c r="K58" s="1010"/>
      <c r="L58" s="1010"/>
      <c r="M58" s="1010"/>
      <c r="N58" s="1010"/>
      <c r="O58" s="1010"/>
      <c r="P58" s="1010"/>
      <c r="Q58" s="1010"/>
      <c r="R58" s="1010"/>
      <c r="S58" s="1010"/>
      <c r="T58" s="1010"/>
      <c r="U58" s="1010"/>
      <c r="V58" s="1010"/>
      <c r="W58" s="1010"/>
      <c r="X58" s="1010"/>
      <c r="Y58" s="1010"/>
      <c r="Z58" s="1010"/>
      <c r="AA58" s="1010"/>
      <c r="AB58" s="1010"/>
    </row>
    <row r="59" spans="1:29" s="200" customFormat="1" ht="15.75" customHeight="1">
      <c r="B59" s="2412" t="s">
        <v>253</v>
      </c>
      <c r="C59" s="2412"/>
      <c r="D59" s="2412"/>
      <c r="E59" s="2412"/>
      <c r="F59" s="2412"/>
      <c r="G59" s="2412"/>
      <c r="H59" s="2412"/>
      <c r="I59" s="2412"/>
      <c r="J59" s="2412"/>
      <c r="K59" s="2412"/>
      <c r="L59" s="2412"/>
      <c r="M59" s="2412"/>
      <c r="N59" s="2412"/>
      <c r="O59" s="2412"/>
      <c r="P59" s="2412"/>
      <c r="Q59" s="2412"/>
      <c r="R59" s="2412"/>
      <c r="S59" s="2412"/>
      <c r="T59" s="2412"/>
      <c r="U59" s="2412"/>
      <c r="V59" s="2412"/>
      <c r="W59" s="2412"/>
      <c r="X59" s="2412"/>
      <c r="Y59" s="2412"/>
      <c r="Z59" s="2412"/>
      <c r="AA59" s="2412"/>
      <c r="AB59" s="2412"/>
    </row>
    <row r="60" spans="1:29" s="200" customFormat="1" ht="23.25" customHeight="1">
      <c r="B60" s="2412"/>
      <c r="C60" s="2412"/>
      <c r="D60" s="2412"/>
      <c r="E60" s="2412"/>
      <c r="F60" s="2412"/>
      <c r="G60" s="2412"/>
      <c r="H60" s="2412"/>
      <c r="I60" s="2412"/>
      <c r="J60" s="2412"/>
      <c r="K60" s="2412"/>
      <c r="L60" s="2412"/>
      <c r="M60" s="2412"/>
      <c r="N60" s="2412"/>
      <c r="O60" s="2412"/>
      <c r="P60" s="2412"/>
      <c r="Q60" s="2412"/>
      <c r="R60" s="2412"/>
      <c r="S60" s="2412"/>
      <c r="T60" s="2412"/>
      <c r="U60" s="2412"/>
      <c r="V60" s="2412"/>
      <c r="W60" s="2412"/>
      <c r="X60" s="2412"/>
      <c r="Y60" s="2412"/>
      <c r="Z60" s="2412"/>
      <c r="AA60" s="2412"/>
      <c r="AB60" s="2412"/>
    </row>
    <row r="61" spans="1:29" s="200" customFormat="1" ht="13.5" customHeight="1">
      <c r="B61" s="2412" t="s">
        <v>254</v>
      </c>
      <c r="C61" s="2412"/>
      <c r="D61" s="2412"/>
      <c r="E61" s="2412"/>
      <c r="F61" s="2412"/>
      <c r="G61" s="2412"/>
      <c r="H61" s="2412"/>
      <c r="I61" s="2412"/>
      <c r="J61" s="2412"/>
      <c r="K61" s="2412"/>
      <c r="L61" s="2412"/>
      <c r="M61" s="2412"/>
      <c r="N61" s="2412"/>
      <c r="O61" s="2412"/>
      <c r="P61" s="2412"/>
      <c r="Q61" s="2412"/>
      <c r="R61" s="2412"/>
      <c r="S61" s="2412"/>
      <c r="T61" s="2412"/>
      <c r="U61" s="2412"/>
      <c r="V61" s="2412"/>
      <c r="W61" s="2412"/>
      <c r="X61" s="2412"/>
      <c r="Y61" s="2412"/>
      <c r="Z61" s="2412"/>
      <c r="AA61" s="2412"/>
      <c r="AB61" s="2412"/>
    </row>
    <row r="62" spans="1:29" s="200" customFormat="1" ht="23.25" customHeight="1">
      <c r="B62" s="2412"/>
      <c r="C62" s="2412"/>
      <c r="D62" s="2412"/>
      <c r="E62" s="2412"/>
      <c r="F62" s="2412"/>
      <c r="G62" s="2412"/>
      <c r="H62" s="2412"/>
      <c r="I62" s="2412"/>
      <c r="J62" s="2412"/>
      <c r="K62" s="2412"/>
      <c r="L62" s="2412"/>
      <c r="M62" s="2412"/>
      <c r="N62" s="2412"/>
      <c r="O62" s="2412"/>
      <c r="P62" s="2412"/>
      <c r="Q62" s="2412"/>
      <c r="R62" s="2412"/>
      <c r="S62" s="2412"/>
      <c r="T62" s="2412"/>
      <c r="U62" s="2412"/>
      <c r="V62" s="2412"/>
      <c r="W62" s="2412"/>
      <c r="X62" s="2412"/>
      <c r="Y62" s="2412"/>
      <c r="Z62" s="2412"/>
      <c r="AA62" s="2412"/>
      <c r="AB62" s="2412"/>
    </row>
    <row r="63" spans="1:29" s="200" customFormat="1" ht="15.75" customHeight="1">
      <c r="B63" s="2412" t="s">
        <v>255</v>
      </c>
      <c r="C63" s="2412"/>
      <c r="D63" s="2412"/>
      <c r="E63" s="2412"/>
      <c r="F63" s="2412"/>
      <c r="G63" s="2412"/>
      <c r="H63" s="2412"/>
      <c r="I63" s="2412"/>
      <c r="J63" s="2412"/>
      <c r="K63" s="2412"/>
      <c r="L63" s="2412"/>
      <c r="M63" s="2412"/>
      <c r="N63" s="2412"/>
      <c r="O63" s="2412"/>
      <c r="P63" s="2412"/>
      <c r="Q63" s="2412"/>
      <c r="R63" s="2412"/>
      <c r="S63" s="2412"/>
      <c r="T63" s="2412"/>
      <c r="U63" s="2412"/>
      <c r="V63" s="2412"/>
      <c r="W63" s="2412"/>
      <c r="X63" s="2412"/>
      <c r="Y63" s="2412"/>
      <c r="Z63" s="2412"/>
      <c r="AA63" s="2412"/>
      <c r="AB63" s="2412"/>
    </row>
    <row r="64" spans="1:29" s="200" customFormat="1" ht="34.5" customHeight="1">
      <c r="B64" s="2412"/>
      <c r="C64" s="2412"/>
      <c r="D64" s="2412"/>
      <c r="E64" s="2412"/>
      <c r="F64" s="2412"/>
      <c r="G64" s="2412"/>
      <c r="H64" s="2412"/>
      <c r="I64" s="2412"/>
      <c r="J64" s="2412"/>
      <c r="K64" s="2412"/>
      <c r="L64" s="2412"/>
      <c r="M64" s="2412"/>
      <c r="N64" s="2412"/>
      <c r="O64" s="2412"/>
      <c r="P64" s="2412"/>
      <c r="Q64" s="2412"/>
      <c r="R64" s="2412"/>
      <c r="S64" s="2412"/>
      <c r="T64" s="2412"/>
      <c r="U64" s="2412"/>
      <c r="V64" s="2412"/>
      <c r="W64" s="2412"/>
      <c r="X64" s="2412"/>
      <c r="Y64" s="2412"/>
      <c r="Z64" s="2412"/>
      <c r="AA64" s="2412"/>
      <c r="AB64" s="2412"/>
    </row>
    <row r="65" spans="1:29" s="200" customFormat="1" ht="184.5" customHeight="1">
      <c r="A65" s="1012"/>
      <c r="B65" s="1010"/>
      <c r="C65" s="1010"/>
      <c r="D65" s="1010"/>
      <c r="E65" s="1011"/>
      <c r="F65" s="1010"/>
      <c r="G65" s="1010"/>
      <c r="H65" s="1010"/>
      <c r="I65" s="1010"/>
      <c r="J65" s="1010"/>
      <c r="K65" s="1010"/>
      <c r="L65" s="1010"/>
      <c r="M65" s="1010"/>
      <c r="N65" s="1010"/>
      <c r="O65" s="1010"/>
      <c r="P65" s="1010"/>
      <c r="Q65" s="1010"/>
      <c r="R65" s="1010"/>
      <c r="S65" s="1010"/>
      <c r="T65" s="1010"/>
      <c r="U65" s="1010"/>
      <c r="V65" s="1010"/>
      <c r="W65" s="1010"/>
      <c r="X65" s="1010"/>
      <c r="Y65" s="1010"/>
      <c r="Z65" s="1010"/>
      <c r="AA65" s="1010"/>
      <c r="AB65" s="1010"/>
    </row>
    <row r="66" spans="1:29" s="233" customFormat="1" ht="36">
      <c r="B66" s="1026" t="s">
        <v>256</v>
      </c>
      <c r="C66" s="1027"/>
      <c r="D66" s="1027"/>
      <c r="E66" s="2403" t="s">
        <v>257</v>
      </c>
      <c r="F66" s="2403"/>
      <c r="G66" s="2403"/>
      <c r="H66" s="2403"/>
      <c r="I66" s="2403"/>
      <c r="J66" s="2403"/>
      <c r="K66" s="2403"/>
      <c r="L66" s="2403"/>
      <c r="M66" s="2403"/>
      <c r="N66" s="2403"/>
      <c r="O66" s="2403"/>
      <c r="P66" s="2403"/>
      <c r="Q66" s="2403"/>
      <c r="R66" s="2403"/>
      <c r="S66" s="2403"/>
      <c r="T66" s="2403"/>
      <c r="U66" s="2403"/>
      <c r="V66" s="2403"/>
      <c r="W66" s="2403"/>
      <c r="X66" s="2403"/>
      <c r="Y66" s="2403"/>
      <c r="Z66" s="2403"/>
      <c r="AA66" s="2403"/>
      <c r="AB66" s="2404"/>
      <c r="AC66" s="200"/>
    </row>
    <row r="67" spans="1:29" s="233" customFormat="1" ht="23.25" customHeight="1">
      <c r="B67" s="1015"/>
      <c r="C67" s="1015"/>
      <c r="D67" s="1015"/>
      <c r="E67" s="1016"/>
      <c r="F67" s="1015"/>
      <c r="G67" s="1015"/>
      <c r="H67" s="1015"/>
      <c r="I67" s="1015"/>
      <c r="J67" s="1015"/>
      <c r="K67" s="1015"/>
      <c r="L67" s="1015"/>
      <c r="M67" s="1015"/>
      <c r="N67" s="1015"/>
      <c r="O67" s="1015"/>
      <c r="P67" s="1015"/>
      <c r="Q67" s="1015"/>
      <c r="R67" s="1015"/>
      <c r="S67" s="1015"/>
      <c r="T67" s="1015"/>
      <c r="U67" s="1015"/>
      <c r="V67" s="1015"/>
      <c r="W67" s="1015"/>
      <c r="X67" s="1015"/>
      <c r="Y67" s="1015"/>
      <c r="Z67" s="1015"/>
      <c r="AA67" s="1015"/>
      <c r="AB67" s="1015"/>
      <c r="AC67" s="200"/>
    </row>
    <row r="68" spans="1:29" s="200" customFormat="1" ht="28.5">
      <c r="B68" s="1010"/>
      <c r="C68" s="1029" t="s">
        <v>258</v>
      </c>
      <c r="D68" s="1010"/>
      <c r="E68" s="1010"/>
      <c r="F68" s="1011"/>
      <c r="G68" s="1010"/>
      <c r="H68" s="1010"/>
      <c r="I68" s="1010"/>
      <c r="J68" s="1010"/>
      <c r="K68" s="1010"/>
      <c r="L68" s="1010"/>
      <c r="M68" s="1010"/>
      <c r="N68" s="1010"/>
      <c r="O68" s="1010"/>
      <c r="P68" s="1010"/>
      <c r="Q68" s="1010"/>
      <c r="R68" s="1010"/>
      <c r="S68" s="1010"/>
      <c r="T68" s="1010"/>
      <c r="U68" s="1010"/>
      <c r="V68" s="1010"/>
      <c r="W68" s="1010"/>
      <c r="X68" s="1010"/>
      <c r="Y68" s="1010"/>
      <c r="Z68" s="1010"/>
      <c r="AA68" s="1010"/>
      <c r="AB68" s="1010"/>
    </row>
    <row r="69" spans="1:29" s="200" customFormat="1" ht="28.5">
      <c r="B69" s="256"/>
      <c r="C69" s="399" t="s">
        <v>259</v>
      </c>
      <c r="D69" s="2413">
        <v>36697</v>
      </c>
      <c r="E69" s="2413"/>
      <c r="F69" s="256" t="s">
        <v>260</v>
      </c>
      <c r="G69" s="256"/>
      <c r="H69" s="256"/>
      <c r="I69" s="256"/>
      <c r="J69" s="399" t="s">
        <v>261</v>
      </c>
      <c r="K69" s="475"/>
      <c r="L69" s="1012"/>
      <c r="M69" s="1012"/>
      <c r="N69" s="1013" t="s">
        <v>262</v>
      </c>
      <c r="O69" s="475" t="s">
        <v>24</v>
      </c>
      <c r="P69" s="1010"/>
      <c r="Q69" s="1012"/>
      <c r="R69" s="1013" t="s">
        <v>263</v>
      </c>
      <c r="S69" s="475"/>
      <c r="T69" s="1010"/>
      <c r="U69" s="1012"/>
      <c r="V69" s="1013" t="s">
        <v>251</v>
      </c>
      <c r="W69" s="474" t="s">
        <v>264</v>
      </c>
      <c r="X69" s="256"/>
      <c r="Y69" s="1010"/>
      <c r="Z69" s="1010"/>
      <c r="AA69" s="1010"/>
      <c r="AB69" s="1010"/>
    </row>
    <row r="70" spans="1:29" s="200" customFormat="1" ht="28.5">
      <c r="A70" s="1012"/>
      <c r="B70" s="1010"/>
      <c r="C70" s="1013"/>
      <c r="D70" s="1013"/>
      <c r="E70" s="1013"/>
      <c r="F70" s="1013"/>
      <c r="G70" s="1013"/>
      <c r="H70" s="1013"/>
      <c r="I70" s="1013"/>
      <c r="J70" s="1012"/>
      <c r="K70" s="1012"/>
      <c r="L70" s="1010"/>
      <c r="M70" s="1010"/>
      <c r="N70" s="1010"/>
      <c r="O70" s="1010"/>
      <c r="P70" s="1010"/>
      <c r="Q70" s="1010"/>
      <c r="R70" s="1010"/>
      <c r="S70" s="1010"/>
      <c r="T70" s="1010"/>
      <c r="U70" s="1010"/>
      <c r="V70" s="1010"/>
      <c r="W70" s="1010"/>
      <c r="X70" s="1010"/>
      <c r="Y70" s="1010"/>
      <c r="Z70" s="1010"/>
      <c r="AA70" s="1010"/>
      <c r="AB70" s="1010"/>
    </row>
    <row r="71" spans="1:29" s="200" customFormat="1" ht="28.5">
      <c r="A71" s="1012"/>
      <c r="B71" s="1013"/>
      <c r="C71" s="1013"/>
      <c r="D71" s="1013"/>
      <c r="E71" s="1013"/>
      <c r="F71" s="1013"/>
      <c r="G71" s="1013"/>
      <c r="H71" s="1010"/>
      <c r="I71" s="1010"/>
      <c r="J71" s="1010"/>
      <c r="K71" s="1010"/>
      <c r="L71" s="1010"/>
      <c r="M71" s="1010"/>
      <c r="N71" s="1010"/>
      <c r="O71" s="1010"/>
      <c r="P71" s="1010"/>
      <c r="Q71" s="1010"/>
      <c r="R71" s="1010"/>
      <c r="S71" s="1010"/>
      <c r="T71" s="1010"/>
      <c r="U71" s="1010"/>
      <c r="V71" s="1010"/>
      <c r="W71" s="1010"/>
      <c r="X71" s="1010"/>
      <c r="Y71" s="1010"/>
      <c r="Z71" s="1010"/>
      <c r="AA71" s="1010"/>
      <c r="AB71" s="1010"/>
    </row>
    <row r="72" spans="1:29" s="200" customFormat="1" ht="28.5">
      <c r="A72" s="1012"/>
      <c r="B72" s="1010"/>
      <c r="C72" s="1010"/>
      <c r="D72" s="1010"/>
      <c r="E72" s="1011"/>
      <c r="F72" s="1010"/>
      <c r="G72" s="1010"/>
      <c r="H72" s="1010"/>
      <c r="I72" s="1010"/>
      <c r="J72" s="1010"/>
      <c r="K72" s="1010"/>
      <c r="L72" s="1010"/>
      <c r="M72" s="1010"/>
      <c r="N72" s="1010"/>
      <c r="O72" s="1010"/>
      <c r="P72" s="1010"/>
      <c r="Q72" s="1010"/>
      <c r="R72" s="1010"/>
      <c r="S72" s="1010"/>
      <c r="T72" s="1010"/>
      <c r="U72" s="1010"/>
      <c r="V72" s="1010"/>
      <c r="W72" s="1010"/>
      <c r="X72" s="1010"/>
      <c r="Y72" s="1010"/>
      <c r="Z72" s="1010"/>
      <c r="AA72" s="1010"/>
      <c r="AB72" s="1010"/>
    </row>
    <row r="73" spans="1:29" s="200" customFormat="1" ht="28.5">
      <c r="A73" s="1012"/>
      <c r="B73" s="1012"/>
      <c r="C73" s="1010"/>
      <c r="D73" s="1010"/>
      <c r="E73" s="1011"/>
      <c r="F73" s="1012"/>
      <c r="G73" s="1030" t="s">
        <v>265</v>
      </c>
      <c r="H73" s="1012"/>
      <c r="I73" s="473">
        <v>36785</v>
      </c>
      <c r="J73" s="1010" t="s">
        <v>266</v>
      </c>
      <c r="K73" s="1010"/>
      <c r="L73" s="1010"/>
      <c r="M73" s="1012"/>
      <c r="N73" s="1010"/>
      <c r="O73" s="1012"/>
      <c r="P73" s="1010"/>
      <c r="Q73" s="1010"/>
      <c r="R73" s="1010"/>
      <c r="S73" s="1030" t="s">
        <v>267</v>
      </c>
      <c r="T73" s="1010"/>
      <c r="U73" s="1010"/>
      <c r="V73" s="1013" t="s">
        <v>268</v>
      </c>
      <c r="W73" s="2413">
        <v>36786</v>
      </c>
      <c r="X73" s="2413"/>
      <c r="Y73" s="2413"/>
      <c r="Z73" s="1010"/>
      <c r="AA73" s="1010"/>
      <c r="AB73" s="1010"/>
    </row>
    <row r="74" spans="1:29" s="200" customFormat="1" ht="9" customHeight="1">
      <c r="A74" s="1012"/>
      <c r="B74" s="1010"/>
      <c r="C74" s="1010"/>
      <c r="D74" s="1010"/>
      <c r="E74" s="1011"/>
      <c r="F74" s="1010"/>
      <c r="G74" s="1010"/>
      <c r="H74" s="1010"/>
      <c r="I74" s="1010"/>
      <c r="J74" s="1010"/>
      <c r="K74" s="1010"/>
      <c r="L74" s="1010"/>
      <c r="M74" s="1010"/>
      <c r="N74" s="1010"/>
      <c r="O74" s="1012"/>
      <c r="P74" s="1010"/>
      <c r="Q74" s="1010"/>
      <c r="R74" s="1010"/>
      <c r="S74" s="1010"/>
      <c r="T74" s="1010"/>
      <c r="U74" s="1010"/>
      <c r="V74" s="1013"/>
      <c r="W74" s="1010"/>
      <c r="X74" s="1010"/>
      <c r="Y74" s="1010"/>
      <c r="Z74" s="1010"/>
      <c r="AA74" s="1010"/>
      <c r="AB74" s="1010"/>
    </row>
    <row r="75" spans="1:29" s="200" customFormat="1" ht="28.5">
      <c r="A75" s="1012"/>
      <c r="B75" s="1010"/>
      <c r="C75" s="1010"/>
      <c r="D75" s="1010"/>
      <c r="E75" s="1011"/>
      <c r="F75" s="1010"/>
      <c r="G75" s="1010"/>
      <c r="H75" s="1010"/>
      <c r="I75" s="1010"/>
      <c r="J75" s="1010"/>
      <c r="K75" s="1010"/>
      <c r="L75" s="1010"/>
      <c r="M75" s="1010"/>
      <c r="N75" s="1010"/>
      <c r="O75" s="1012"/>
      <c r="P75" s="1010"/>
      <c r="Q75" s="1010"/>
      <c r="R75" s="1010"/>
      <c r="S75" s="1010"/>
      <c r="T75" s="1010"/>
      <c r="U75" s="1010"/>
      <c r="V75" s="1013" t="s">
        <v>269</v>
      </c>
      <c r="W75" s="2413">
        <v>36792</v>
      </c>
      <c r="X75" s="2413"/>
      <c r="Y75" s="2413"/>
      <c r="Z75" s="1010"/>
      <c r="AA75" s="1010"/>
      <c r="AB75" s="1010"/>
    </row>
    <row r="76" spans="1:29" s="200" customFormat="1" ht="20.100000000000001" customHeight="1">
      <c r="A76" s="1012"/>
      <c r="B76" s="1010"/>
      <c r="C76" s="1010"/>
      <c r="D76" s="1010"/>
      <c r="E76" s="1011"/>
      <c r="F76" s="1010"/>
      <c r="G76" s="1010"/>
      <c r="H76" s="1010"/>
      <c r="I76" s="1010"/>
      <c r="J76" s="1010"/>
      <c r="K76" s="1010"/>
      <c r="L76" s="1010"/>
      <c r="M76" s="1010"/>
      <c r="N76" s="1010"/>
      <c r="O76" s="1010"/>
      <c r="P76" s="1010"/>
      <c r="Q76" s="1010"/>
      <c r="R76" s="1010"/>
      <c r="S76" s="1010"/>
      <c r="T76" s="1010"/>
      <c r="U76" s="1010"/>
      <c r="V76" s="1010"/>
      <c r="W76" s="1010"/>
      <c r="X76" s="1010"/>
      <c r="Y76" s="1010"/>
      <c r="Z76" s="1010"/>
      <c r="AA76" s="1010"/>
      <c r="AB76" s="1010"/>
    </row>
    <row r="77" spans="1:29" s="200" customFormat="1" ht="20.100000000000001" customHeight="1">
      <c r="A77" s="1012"/>
      <c r="B77" s="1010"/>
      <c r="C77" s="1010"/>
      <c r="D77" s="1010"/>
      <c r="E77" s="1338"/>
      <c r="F77" s="1010"/>
      <c r="G77" s="1010"/>
      <c r="H77" s="1010"/>
      <c r="I77" s="1010"/>
      <c r="J77" s="1010"/>
      <c r="K77" s="1010"/>
      <c r="L77" s="1010"/>
      <c r="M77" s="1010"/>
      <c r="N77" s="1010"/>
      <c r="O77" s="1010"/>
      <c r="P77" s="1010"/>
      <c r="Q77" s="1010"/>
      <c r="R77" s="1010"/>
      <c r="S77" s="1010"/>
      <c r="T77" s="1010"/>
      <c r="U77" s="1010"/>
      <c r="V77" s="1010"/>
      <c r="W77" s="1010"/>
      <c r="X77" s="1010"/>
      <c r="Y77" s="1010"/>
      <c r="Z77" s="1010"/>
      <c r="AA77" s="1010"/>
      <c r="AB77" s="1010"/>
    </row>
    <row r="78" spans="1:29" s="200" customFormat="1" ht="20.100000000000001" customHeight="1">
      <c r="A78" s="1012"/>
      <c r="B78" s="1010"/>
      <c r="C78" s="1010"/>
      <c r="D78" s="1010"/>
      <c r="E78" s="1338"/>
      <c r="F78" s="1010"/>
      <c r="G78" s="1010"/>
      <c r="H78" s="1010"/>
      <c r="I78" s="1010"/>
      <c r="J78" s="1010"/>
      <c r="K78" s="1010"/>
      <c r="L78" s="1010"/>
      <c r="M78" s="1010"/>
      <c r="N78" s="1010"/>
      <c r="O78" s="1010"/>
      <c r="P78" s="1010"/>
      <c r="Q78" s="1010"/>
      <c r="R78" s="1010"/>
      <c r="S78" s="1010"/>
      <c r="T78" s="1010"/>
      <c r="U78" s="1010"/>
      <c r="V78" s="1010"/>
      <c r="W78" s="1010"/>
      <c r="X78" s="1010"/>
      <c r="Y78" s="1010"/>
      <c r="Z78" s="1010"/>
      <c r="AA78" s="1010"/>
      <c r="AB78" s="1010"/>
    </row>
    <row r="79" spans="1:29" s="200" customFormat="1" ht="19.5" customHeight="1">
      <c r="A79" s="1012"/>
      <c r="B79" s="1010"/>
      <c r="C79" s="1010"/>
      <c r="D79" s="1010"/>
      <c r="E79" s="1338"/>
      <c r="F79" s="1010"/>
      <c r="G79" s="1010"/>
      <c r="H79" s="1010"/>
      <c r="I79" s="1010"/>
      <c r="J79" s="1010"/>
      <c r="K79" s="1010"/>
      <c r="L79" s="1010"/>
      <c r="M79" s="1010"/>
      <c r="N79" s="1010"/>
      <c r="O79" s="1010"/>
      <c r="P79" s="1010"/>
      <c r="Q79" s="1010"/>
      <c r="R79" s="1010"/>
      <c r="S79" s="1010"/>
      <c r="T79" s="1010"/>
      <c r="U79" s="1010"/>
      <c r="V79" s="1010"/>
      <c r="W79" s="1010"/>
      <c r="X79" s="1010"/>
      <c r="Y79" s="1010"/>
      <c r="Z79" s="1010"/>
      <c r="AA79" s="1010"/>
      <c r="AB79" s="1010"/>
    </row>
    <row r="80" spans="1:29" s="200" customFormat="1" ht="19.5" customHeight="1">
      <c r="A80" s="1012"/>
      <c r="B80" s="1010"/>
      <c r="C80" s="1010"/>
      <c r="D80" s="1010"/>
      <c r="E80" s="1338"/>
      <c r="F80" s="1010"/>
      <c r="G80" s="1010"/>
      <c r="H80" s="1010"/>
      <c r="I80" s="1010"/>
      <c r="J80" s="1010"/>
      <c r="K80" s="1010"/>
      <c r="L80" s="1010"/>
      <c r="M80" s="1010"/>
      <c r="N80" s="1010"/>
      <c r="O80" s="1010"/>
      <c r="P80" s="1010"/>
      <c r="Q80" s="1010"/>
      <c r="R80" s="1010"/>
      <c r="S80" s="1010"/>
      <c r="T80" s="1010"/>
      <c r="U80" s="1010"/>
      <c r="V80" s="1010"/>
      <c r="W80" s="1010"/>
      <c r="X80" s="1010"/>
      <c r="Y80" s="1010"/>
      <c r="Z80" s="1010"/>
      <c r="AA80" s="1010"/>
      <c r="AB80" s="1010"/>
    </row>
    <row r="81" spans="1:29" s="233" customFormat="1" ht="36">
      <c r="B81" s="1026" t="s">
        <v>270</v>
      </c>
      <c r="C81" s="1027"/>
      <c r="D81" s="1027"/>
      <c r="E81" s="2403" t="s">
        <v>2215</v>
      </c>
      <c r="F81" s="2403"/>
      <c r="G81" s="2403"/>
      <c r="H81" s="2403"/>
      <c r="I81" s="2403"/>
      <c r="J81" s="2403"/>
      <c r="K81" s="2403"/>
      <c r="L81" s="2403"/>
      <c r="M81" s="2403"/>
      <c r="N81" s="2403"/>
      <c r="O81" s="2403"/>
      <c r="P81" s="2403"/>
      <c r="Q81" s="2403"/>
      <c r="R81" s="2403"/>
      <c r="S81" s="2403"/>
      <c r="T81" s="2403"/>
      <c r="U81" s="2403"/>
      <c r="V81" s="2403"/>
      <c r="W81" s="2403"/>
      <c r="X81" s="2403"/>
      <c r="Y81" s="2403"/>
      <c r="Z81" s="2403"/>
      <c r="AA81" s="2403"/>
      <c r="AB81" s="2404"/>
      <c r="AC81" s="200"/>
    </row>
    <row r="82" spans="1:29" s="200" customFormat="1" ht="20.100000000000001" customHeight="1">
      <c r="A82" s="1012"/>
      <c r="B82" s="1350"/>
      <c r="C82" s="1351"/>
      <c r="D82" s="1351"/>
      <c r="E82" s="1351"/>
      <c r="F82" s="1351"/>
      <c r="G82" s="1351"/>
      <c r="H82" s="1351"/>
      <c r="I82" s="1351"/>
      <c r="J82" s="1351"/>
      <c r="K82" s="1351"/>
      <c r="L82" s="1351"/>
      <c r="M82" s="1351"/>
      <c r="N82" s="1351"/>
      <c r="O82" s="1351"/>
      <c r="P82" s="1351"/>
      <c r="Q82" s="1352"/>
      <c r="R82" s="1370"/>
      <c r="S82" s="1010"/>
      <c r="T82" s="1010"/>
      <c r="U82" s="1010"/>
      <c r="V82" s="1010"/>
      <c r="W82" s="1010"/>
      <c r="X82" s="1010"/>
      <c r="Y82" s="1010"/>
      <c r="Z82" s="1010"/>
      <c r="AA82" s="1010"/>
      <c r="AB82" s="1010"/>
    </row>
    <row r="83" spans="1:29" s="200" customFormat="1" ht="20.100000000000001" customHeight="1">
      <c r="A83" s="1012"/>
      <c r="B83" s="1354"/>
      <c r="C83" s="1355"/>
      <c r="D83" s="1355"/>
      <c r="E83" s="1355"/>
      <c r="F83" s="1356"/>
      <c r="G83" s="1355"/>
      <c r="H83" s="1355"/>
      <c r="I83" s="1355"/>
      <c r="J83" s="1355"/>
      <c r="K83" s="1355"/>
      <c r="L83" s="1355"/>
      <c r="M83" s="1355"/>
      <c r="N83" s="1355"/>
      <c r="O83" s="1355"/>
      <c r="P83" s="1355"/>
      <c r="Q83" s="1357"/>
      <c r="R83" s="1352"/>
      <c r="S83" s="1010"/>
      <c r="T83" s="1010"/>
      <c r="U83" s="1010"/>
      <c r="V83" s="1010"/>
      <c r="W83" s="1010"/>
      <c r="X83" s="1010"/>
      <c r="Y83" s="1010"/>
      <c r="Z83" s="1010"/>
      <c r="AA83" s="1010"/>
      <c r="AB83" s="1010"/>
    </row>
    <row r="84" spans="1:29" s="200" customFormat="1" ht="20.100000000000001" customHeight="1">
      <c r="A84" s="1012"/>
      <c r="B84" s="1354"/>
      <c r="C84" s="1358" t="s">
        <v>2216</v>
      </c>
      <c r="D84" s="1355"/>
      <c r="E84" s="1355"/>
      <c r="F84" s="1355" t="s">
        <v>2217</v>
      </c>
      <c r="G84" s="1355"/>
      <c r="H84" s="1355"/>
      <c r="I84" s="1355"/>
      <c r="J84" s="1355"/>
      <c r="K84" s="1355"/>
      <c r="L84" s="1355"/>
      <c r="M84" s="1355"/>
      <c r="N84" s="1355"/>
      <c r="O84" s="1355"/>
      <c r="P84" s="1355"/>
      <c r="Q84" s="1357"/>
      <c r="R84" s="1352"/>
      <c r="S84" s="1010"/>
      <c r="T84" s="1010"/>
      <c r="U84" s="1010"/>
      <c r="V84" s="1010"/>
      <c r="W84" s="1010"/>
      <c r="X84" s="1010"/>
      <c r="Y84" s="1010"/>
      <c r="Z84" s="1010"/>
      <c r="AA84" s="1010"/>
      <c r="AB84" s="1010"/>
    </row>
    <row r="85" spans="1:29" s="200" customFormat="1" ht="20.100000000000001" customHeight="1">
      <c r="A85" s="1012"/>
      <c r="B85" s="1354"/>
      <c r="C85" s="1358"/>
      <c r="D85" s="1355"/>
      <c r="E85" s="1355"/>
      <c r="F85" s="1012"/>
      <c r="G85" s="1012"/>
      <c r="H85" s="1012"/>
      <c r="I85" s="1355"/>
      <c r="J85" s="1355"/>
      <c r="K85" s="1355"/>
      <c r="L85" s="1355"/>
      <c r="M85" s="1355"/>
      <c r="N85" s="1355"/>
      <c r="O85" s="1355"/>
      <c r="P85" s="1355"/>
      <c r="Q85" s="1357"/>
      <c r="R85" s="1352"/>
      <c r="S85" s="1010"/>
      <c r="T85" s="1010"/>
      <c r="U85" s="1010"/>
      <c r="V85" s="1010"/>
      <c r="W85" s="1010"/>
      <c r="X85" s="1010"/>
      <c r="Y85" s="1010"/>
      <c r="Z85" s="1010"/>
      <c r="AA85" s="1010"/>
      <c r="AB85" s="1010"/>
    </row>
    <row r="86" spans="1:29" s="200" customFormat="1" ht="20.100000000000001" customHeight="1">
      <c r="A86" s="1012"/>
      <c r="B86" s="1354"/>
      <c r="C86" s="1359"/>
      <c r="D86" s="1359"/>
      <c r="E86" s="1012"/>
      <c r="F86" s="1012"/>
      <c r="G86" s="1012"/>
      <c r="H86" s="1360" t="s">
        <v>430</v>
      </c>
      <c r="I86" s="1371">
        <v>0.35</v>
      </c>
      <c r="J86" s="1359"/>
      <c r="K86" s="1359"/>
      <c r="L86" s="1359"/>
      <c r="N86" s="1359"/>
      <c r="P86" s="1361"/>
      <c r="Q86" s="1357"/>
      <c r="R86" s="1352"/>
      <c r="S86" s="1010"/>
      <c r="T86" s="1010"/>
      <c r="U86" s="1010"/>
      <c r="V86" s="1360" t="s">
        <v>2</v>
      </c>
      <c r="W86" s="2388">
        <v>0.15</v>
      </c>
      <c r="X86" s="2388"/>
      <c r="Y86" s="1010"/>
      <c r="Z86" s="1010"/>
      <c r="AA86" s="1010"/>
      <c r="AB86" s="1010"/>
    </row>
    <row r="87" spans="1:29" s="200" customFormat="1" ht="20.100000000000001" customHeight="1">
      <c r="A87" s="1012"/>
      <c r="B87" s="1354"/>
      <c r="C87" s="1359"/>
      <c r="D87" s="1359"/>
      <c r="E87" s="1359"/>
      <c r="F87" s="1361"/>
      <c r="G87" s="1361"/>
      <c r="H87" s="1359"/>
      <c r="I87" s="1359"/>
      <c r="J87" s="1359"/>
      <c r="K87" s="1359"/>
      <c r="L87" s="1359"/>
      <c r="M87" s="1359"/>
      <c r="N87" s="1359"/>
      <c r="O87" s="1361"/>
      <c r="P87" s="1361"/>
      <c r="Q87" s="1357"/>
      <c r="R87" s="1352"/>
      <c r="S87" s="1010"/>
      <c r="T87" s="1010"/>
      <c r="U87" s="1010"/>
      <c r="V87" s="1010"/>
      <c r="W87" s="1010"/>
      <c r="X87" s="1010"/>
      <c r="Y87" s="1010"/>
      <c r="Z87" s="1010"/>
      <c r="AA87" s="1010"/>
      <c r="AB87" s="1010"/>
    </row>
    <row r="88" spans="1:29" s="200" customFormat="1" ht="20.100000000000001" customHeight="1">
      <c r="A88" s="1012"/>
      <c r="B88" s="1354"/>
      <c r="C88" s="1359"/>
      <c r="D88" s="1359"/>
      <c r="E88" s="1012"/>
      <c r="F88" s="1012"/>
      <c r="G88" s="1012"/>
      <c r="H88" s="1360" t="s">
        <v>435</v>
      </c>
      <c r="I88" s="1371">
        <v>0.35</v>
      </c>
      <c r="J88" s="1359"/>
      <c r="K88" s="1359"/>
      <c r="L88" s="1359"/>
      <c r="N88" s="1359"/>
      <c r="P88" s="1361"/>
      <c r="Q88" s="1357"/>
      <c r="R88" s="1352"/>
      <c r="S88" s="1010"/>
      <c r="T88" s="1010"/>
      <c r="U88" s="1010"/>
      <c r="V88" s="1360" t="s">
        <v>2218</v>
      </c>
      <c r="W88" s="2388">
        <v>0.15</v>
      </c>
      <c r="X88" s="2388"/>
      <c r="Y88" s="1010"/>
      <c r="Z88" s="1010"/>
      <c r="AA88" s="1010"/>
      <c r="AB88" s="1010"/>
    </row>
    <row r="89" spans="1:29" s="200" customFormat="1" ht="20.100000000000001" customHeight="1">
      <c r="A89" s="1012"/>
      <c r="B89" s="1354"/>
      <c r="C89" s="1359"/>
      <c r="D89" s="1359"/>
      <c r="E89" s="1359"/>
      <c r="F89" s="1361"/>
      <c r="G89" s="1361"/>
      <c r="H89" s="1359"/>
      <c r="I89" s="1359"/>
      <c r="J89" s="1359"/>
      <c r="K89" s="1359"/>
      <c r="L89" s="1359"/>
      <c r="M89" s="1359"/>
      <c r="N89" s="1361"/>
      <c r="O89" s="1361"/>
      <c r="P89" s="1361"/>
      <c r="Q89" s="1357"/>
      <c r="R89" s="1352"/>
      <c r="S89" s="1010"/>
      <c r="T89" s="1010"/>
      <c r="U89" s="1010"/>
      <c r="V89" s="1010"/>
      <c r="W89" s="1010"/>
      <c r="X89" s="1010"/>
      <c r="Y89" s="1010"/>
      <c r="Z89" s="1010"/>
      <c r="AA89" s="1010"/>
      <c r="AB89" s="1010"/>
    </row>
    <row r="90" spans="1:29" s="200" customFormat="1" ht="20.100000000000001" customHeight="1">
      <c r="A90" s="1012"/>
      <c r="B90" s="1354"/>
      <c r="C90" s="1373"/>
      <c r="D90" s="1373"/>
      <c r="E90" s="1373"/>
      <c r="F90" s="1373"/>
      <c r="G90" s="1373"/>
      <c r="H90" s="1360" t="s">
        <v>2219</v>
      </c>
      <c r="I90" s="1371"/>
      <c r="K90" s="1372"/>
      <c r="L90" s="1372"/>
      <c r="M90" s="1372"/>
      <c r="P90" s="1359"/>
      <c r="Q90" s="1357"/>
      <c r="R90" s="1352"/>
      <c r="S90" s="1010"/>
      <c r="T90" s="1010"/>
      <c r="U90" s="1010"/>
      <c r="V90" s="1360" t="s">
        <v>2219</v>
      </c>
      <c r="W90" s="2388"/>
      <c r="X90" s="2388"/>
      <c r="Y90" s="1010"/>
      <c r="Z90" s="1010"/>
      <c r="AA90" s="1010"/>
      <c r="AB90" s="1010"/>
    </row>
    <row r="91" spans="1:29" s="200" customFormat="1" ht="20.100000000000001" customHeight="1">
      <c r="A91" s="1012"/>
      <c r="B91" s="1354"/>
      <c r="C91" s="1359"/>
      <c r="D91" s="1359"/>
      <c r="E91" s="1359"/>
      <c r="F91" s="1362"/>
      <c r="G91" s="1359"/>
      <c r="H91" s="1359"/>
      <c r="I91" s="2389"/>
      <c r="J91" s="2389"/>
      <c r="K91" s="1359"/>
      <c r="L91" s="1359"/>
      <c r="M91" s="1359"/>
      <c r="N91" s="1359"/>
      <c r="O91" s="1359"/>
      <c r="P91" s="1359"/>
      <c r="Q91" s="1357"/>
      <c r="R91" s="1352"/>
      <c r="S91" s="1010"/>
      <c r="T91" s="1010"/>
      <c r="U91" s="1010"/>
      <c r="V91" s="1010"/>
      <c r="W91" s="1010"/>
      <c r="X91" s="1010"/>
      <c r="Y91" s="1010"/>
      <c r="Z91" s="1010"/>
      <c r="AA91" s="1010"/>
      <c r="AB91" s="1010"/>
    </row>
    <row r="92" spans="1:29" s="200" customFormat="1" ht="20.100000000000001" customHeight="1">
      <c r="A92" s="1012"/>
      <c r="B92" s="1354"/>
      <c r="C92" s="1359"/>
      <c r="D92" s="1374" t="s">
        <v>2220</v>
      </c>
      <c r="F92" s="1362"/>
      <c r="G92" s="1359"/>
      <c r="H92" s="1359"/>
      <c r="I92" s="1361"/>
      <c r="J92" s="1361"/>
      <c r="K92" s="1359"/>
      <c r="L92" s="1359"/>
      <c r="M92" s="1359"/>
      <c r="N92" s="1359"/>
      <c r="O92" s="1359"/>
      <c r="P92" s="1359"/>
      <c r="Q92" s="1357"/>
      <c r="R92" s="1352"/>
      <c r="S92" s="1010"/>
      <c r="T92" s="1010"/>
      <c r="U92" s="1010"/>
      <c r="V92" s="1010"/>
      <c r="W92" s="1010"/>
      <c r="X92" s="1010"/>
      <c r="Y92" s="1010"/>
      <c r="Z92" s="1010"/>
      <c r="AA92" s="1010"/>
      <c r="AB92" s="1010"/>
    </row>
    <row r="93" spans="1:29" s="200" customFormat="1" ht="20.100000000000001" customHeight="1">
      <c r="A93" s="1012"/>
      <c r="B93" s="1354"/>
      <c r="C93" s="1358"/>
      <c r="D93" s="1358"/>
      <c r="E93" s="1359"/>
      <c r="F93" s="1362"/>
      <c r="G93" s="1359"/>
      <c r="H93" s="1359"/>
      <c r="I93" s="1359"/>
      <c r="J93" s="1359"/>
      <c r="K93" s="1359"/>
      <c r="L93" s="1359"/>
      <c r="M93" s="1359"/>
      <c r="N93" s="1359"/>
      <c r="O93" s="1359"/>
      <c r="P93" s="1359"/>
      <c r="Q93" s="1357"/>
      <c r="R93" s="1352"/>
      <c r="S93" s="1010"/>
      <c r="T93" s="1010"/>
      <c r="U93" s="1010"/>
      <c r="V93" s="1010"/>
      <c r="W93" s="1010"/>
      <c r="X93" s="1010"/>
      <c r="Y93" s="1010"/>
      <c r="Z93" s="1010"/>
      <c r="AA93" s="1010"/>
      <c r="AB93" s="1010"/>
    </row>
    <row r="94" spans="1:29" s="200" customFormat="1" ht="20.100000000000001" customHeight="1">
      <c r="A94" s="1012"/>
      <c r="B94" s="1354"/>
      <c r="C94" s="1363"/>
      <c r="D94" s="1363"/>
      <c r="E94" s="1363" t="s">
        <v>2221</v>
      </c>
      <c r="F94" s="1363"/>
      <c r="G94" s="1363"/>
      <c r="H94" s="1363"/>
      <c r="I94" s="1359"/>
      <c r="J94" s="1359"/>
      <c r="K94" s="1359"/>
      <c r="L94" s="1359"/>
      <c r="M94" s="1359"/>
      <c r="N94" s="1359"/>
      <c r="O94" s="1359"/>
      <c r="P94" s="1359"/>
      <c r="Q94" s="1357"/>
      <c r="R94" s="1352"/>
      <c r="S94" s="1010"/>
      <c r="T94" s="1010"/>
      <c r="U94" s="1010"/>
      <c r="V94" s="1010"/>
      <c r="W94" s="1010"/>
      <c r="X94" s="1010"/>
      <c r="Y94" s="1010"/>
      <c r="Z94" s="1010"/>
      <c r="AA94" s="1010"/>
      <c r="AB94" s="1010"/>
    </row>
    <row r="95" spans="1:29" s="200" customFormat="1" ht="20.100000000000001" customHeight="1">
      <c r="A95" s="1012"/>
      <c r="B95" s="1354"/>
      <c r="C95" s="1363"/>
      <c r="D95" s="1363"/>
      <c r="E95" s="1363"/>
      <c r="F95" s="1363"/>
      <c r="G95" s="1363"/>
      <c r="H95" s="1363"/>
      <c r="I95" s="1359"/>
      <c r="J95" s="1359"/>
      <c r="K95" s="1359"/>
      <c r="L95" s="1359"/>
      <c r="M95" s="1359"/>
      <c r="N95" s="1359"/>
      <c r="O95" s="1359"/>
      <c r="P95" s="1359"/>
      <c r="Q95" s="1357"/>
      <c r="R95" s="1352"/>
      <c r="S95" s="1010"/>
      <c r="T95" s="1010"/>
      <c r="U95" s="1010"/>
      <c r="V95" s="1010"/>
      <c r="W95" s="1012"/>
      <c r="X95" s="1012"/>
      <c r="Y95" s="1012"/>
      <c r="Z95" s="1012"/>
      <c r="AA95" s="1012"/>
      <c r="AB95" s="1012"/>
    </row>
    <row r="96" spans="1:29" s="200" customFormat="1" ht="20.100000000000001" customHeight="1" thickBot="1">
      <c r="A96" s="1012"/>
      <c r="B96" s="1354"/>
      <c r="C96" s="1358"/>
      <c r="D96" s="1012"/>
      <c r="E96" s="1012"/>
      <c r="F96" s="1012"/>
      <c r="G96" s="1012"/>
      <c r="H96" s="2426" t="s">
        <v>2232</v>
      </c>
      <c r="I96" s="2426"/>
      <c r="J96" s="2426"/>
      <c r="K96" s="2426"/>
      <c r="L96" s="2426"/>
      <c r="M96" s="2426"/>
      <c r="N96" s="2426"/>
      <c r="O96" s="1359"/>
      <c r="P96" s="1359"/>
      <c r="Q96" s="1357"/>
      <c r="R96" s="1352"/>
      <c r="S96" s="1010"/>
      <c r="T96" s="1010"/>
      <c r="U96" s="1010"/>
      <c r="V96" s="1010"/>
      <c r="W96" s="1012"/>
      <c r="X96" s="1012"/>
      <c r="Y96" s="1012"/>
      <c r="Z96" s="1012"/>
      <c r="AA96" s="1012"/>
      <c r="AB96" s="1012"/>
    </row>
    <row r="97" spans="1:28" s="200" customFormat="1" ht="20.100000000000001" customHeight="1">
      <c r="A97" s="1012"/>
      <c r="B97" s="1354"/>
      <c r="C97" s="1358"/>
      <c r="D97" s="1012"/>
      <c r="E97" s="1012"/>
      <c r="F97" s="1012"/>
      <c r="G97" s="1012"/>
      <c r="H97" s="2428" t="s">
        <v>23</v>
      </c>
      <c r="I97" s="2428"/>
      <c r="J97" s="2428"/>
      <c r="K97" s="2428"/>
      <c r="L97" s="2428"/>
      <c r="M97" s="2428"/>
      <c r="N97" s="2428"/>
      <c r="O97" s="1359"/>
      <c r="P97" s="1359"/>
      <c r="Q97" s="1357"/>
      <c r="R97" s="1352"/>
      <c r="S97" s="1010"/>
      <c r="T97" s="1010"/>
      <c r="U97" s="1010"/>
      <c r="V97" s="1010"/>
      <c r="W97" s="1010"/>
      <c r="X97" s="1012"/>
      <c r="Y97" s="1012"/>
      <c r="Z97" s="1012"/>
      <c r="AA97" s="1012"/>
      <c r="AB97" s="1012"/>
    </row>
    <row r="98" spans="1:28" s="200" customFormat="1" ht="20.100000000000001" customHeight="1">
      <c r="A98" s="1012"/>
      <c r="B98" s="1354"/>
      <c r="C98" s="1358"/>
      <c r="D98" s="1362"/>
      <c r="E98" s="1362"/>
      <c r="F98" s="1362"/>
      <c r="G98" s="1362"/>
      <c r="H98" s="1362"/>
      <c r="I98" s="1362"/>
      <c r="J98" s="1362"/>
      <c r="K98" s="1362"/>
      <c r="L98" s="1359"/>
      <c r="M98" s="1359"/>
      <c r="N98" s="1359"/>
      <c r="O98" s="1359"/>
      <c r="P98" s="1359"/>
      <c r="Q98" s="1357"/>
      <c r="R98" s="1352"/>
      <c r="S98" s="1010"/>
      <c r="T98" s="1010"/>
      <c r="U98" s="1010"/>
      <c r="V98" s="1010"/>
      <c r="W98" s="1010"/>
      <c r="X98" s="1010"/>
      <c r="Y98" s="1010"/>
      <c r="Z98" s="1010"/>
      <c r="AA98" s="1010"/>
      <c r="AB98" s="1010"/>
    </row>
    <row r="99" spans="1:28" s="200" customFormat="1" ht="20.100000000000001" customHeight="1">
      <c r="A99" s="1012"/>
      <c r="B99" s="1354"/>
      <c r="C99" s="1358"/>
      <c r="D99" s="1358" t="s">
        <v>2222</v>
      </c>
      <c r="E99" s="1359"/>
      <c r="F99" s="1362"/>
      <c r="G99" s="1359"/>
      <c r="H99" s="1359"/>
      <c r="I99" s="1359"/>
      <c r="J99" s="1359"/>
      <c r="K99" s="1359"/>
      <c r="L99" s="1359"/>
      <c r="M99" s="1359"/>
      <c r="N99" s="1359"/>
      <c r="O99" s="1359"/>
      <c r="P99" s="1359"/>
      <c r="Q99" s="1357"/>
      <c r="R99" s="1352"/>
      <c r="S99" s="1010"/>
      <c r="T99" s="1010"/>
      <c r="U99" s="1010"/>
      <c r="V99" s="1010"/>
      <c r="W99" s="1010"/>
      <c r="X99" s="1010"/>
      <c r="Y99" s="1010"/>
      <c r="Z99" s="1010"/>
      <c r="AA99" s="1010"/>
      <c r="AB99" s="1010"/>
    </row>
    <row r="100" spans="1:28" s="200" customFormat="1" ht="20.100000000000001" customHeight="1">
      <c r="A100" s="1012"/>
      <c r="B100" s="1354"/>
      <c r="C100" s="1358"/>
      <c r="D100" s="1358"/>
      <c r="E100" s="1359"/>
      <c r="F100" s="1362"/>
      <c r="G100" s="1359"/>
      <c r="H100" s="1359"/>
      <c r="I100" s="1359"/>
      <c r="J100" s="1359"/>
      <c r="K100" s="1359"/>
      <c r="L100" s="1359"/>
      <c r="M100" s="1359"/>
      <c r="N100" s="1359"/>
      <c r="O100" s="1359"/>
      <c r="P100" s="1359"/>
      <c r="Q100" s="1357"/>
      <c r="R100" s="1352"/>
      <c r="S100" s="1010"/>
      <c r="T100" s="1010"/>
      <c r="U100" s="1010"/>
      <c r="V100" s="1010"/>
      <c r="W100" s="1010"/>
      <c r="X100" s="1010"/>
      <c r="Y100" s="1010"/>
      <c r="Z100" s="1010"/>
      <c r="AA100" s="1010"/>
      <c r="AB100" s="1010"/>
    </row>
    <row r="101" spans="1:28" s="200" customFormat="1" ht="20.100000000000001" customHeight="1">
      <c r="A101" s="1012"/>
      <c r="B101" s="1354"/>
      <c r="C101" s="1364"/>
      <c r="D101" s="1364"/>
      <c r="E101" s="1359"/>
      <c r="F101" s="1363"/>
      <c r="G101" s="1365" t="s">
        <v>2223</v>
      </c>
      <c r="H101" s="1365"/>
      <c r="I101" s="1363" t="s">
        <v>2224</v>
      </c>
      <c r="J101" s="1363"/>
      <c r="K101" s="1363"/>
      <c r="L101" s="1363"/>
      <c r="M101" s="1363"/>
      <c r="N101" s="1363"/>
      <c r="O101" s="1363"/>
      <c r="P101" s="1363"/>
      <c r="Q101" s="1357"/>
      <c r="R101" s="1352"/>
      <c r="S101" s="1010"/>
      <c r="T101" s="1010"/>
      <c r="U101" s="1010"/>
      <c r="V101" s="1010"/>
      <c r="W101" s="1010"/>
      <c r="X101" s="1010"/>
      <c r="Y101" s="1010"/>
      <c r="Z101" s="1010"/>
      <c r="AA101" s="1010"/>
      <c r="AB101" s="1010"/>
    </row>
    <row r="102" spans="1:28" s="200" customFormat="1" ht="20.100000000000001" customHeight="1">
      <c r="A102" s="1012"/>
      <c r="B102" s="1354"/>
      <c r="C102" s="1364"/>
      <c r="D102" s="1364"/>
      <c r="E102" s="1359"/>
      <c r="F102" s="1363"/>
      <c r="G102" s="1365"/>
      <c r="H102" s="1365"/>
      <c r="I102" s="1363"/>
      <c r="J102" s="1363"/>
      <c r="K102" s="1363"/>
      <c r="L102" s="1363"/>
      <c r="M102" s="1363"/>
      <c r="N102" s="1363"/>
      <c r="O102" s="1363"/>
      <c r="P102" s="1363"/>
      <c r="Q102" s="1357"/>
      <c r="R102" s="1352"/>
      <c r="S102" s="1010"/>
      <c r="T102" s="1010"/>
      <c r="U102" s="1010"/>
      <c r="V102" s="1010"/>
      <c r="W102" s="1010"/>
      <c r="X102" s="1010"/>
      <c r="Y102" s="1010"/>
      <c r="Z102" s="1010"/>
      <c r="AA102" s="1010"/>
      <c r="AB102" s="1010"/>
    </row>
    <row r="103" spans="1:28" s="200" customFormat="1" ht="20.100000000000001" customHeight="1">
      <c r="A103" s="1012"/>
      <c r="B103" s="1354"/>
      <c r="E103" s="1366" t="s">
        <v>2225</v>
      </c>
      <c r="F103" s="1367">
        <v>3</v>
      </c>
      <c r="H103" s="1365"/>
      <c r="I103" s="1366" t="s">
        <v>2226</v>
      </c>
      <c r="J103" s="1367">
        <v>2</v>
      </c>
      <c r="L103" s="1360"/>
      <c r="M103" s="1360" t="s">
        <v>2227</v>
      </c>
      <c r="N103" s="1367">
        <v>1</v>
      </c>
      <c r="O103" s="1012"/>
      <c r="P103" s="1012"/>
      <c r="Q103" s="1357"/>
      <c r="R103" s="1352"/>
      <c r="S103" s="1010"/>
      <c r="T103" s="1010"/>
      <c r="U103" s="1010"/>
      <c r="V103" s="1360" t="s">
        <v>2228</v>
      </c>
      <c r="W103" s="1367" t="s">
        <v>14</v>
      </c>
      <c r="X103" s="1010"/>
      <c r="Y103" s="1010"/>
      <c r="Z103" s="1010"/>
      <c r="AA103" s="1010"/>
      <c r="AB103" s="1010"/>
    </row>
    <row r="104" spans="1:28" s="200" customFormat="1" ht="20.100000000000001" customHeight="1">
      <c r="A104" s="1012"/>
      <c r="B104" s="1354"/>
      <c r="C104" s="1012"/>
      <c r="D104" s="1012"/>
      <c r="E104" s="1360"/>
      <c r="F104" s="1375"/>
      <c r="G104" s="1012"/>
      <c r="H104" s="1365"/>
      <c r="I104" s="1360"/>
      <c r="J104" s="1375"/>
      <c r="K104" s="1012"/>
      <c r="L104" s="1360"/>
      <c r="M104" s="1360"/>
      <c r="N104" s="1375"/>
      <c r="O104" s="1012"/>
      <c r="P104" s="1012"/>
      <c r="Q104" s="1357"/>
      <c r="R104" s="1352"/>
      <c r="S104" s="1010"/>
      <c r="T104" s="1010"/>
      <c r="U104" s="1010"/>
      <c r="V104" s="1360"/>
      <c r="W104" s="1375"/>
      <c r="X104" s="1010"/>
      <c r="Y104" s="1010"/>
      <c r="Z104" s="1010"/>
      <c r="AA104" s="1010"/>
      <c r="AB104" s="1010"/>
    </row>
    <row r="105" spans="1:28" s="200" customFormat="1" ht="20.100000000000001" customHeight="1">
      <c r="A105" s="1012"/>
      <c r="B105" s="1354"/>
      <c r="C105" s="1012"/>
      <c r="D105" s="1012"/>
      <c r="E105" s="1360"/>
      <c r="F105" s="1375"/>
      <c r="G105" s="1012"/>
      <c r="H105" s="1365"/>
      <c r="I105" s="1360"/>
      <c r="J105" s="1375"/>
      <c r="K105" s="1012"/>
      <c r="L105" s="1360"/>
      <c r="M105" s="1360"/>
      <c r="N105" s="1375"/>
      <c r="O105" s="1012"/>
      <c r="P105" s="1012"/>
      <c r="Q105" s="1357"/>
      <c r="R105" s="1352"/>
      <c r="S105" s="1010"/>
      <c r="T105" s="1010"/>
      <c r="U105" s="1010"/>
      <c r="V105" s="1360"/>
      <c r="W105" s="1375"/>
      <c r="X105" s="1010"/>
      <c r="Y105" s="1010"/>
      <c r="Z105" s="1010"/>
      <c r="AA105" s="1010"/>
      <c r="AB105" s="1010"/>
    </row>
    <row r="106" spans="1:28" s="200" customFormat="1" ht="20.100000000000001" customHeight="1" thickBot="1">
      <c r="A106" s="1012"/>
      <c r="B106" s="1354"/>
      <c r="D106" s="1359"/>
      <c r="E106" s="1359"/>
      <c r="F106" s="1360" t="s">
        <v>2229</v>
      </c>
      <c r="H106" s="2426" t="s">
        <v>2233</v>
      </c>
      <c r="I106" s="2427"/>
      <c r="J106" s="2427"/>
      <c r="K106" s="2427"/>
      <c r="L106" s="2427"/>
      <c r="M106" s="2427"/>
      <c r="N106" s="2427"/>
      <c r="O106" s="2427"/>
      <c r="P106" s="1363"/>
      <c r="Q106" s="1357"/>
      <c r="R106" s="1352"/>
      <c r="S106" s="1010"/>
      <c r="T106" s="1010"/>
      <c r="U106" s="1010"/>
      <c r="V106" s="1010"/>
      <c r="W106" s="1010"/>
      <c r="X106" s="1010"/>
      <c r="Y106" s="1010"/>
      <c r="Z106" s="1010"/>
      <c r="AA106" s="1010"/>
      <c r="AB106" s="1010"/>
    </row>
    <row r="107" spans="1:28" s="200" customFormat="1" ht="20.100000000000001" customHeight="1">
      <c r="A107" s="1012"/>
      <c r="B107" s="1354"/>
      <c r="C107" s="1360"/>
      <c r="D107" s="1368"/>
      <c r="E107" s="1362"/>
      <c r="H107" s="2428" t="s">
        <v>2230</v>
      </c>
      <c r="I107" s="2428"/>
      <c r="J107" s="2428"/>
      <c r="K107" s="2428"/>
      <c r="L107" s="2428"/>
      <c r="M107" s="2428"/>
      <c r="N107" s="2428"/>
      <c r="O107" s="2428"/>
      <c r="P107" s="1363"/>
      <c r="Q107" s="1357"/>
      <c r="R107" s="1352"/>
      <c r="S107" s="1010"/>
      <c r="T107" s="1010"/>
      <c r="U107" s="1010"/>
      <c r="V107" s="1010"/>
      <c r="W107" s="1012"/>
      <c r="X107" s="1012"/>
      <c r="Y107" s="1012"/>
      <c r="Z107" s="1012"/>
      <c r="AA107" s="1012"/>
      <c r="AB107" s="1012"/>
    </row>
    <row r="108" spans="1:28" s="200" customFormat="1" ht="20.100000000000001" customHeight="1" thickBot="1">
      <c r="A108" s="1012"/>
      <c r="B108" s="1354"/>
      <c r="C108" s="1358"/>
      <c r="D108" s="1352"/>
      <c r="E108" s="1359"/>
      <c r="F108" s="1362"/>
      <c r="G108" s="1359"/>
      <c r="H108" s="1359"/>
      <c r="I108" s="1359"/>
      <c r="J108" s="1359"/>
      <c r="K108" s="1359"/>
      <c r="L108" s="1359"/>
      <c r="M108" s="1359"/>
      <c r="N108" s="1359"/>
      <c r="O108" s="1359"/>
      <c r="P108" s="1359"/>
      <c r="Q108" s="1357"/>
      <c r="R108" s="1352"/>
      <c r="S108" s="1010"/>
      <c r="T108" s="1010"/>
      <c r="U108" s="1010"/>
      <c r="V108" s="1010"/>
      <c r="X108" s="1012"/>
      <c r="Y108" s="1010"/>
      <c r="Z108" s="1010"/>
      <c r="AA108" s="1010"/>
      <c r="AB108" s="1012"/>
    </row>
    <row r="109" spans="1:28" s="200" customFormat="1" ht="20.100000000000001" customHeight="1">
      <c r="A109" s="1012"/>
      <c r="B109" s="1354"/>
      <c r="D109" s="1376" t="s">
        <v>2231</v>
      </c>
      <c r="E109" s="2386"/>
      <c r="F109" s="2386"/>
      <c r="G109" s="2386"/>
      <c r="H109" s="2386"/>
      <c r="I109" s="2386"/>
      <c r="J109" s="2386"/>
      <c r="K109" s="2386"/>
      <c r="L109" s="2386"/>
      <c r="M109" s="2386"/>
      <c r="N109" s="2386"/>
      <c r="O109" s="2386"/>
      <c r="P109" s="2386"/>
      <c r="Q109" s="2386"/>
      <c r="R109" s="2386"/>
      <c r="S109" s="2386"/>
      <c r="T109" s="2386"/>
      <c r="U109" s="2386"/>
      <c r="V109" s="2386"/>
      <c r="W109" s="2386"/>
      <c r="X109" s="2386"/>
      <c r="Y109" s="1010"/>
      <c r="Z109" s="1010"/>
      <c r="AA109" s="1010"/>
      <c r="AB109" s="1010"/>
    </row>
    <row r="110" spans="1:28" s="200" customFormat="1" ht="20.100000000000001" customHeight="1">
      <c r="A110" s="1012"/>
      <c r="B110" s="1354"/>
      <c r="C110" s="1355"/>
      <c r="D110" s="1352"/>
      <c r="E110" s="2387"/>
      <c r="F110" s="2387"/>
      <c r="G110" s="2387"/>
      <c r="H110" s="2387"/>
      <c r="I110" s="2387"/>
      <c r="J110" s="2387"/>
      <c r="K110" s="2387"/>
      <c r="L110" s="2387"/>
      <c r="M110" s="2387"/>
      <c r="N110" s="2387"/>
      <c r="O110" s="2387"/>
      <c r="P110" s="2387"/>
      <c r="Q110" s="2387"/>
      <c r="R110" s="2387"/>
      <c r="S110" s="2387"/>
      <c r="T110" s="2387"/>
      <c r="U110" s="2387"/>
      <c r="V110" s="2387"/>
      <c r="W110" s="2387"/>
      <c r="X110" s="2387"/>
      <c r="Y110" s="1010"/>
      <c r="Z110" s="1010"/>
      <c r="AA110" s="1010"/>
      <c r="AB110" s="1010"/>
    </row>
    <row r="111" spans="1:28" s="200" customFormat="1" ht="20.100000000000001" customHeight="1">
      <c r="A111" s="1012"/>
      <c r="B111" s="1354"/>
      <c r="C111" s="1355"/>
      <c r="D111" s="1352"/>
      <c r="E111" s="2387"/>
      <c r="F111" s="2387"/>
      <c r="G111" s="2387"/>
      <c r="H111" s="2387"/>
      <c r="I111" s="2387"/>
      <c r="J111" s="2387"/>
      <c r="K111" s="2387"/>
      <c r="L111" s="2387"/>
      <c r="M111" s="2387"/>
      <c r="N111" s="2387"/>
      <c r="O111" s="2387"/>
      <c r="P111" s="2387"/>
      <c r="Q111" s="2387"/>
      <c r="R111" s="2387"/>
      <c r="S111" s="2387"/>
      <c r="T111" s="2387"/>
      <c r="U111" s="2387"/>
      <c r="V111" s="2387"/>
      <c r="W111" s="2387"/>
      <c r="X111" s="2387"/>
      <c r="Y111" s="1010"/>
      <c r="Z111" s="1010"/>
      <c r="AA111" s="1010"/>
      <c r="AB111" s="1010"/>
    </row>
    <row r="112" spans="1:28" s="200" customFormat="1" ht="20.100000000000001" customHeight="1">
      <c r="A112" s="1012"/>
      <c r="B112" s="1354"/>
      <c r="C112" s="1355"/>
      <c r="D112" s="1352"/>
      <c r="E112" s="2387"/>
      <c r="F112" s="2387"/>
      <c r="G112" s="2387"/>
      <c r="H112" s="2387"/>
      <c r="I112" s="2387"/>
      <c r="J112" s="2387"/>
      <c r="K112" s="2387"/>
      <c r="L112" s="2387"/>
      <c r="M112" s="2387"/>
      <c r="N112" s="2387"/>
      <c r="O112" s="2387"/>
      <c r="P112" s="2387"/>
      <c r="Q112" s="2387"/>
      <c r="R112" s="2387"/>
      <c r="S112" s="2387"/>
      <c r="T112" s="2387"/>
      <c r="U112" s="2387"/>
      <c r="V112" s="2387"/>
      <c r="W112" s="2387"/>
      <c r="X112" s="2387"/>
      <c r="Y112" s="1010"/>
      <c r="Z112" s="1010"/>
      <c r="AA112" s="1010"/>
      <c r="AB112" s="1010"/>
    </row>
    <row r="113" spans="1:29" s="200" customFormat="1" ht="20.100000000000001" customHeight="1">
      <c r="A113" s="1012"/>
      <c r="B113" s="1354"/>
      <c r="C113" s="1355"/>
      <c r="D113" s="1352"/>
      <c r="E113" s="2387"/>
      <c r="F113" s="2387"/>
      <c r="G113" s="2387"/>
      <c r="H113" s="2387"/>
      <c r="I113" s="2387"/>
      <c r="J113" s="2387"/>
      <c r="K113" s="2387"/>
      <c r="L113" s="2387"/>
      <c r="M113" s="2387"/>
      <c r="N113" s="2387"/>
      <c r="O113" s="2387"/>
      <c r="P113" s="2387"/>
      <c r="Q113" s="2387"/>
      <c r="R113" s="2387"/>
      <c r="S113" s="2387"/>
      <c r="T113" s="2387"/>
      <c r="U113" s="2387"/>
      <c r="V113" s="2387"/>
      <c r="W113" s="2387"/>
      <c r="X113" s="2387"/>
      <c r="Y113" s="1010"/>
      <c r="Z113" s="1010"/>
      <c r="AA113" s="1010"/>
      <c r="AB113" s="1010"/>
    </row>
    <row r="114" spans="1:29" s="200" customFormat="1" ht="20.100000000000001" customHeight="1">
      <c r="A114" s="1012"/>
      <c r="B114" s="1354"/>
      <c r="C114" s="1369"/>
      <c r="D114" s="1352"/>
      <c r="E114" s="2387"/>
      <c r="F114" s="2387"/>
      <c r="G114" s="2387"/>
      <c r="H114" s="2387"/>
      <c r="I114" s="2387"/>
      <c r="J114" s="2387"/>
      <c r="K114" s="2387"/>
      <c r="L114" s="2387"/>
      <c r="M114" s="2387"/>
      <c r="N114" s="2387"/>
      <c r="O114" s="2387"/>
      <c r="P114" s="2387"/>
      <c r="Q114" s="2387"/>
      <c r="R114" s="2387"/>
      <c r="S114" s="2387"/>
      <c r="T114" s="2387"/>
      <c r="U114" s="2387"/>
      <c r="V114" s="2387"/>
      <c r="W114" s="2387"/>
      <c r="X114" s="2387"/>
      <c r="Y114" s="1010"/>
      <c r="Z114" s="1010"/>
      <c r="AA114" s="1010"/>
      <c r="AB114" s="1010"/>
    </row>
    <row r="115" spans="1:29" s="200" customFormat="1" ht="20.100000000000001" customHeight="1">
      <c r="A115" s="1012"/>
      <c r="B115" s="1350"/>
      <c r="C115" s="1352"/>
      <c r="D115" s="1352"/>
      <c r="E115" s="1352"/>
      <c r="F115" s="1353"/>
      <c r="G115" s="1352"/>
      <c r="H115" s="1352"/>
      <c r="I115" s="1352"/>
      <c r="J115" s="1352"/>
      <c r="K115" s="1352"/>
      <c r="L115" s="1352"/>
      <c r="M115" s="1352"/>
      <c r="N115" s="1352"/>
      <c r="O115" s="1352"/>
      <c r="P115" s="1352"/>
      <c r="Q115" s="1352"/>
      <c r="R115" s="1352"/>
      <c r="S115" s="1010"/>
      <c r="T115" s="1010"/>
      <c r="U115" s="1010"/>
      <c r="V115" s="1010"/>
      <c r="W115" s="1010"/>
      <c r="X115" s="1010"/>
      <c r="Y115" s="1010"/>
      <c r="Z115" s="1010"/>
      <c r="AA115" s="1010"/>
      <c r="AB115" s="1010"/>
    </row>
    <row r="116" spans="1:29" s="200" customFormat="1" ht="184.5" customHeight="1">
      <c r="A116" s="1012"/>
      <c r="B116" s="1010"/>
      <c r="C116" s="1010"/>
      <c r="D116" s="1010"/>
      <c r="E116" s="1338"/>
      <c r="F116" s="1010"/>
      <c r="G116" s="1010"/>
      <c r="H116" s="1010"/>
      <c r="I116" s="1010"/>
      <c r="J116" s="1010"/>
      <c r="K116" s="1010"/>
      <c r="L116" s="1010"/>
      <c r="M116" s="1010"/>
      <c r="N116" s="1010"/>
      <c r="O116" s="1010"/>
      <c r="P116" s="1010"/>
      <c r="Q116" s="1010"/>
      <c r="R116" s="1010"/>
      <c r="S116" s="1010"/>
      <c r="T116" s="1010"/>
      <c r="U116" s="1010"/>
      <c r="V116" s="1010"/>
      <c r="W116" s="1010"/>
      <c r="X116" s="1010"/>
      <c r="Y116" s="1010"/>
      <c r="Z116" s="1010"/>
      <c r="AA116" s="1010"/>
      <c r="AB116" s="1010"/>
    </row>
    <row r="117" spans="1:29" s="233" customFormat="1" ht="36">
      <c r="A117" s="1025"/>
      <c r="B117" s="1026" t="s">
        <v>306</v>
      </c>
      <c r="C117" s="1027"/>
      <c r="D117" s="1027"/>
      <c r="E117" s="2403" t="s">
        <v>271</v>
      </c>
      <c r="F117" s="2403"/>
      <c r="G117" s="2403"/>
      <c r="H117" s="2403"/>
      <c r="I117" s="2403"/>
      <c r="J117" s="2403"/>
      <c r="K117" s="2403"/>
      <c r="L117" s="2403"/>
      <c r="M117" s="2403"/>
      <c r="N117" s="2403"/>
      <c r="O117" s="2403"/>
      <c r="P117" s="2403"/>
      <c r="Q117" s="2403"/>
      <c r="R117" s="2403"/>
      <c r="S117" s="2403"/>
      <c r="T117" s="2403"/>
      <c r="U117" s="2403"/>
      <c r="V117" s="2403"/>
      <c r="W117" s="2403"/>
      <c r="X117" s="2403"/>
      <c r="Y117" s="2403"/>
      <c r="Z117" s="2403"/>
      <c r="AA117" s="2403"/>
      <c r="AB117" s="2404"/>
      <c r="AC117" s="200"/>
    </row>
    <row r="118" spans="1:29" ht="15.75">
      <c r="A118" s="1031"/>
      <c r="B118" s="1031"/>
      <c r="C118" s="1031"/>
      <c r="D118" s="1031"/>
      <c r="E118" s="1031"/>
      <c r="F118" s="1031"/>
      <c r="G118" s="1032"/>
      <c r="H118" s="1033"/>
      <c r="I118" s="1034"/>
      <c r="J118" s="1033"/>
      <c r="K118" s="1035"/>
      <c r="L118" s="1036"/>
      <c r="M118" s="1037"/>
      <c r="N118" s="1035"/>
      <c r="O118" s="1033"/>
      <c r="P118" s="1033"/>
      <c r="Q118" s="1033"/>
      <c r="R118" s="1038"/>
      <c r="S118" s="1038"/>
      <c r="T118" s="1039"/>
      <c r="U118" s="1040"/>
      <c r="V118" s="1040"/>
      <c r="W118" s="1040"/>
      <c r="X118" s="1040"/>
      <c r="Y118" s="1040"/>
      <c r="Z118" s="1040"/>
      <c r="AA118" s="1040"/>
      <c r="AB118" s="1040"/>
      <c r="AC118" s="200"/>
    </row>
    <row r="119" spans="1:29" ht="23.25" customHeight="1" thickBot="1">
      <c r="A119" s="1031"/>
      <c r="B119" s="1031"/>
      <c r="C119" s="1031"/>
      <c r="D119" s="1031"/>
      <c r="E119" s="1031"/>
      <c r="F119" s="1031"/>
      <c r="G119" s="1032"/>
      <c r="H119" s="1033"/>
      <c r="I119" s="1034"/>
      <c r="J119" s="1033"/>
      <c r="K119" s="1035"/>
      <c r="L119" s="1036"/>
      <c r="M119" s="1037"/>
      <c r="N119" s="1035"/>
      <c r="O119" s="1033"/>
      <c r="P119" s="1033"/>
      <c r="Q119" s="1033"/>
      <c r="R119" s="1038"/>
      <c r="S119" s="1038"/>
      <c r="T119" s="1039"/>
      <c r="U119" s="1040"/>
      <c r="V119" s="1040"/>
      <c r="W119" s="1040"/>
      <c r="X119" s="1040"/>
      <c r="Y119" s="1040"/>
      <c r="Z119" s="1040"/>
      <c r="AA119" s="1040"/>
      <c r="AB119" s="1040"/>
      <c r="AC119" s="200"/>
    </row>
    <row r="120" spans="1:29" ht="36" customHeight="1">
      <c r="B120" s="2414" t="s">
        <v>2159</v>
      </c>
      <c r="C120" s="2416" t="s">
        <v>273</v>
      </c>
      <c r="D120" s="2418" t="s">
        <v>2158</v>
      </c>
      <c r="E120" s="2420" t="s">
        <v>2160</v>
      </c>
      <c r="F120" s="2421" t="s">
        <v>276</v>
      </c>
      <c r="G120" s="2423" t="s">
        <v>277</v>
      </c>
      <c r="H120" s="2424" t="s">
        <v>273</v>
      </c>
      <c r="I120" s="2382" t="s">
        <v>278</v>
      </c>
      <c r="J120" s="2384" t="s">
        <v>279</v>
      </c>
      <c r="K120" s="985" t="s">
        <v>280</v>
      </c>
      <c r="L120" s="985" t="s">
        <v>280</v>
      </c>
      <c r="M120" s="985" t="s">
        <v>280</v>
      </c>
      <c r="N120" s="985" t="s">
        <v>280</v>
      </c>
      <c r="O120" s="985" t="s">
        <v>280</v>
      </c>
      <c r="P120" s="985" t="s">
        <v>280</v>
      </c>
      <c r="Q120" s="985" t="s">
        <v>280</v>
      </c>
      <c r="R120" s="985" t="s">
        <v>280</v>
      </c>
      <c r="S120" s="985" t="s">
        <v>280</v>
      </c>
      <c r="T120" s="985" t="s">
        <v>280</v>
      </c>
      <c r="U120" s="985" t="s">
        <v>280</v>
      </c>
      <c r="V120" s="985" t="s">
        <v>280</v>
      </c>
      <c r="W120" s="985" t="s">
        <v>280</v>
      </c>
      <c r="X120" s="985" t="s">
        <v>280</v>
      </c>
      <c r="Y120" s="985" t="s">
        <v>280</v>
      </c>
      <c r="Z120" s="985" t="s">
        <v>280</v>
      </c>
      <c r="AA120" s="985" t="s">
        <v>280</v>
      </c>
      <c r="AB120" s="2364" t="s">
        <v>281</v>
      </c>
      <c r="AC120" s="200"/>
    </row>
    <row r="121" spans="1:29" ht="27.75" customHeight="1">
      <c r="B121" s="2415"/>
      <c r="C121" s="2417"/>
      <c r="D121" s="2419"/>
      <c r="E121" s="2378"/>
      <c r="F121" s="2422"/>
      <c r="G121" s="2423"/>
      <c r="H121" s="2425"/>
      <c r="I121" s="2383"/>
      <c r="J121" s="2385"/>
      <c r="K121" s="986">
        <v>1</v>
      </c>
      <c r="L121" s="986" t="s">
        <v>282</v>
      </c>
      <c r="M121" s="986" t="s">
        <v>283</v>
      </c>
      <c r="N121" s="986">
        <v>3</v>
      </c>
      <c r="O121" s="986" t="s">
        <v>284</v>
      </c>
      <c r="P121" s="986" t="s">
        <v>47</v>
      </c>
      <c r="Q121" s="987" t="s">
        <v>285</v>
      </c>
      <c r="R121" s="987" t="s">
        <v>286</v>
      </c>
      <c r="S121" s="987" t="s">
        <v>287</v>
      </c>
      <c r="T121" s="988">
        <v>6</v>
      </c>
      <c r="U121" s="989">
        <v>7</v>
      </c>
      <c r="V121" s="986" t="s">
        <v>288</v>
      </c>
      <c r="W121" s="986" t="s">
        <v>289</v>
      </c>
      <c r="X121" s="987">
        <v>9</v>
      </c>
      <c r="Y121" s="990" t="s">
        <v>290</v>
      </c>
      <c r="Z121" s="986" t="s">
        <v>291</v>
      </c>
      <c r="AA121" s="986">
        <v>11</v>
      </c>
      <c r="AB121" s="2365"/>
      <c r="AC121" s="200"/>
    </row>
    <row r="122" spans="1:29" ht="24" customHeight="1">
      <c r="B122" s="472">
        <v>40031</v>
      </c>
      <c r="C122" s="991">
        <v>1</v>
      </c>
      <c r="D122" s="471" t="s">
        <v>6</v>
      </c>
      <c r="E122" s="993">
        <v>0.47916666666666669</v>
      </c>
      <c r="F122" s="470" t="s">
        <v>292</v>
      </c>
      <c r="G122" s="466">
        <v>1</v>
      </c>
      <c r="H122" s="425">
        <v>33</v>
      </c>
      <c r="I122" s="465" t="s">
        <v>5</v>
      </c>
      <c r="J122" s="464">
        <v>1</v>
      </c>
      <c r="K122" s="468"/>
      <c r="L122" s="469" t="s">
        <v>282</v>
      </c>
      <c r="M122" s="469" t="s">
        <v>283</v>
      </c>
      <c r="N122" s="469">
        <v>3</v>
      </c>
      <c r="O122" s="469" t="s">
        <v>284</v>
      </c>
      <c r="P122" s="469" t="s">
        <v>47</v>
      </c>
      <c r="Q122" s="468"/>
      <c r="R122" s="468"/>
      <c r="S122" s="468"/>
      <c r="T122" s="469">
        <v>6</v>
      </c>
      <c r="U122" s="468"/>
      <c r="V122" s="468"/>
      <c r="W122" s="468"/>
      <c r="X122" s="468"/>
      <c r="Y122" s="468"/>
      <c r="Z122" s="468"/>
      <c r="AA122" s="468"/>
      <c r="AB122" s="467">
        <f t="shared" ref="AB122:AB153" si="0">COUNTA(K122:AA122)</f>
        <v>6</v>
      </c>
      <c r="AC122" s="200"/>
    </row>
    <row r="123" spans="1:29" ht="24" customHeight="1">
      <c r="B123" s="426">
        <v>40049</v>
      </c>
      <c r="C123" s="992">
        <v>2</v>
      </c>
      <c r="D123" s="424" t="s">
        <v>6</v>
      </c>
      <c r="E123" s="994">
        <v>0.35416666666666669</v>
      </c>
      <c r="F123" s="422" t="s">
        <v>293</v>
      </c>
      <c r="G123" s="466">
        <v>2</v>
      </c>
      <c r="H123" s="425">
        <v>48</v>
      </c>
      <c r="I123" s="465" t="s">
        <v>5</v>
      </c>
      <c r="J123" s="464">
        <v>2</v>
      </c>
      <c r="K123" s="468">
        <v>1</v>
      </c>
      <c r="L123" s="469" t="s">
        <v>282</v>
      </c>
      <c r="M123" s="469" t="s">
        <v>283</v>
      </c>
      <c r="N123" s="468"/>
      <c r="O123" s="469" t="s">
        <v>284</v>
      </c>
      <c r="P123" s="469" t="s">
        <v>47</v>
      </c>
      <c r="Q123" s="468"/>
      <c r="R123" s="468"/>
      <c r="S123" s="468"/>
      <c r="T123" s="469">
        <v>6</v>
      </c>
      <c r="U123" s="468"/>
      <c r="V123" s="468"/>
      <c r="W123" s="468"/>
      <c r="X123" s="468"/>
      <c r="Y123" s="468"/>
      <c r="Z123" s="468"/>
      <c r="AA123" s="468"/>
      <c r="AB123" s="467">
        <f t="shared" si="0"/>
        <v>6</v>
      </c>
      <c r="AC123" s="200"/>
    </row>
    <row r="124" spans="1:29" ht="24" customHeight="1">
      <c r="B124" s="426">
        <v>40059</v>
      </c>
      <c r="C124" s="992">
        <v>3</v>
      </c>
      <c r="D124" s="424" t="s">
        <v>294</v>
      </c>
      <c r="E124" s="994">
        <v>0.35416666666666669</v>
      </c>
      <c r="F124" s="422" t="s">
        <v>293</v>
      </c>
      <c r="G124" s="466">
        <v>3</v>
      </c>
      <c r="H124" s="425">
        <v>38</v>
      </c>
      <c r="I124" s="465" t="s">
        <v>5</v>
      </c>
      <c r="J124" s="464">
        <v>3</v>
      </c>
      <c r="K124" s="468"/>
      <c r="L124" s="468"/>
      <c r="M124" s="469" t="s">
        <v>283</v>
      </c>
      <c r="N124" s="469">
        <v>3</v>
      </c>
      <c r="O124" s="469" t="s">
        <v>284</v>
      </c>
      <c r="P124" s="468"/>
      <c r="Q124" s="468"/>
      <c r="R124" s="468"/>
      <c r="S124" s="468"/>
      <c r="T124" s="468"/>
      <c r="U124" s="468"/>
      <c r="V124" s="468"/>
      <c r="W124" s="468"/>
      <c r="X124" s="468"/>
      <c r="Y124" s="468"/>
      <c r="Z124" s="468"/>
      <c r="AA124" s="468"/>
      <c r="AB124" s="467">
        <f t="shared" si="0"/>
        <v>3</v>
      </c>
      <c r="AC124" s="200"/>
    </row>
    <row r="125" spans="1:29" ht="24" customHeight="1">
      <c r="B125" s="426">
        <v>40060</v>
      </c>
      <c r="C125" s="992">
        <v>4</v>
      </c>
      <c r="D125" s="424" t="s">
        <v>59</v>
      </c>
      <c r="E125" s="994">
        <v>0.41666666666666669</v>
      </c>
      <c r="F125" s="422" t="s">
        <v>295</v>
      </c>
      <c r="G125" s="466">
        <v>4</v>
      </c>
      <c r="H125" s="425">
        <v>24</v>
      </c>
      <c r="I125" s="465" t="s">
        <v>5</v>
      </c>
      <c r="J125" s="464">
        <v>4</v>
      </c>
      <c r="K125" s="468"/>
      <c r="L125" s="469" t="s">
        <v>282</v>
      </c>
      <c r="M125" s="469" t="s">
        <v>283</v>
      </c>
      <c r="N125" s="469">
        <v>3</v>
      </c>
      <c r="O125" s="469" t="s">
        <v>284</v>
      </c>
      <c r="P125" s="468"/>
      <c r="Q125" s="468"/>
      <c r="R125" s="468"/>
      <c r="S125" s="468"/>
      <c r="T125" s="468"/>
      <c r="U125" s="468"/>
      <c r="V125" s="468"/>
      <c r="W125" s="468"/>
      <c r="X125" s="468"/>
      <c r="Y125" s="468"/>
      <c r="Z125" s="468"/>
      <c r="AA125" s="468"/>
      <c r="AB125" s="467">
        <f t="shared" si="0"/>
        <v>4</v>
      </c>
      <c r="AC125" s="200"/>
    </row>
    <row r="126" spans="1:29" ht="24" customHeight="1">
      <c r="B126" s="426">
        <v>40063</v>
      </c>
      <c r="C126" s="992">
        <v>5</v>
      </c>
      <c r="D126" s="424" t="s">
        <v>296</v>
      </c>
      <c r="E126" s="994">
        <v>0.35416666666666669</v>
      </c>
      <c r="F126" s="422" t="s">
        <v>293</v>
      </c>
      <c r="G126" s="466">
        <v>5</v>
      </c>
      <c r="H126" s="425">
        <v>16</v>
      </c>
      <c r="I126" s="465" t="s">
        <v>6</v>
      </c>
      <c r="J126" s="464">
        <v>5</v>
      </c>
      <c r="K126" s="468"/>
      <c r="L126" s="469" t="s">
        <v>282</v>
      </c>
      <c r="M126" s="469" t="s">
        <v>283</v>
      </c>
      <c r="N126" s="468"/>
      <c r="O126" s="469" t="s">
        <v>284</v>
      </c>
      <c r="P126" s="468"/>
      <c r="Q126" s="468"/>
      <c r="R126" s="468"/>
      <c r="S126" s="468"/>
      <c r="T126" s="468"/>
      <c r="U126" s="468"/>
      <c r="V126" s="468"/>
      <c r="W126" s="468"/>
      <c r="X126" s="468"/>
      <c r="Y126" s="468"/>
      <c r="Z126" s="468"/>
      <c r="AA126" s="468"/>
      <c r="AB126" s="467">
        <f t="shared" si="0"/>
        <v>3</v>
      </c>
      <c r="AC126" s="200"/>
    </row>
    <row r="127" spans="1:29" ht="24" customHeight="1">
      <c r="B127" s="426">
        <v>40065</v>
      </c>
      <c r="C127" s="992">
        <v>6</v>
      </c>
      <c r="D127" s="424" t="s">
        <v>297</v>
      </c>
      <c r="E127" s="994">
        <v>0.35416666666666669</v>
      </c>
      <c r="F127" s="422" t="s">
        <v>293</v>
      </c>
      <c r="G127" s="466">
        <v>6</v>
      </c>
      <c r="H127" s="425">
        <v>10</v>
      </c>
      <c r="I127" s="465" t="s">
        <v>6</v>
      </c>
      <c r="J127" s="464">
        <v>6</v>
      </c>
      <c r="K127" s="468"/>
      <c r="L127" s="468"/>
      <c r="M127" s="468"/>
      <c r="N127" s="469">
        <v>3</v>
      </c>
      <c r="O127" s="468"/>
      <c r="P127" s="468"/>
      <c r="Q127" s="468"/>
      <c r="R127" s="468"/>
      <c r="S127" s="468"/>
      <c r="T127" s="468"/>
      <c r="U127" s="468"/>
      <c r="V127" s="468"/>
      <c r="W127" s="468"/>
      <c r="X127" s="468"/>
      <c r="Y127" s="468"/>
      <c r="Z127" s="468"/>
      <c r="AA127" s="468"/>
      <c r="AB127" s="467">
        <f t="shared" si="0"/>
        <v>1</v>
      </c>
      <c r="AC127" s="200"/>
    </row>
    <row r="128" spans="1:29" ht="24" customHeight="1">
      <c r="B128" s="426">
        <v>40065</v>
      </c>
      <c r="C128" s="992">
        <v>7</v>
      </c>
      <c r="D128" s="424" t="s">
        <v>8</v>
      </c>
      <c r="E128" s="994">
        <v>0.35416666666666669</v>
      </c>
      <c r="F128" s="422" t="s">
        <v>293</v>
      </c>
      <c r="G128" s="466">
        <v>7</v>
      </c>
      <c r="H128" s="425">
        <v>35</v>
      </c>
      <c r="I128" s="465" t="s">
        <v>6</v>
      </c>
      <c r="J128" s="464">
        <v>7</v>
      </c>
      <c r="K128" s="468"/>
      <c r="L128" s="468"/>
      <c r="M128" s="468"/>
      <c r="N128" s="468"/>
      <c r="O128" s="468"/>
      <c r="P128" s="469" t="s">
        <v>47</v>
      </c>
      <c r="Q128" s="468"/>
      <c r="R128" s="468"/>
      <c r="S128" s="468"/>
      <c r="T128" s="468"/>
      <c r="U128" s="468"/>
      <c r="V128" s="468"/>
      <c r="W128" s="468"/>
      <c r="X128" s="468"/>
      <c r="Y128" s="468"/>
      <c r="Z128" s="468"/>
      <c r="AA128" s="468"/>
      <c r="AB128" s="467">
        <f t="shared" si="0"/>
        <v>1</v>
      </c>
      <c r="AC128" s="200"/>
    </row>
    <row r="129" spans="2:29" ht="24" customHeight="1">
      <c r="B129" s="426">
        <v>40065</v>
      </c>
      <c r="C129" s="992">
        <v>8</v>
      </c>
      <c r="D129" s="424" t="s">
        <v>6</v>
      </c>
      <c r="E129" s="994">
        <v>0.35416666666666669</v>
      </c>
      <c r="F129" s="422" t="s">
        <v>293</v>
      </c>
      <c r="G129" s="466">
        <v>8</v>
      </c>
      <c r="H129" s="425">
        <v>50</v>
      </c>
      <c r="I129" s="465" t="s">
        <v>6</v>
      </c>
      <c r="J129" s="464">
        <v>8</v>
      </c>
      <c r="K129" s="468"/>
      <c r="L129" s="468"/>
      <c r="M129" s="468"/>
      <c r="N129" s="468"/>
      <c r="O129" s="469" t="s">
        <v>284</v>
      </c>
      <c r="P129" s="468"/>
      <c r="Q129" s="468"/>
      <c r="R129" s="468"/>
      <c r="S129" s="468"/>
      <c r="T129" s="468"/>
      <c r="U129" s="468"/>
      <c r="V129" s="468"/>
      <c r="W129" s="468"/>
      <c r="X129" s="468"/>
      <c r="Y129" s="468"/>
      <c r="Z129" s="468"/>
      <c r="AA129" s="468"/>
      <c r="AB129" s="467">
        <f t="shared" si="0"/>
        <v>1</v>
      </c>
      <c r="AC129" s="200"/>
    </row>
    <row r="130" spans="2:29" ht="24" customHeight="1">
      <c r="B130" s="426">
        <v>40065</v>
      </c>
      <c r="C130" s="992">
        <v>9</v>
      </c>
      <c r="D130" s="424" t="s">
        <v>298</v>
      </c>
      <c r="E130" s="994">
        <v>0.35416666666666669</v>
      </c>
      <c r="F130" s="422" t="s">
        <v>293</v>
      </c>
      <c r="G130" s="466">
        <v>9</v>
      </c>
      <c r="H130" s="425">
        <v>40</v>
      </c>
      <c r="I130" s="465" t="s">
        <v>6</v>
      </c>
      <c r="J130" s="464">
        <v>9</v>
      </c>
      <c r="K130" s="468"/>
      <c r="L130" s="468"/>
      <c r="M130" s="468"/>
      <c r="N130" s="468"/>
      <c r="O130" s="468"/>
      <c r="P130" s="468"/>
      <c r="Q130" s="468"/>
      <c r="R130" s="468"/>
      <c r="S130" s="468"/>
      <c r="T130" s="468"/>
      <c r="U130" s="469">
        <v>7</v>
      </c>
      <c r="V130" s="468"/>
      <c r="W130" s="468"/>
      <c r="X130" s="468"/>
      <c r="Y130" s="468"/>
      <c r="Z130" s="468"/>
      <c r="AA130" s="468"/>
      <c r="AB130" s="467">
        <f t="shared" si="0"/>
        <v>1</v>
      </c>
      <c r="AC130" s="200"/>
    </row>
    <row r="131" spans="2:29" ht="24" customHeight="1">
      <c r="B131" s="426">
        <v>40065</v>
      </c>
      <c r="C131" s="992">
        <v>10</v>
      </c>
      <c r="D131" s="424" t="s">
        <v>6</v>
      </c>
      <c r="E131" s="994">
        <v>0.35416666666666669</v>
      </c>
      <c r="F131" s="422" t="s">
        <v>293</v>
      </c>
      <c r="G131" s="466">
        <v>10</v>
      </c>
      <c r="H131" s="425">
        <v>45</v>
      </c>
      <c r="I131" s="465" t="s">
        <v>6</v>
      </c>
      <c r="J131" s="464">
        <v>10</v>
      </c>
      <c r="K131" s="468"/>
      <c r="L131" s="468"/>
      <c r="M131" s="468"/>
      <c r="N131" s="468"/>
      <c r="O131" s="468"/>
      <c r="P131" s="468"/>
      <c r="Q131" s="468"/>
      <c r="R131" s="468"/>
      <c r="S131" s="468"/>
      <c r="T131" s="468"/>
      <c r="U131" s="468"/>
      <c r="V131" s="468"/>
      <c r="W131" s="468"/>
      <c r="X131" s="468"/>
      <c r="Y131" s="468"/>
      <c r="Z131" s="468"/>
      <c r="AA131" s="469">
        <v>11</v>
      </c>
      <c r="AB131" s="467">
        <f t="shared" si="0"/>
        <v>1</v>
      </c>
      <c r="AC131" s="200"/>
    </row>
    <row r="132" spans="2:29" ht="24" customHeight="1">
      <c r="B132" s="426">
        <v>40065</v>
      </c>
      <c r="C132" s="992">
        <v>11</v>
      </c>
      <c r="D132" s="424" t="s">
        <v>294</v>
      </c>
      <c r="E132" s="994">
        <v>0.35416666666666669</v>
      </c>
      <c r="F132" s="422" t="s">
        <v>293</v>
      </c>
      <c r="G132" s="466">
        <v>11</v>
      </c>
      <c r="H132" s="425">
        <v>8</v>
      </c>
      <c r="I132" s="465" t="s">
        <v>6</v>
      </c>
      <c r="J132" s="464">
        <v>11</v>
      </c>
      <c r="K132" s="468"/>
      <c r="L132" s="468"/>
      <c r="M132" s="468"/>
      <c r="N132" s="469">
        <v>3</v>
      </c>
      <c r="O132" s="468"/>
      <c r="P132" s="468"/>
      <c r="Q132" s="468"/>
      <c r="R132" s="468"/>
      <c r="S132" s="468"/>
      <c r="T132" s="468"/>
      <c r="U132" s="468"/>
      <c r="V132" s="468"/>
      <c r="W132" s="468"/>
      <c r="X132" s="468"/>
      <c r="Y132" s="468"/>
      <c r="Z132" s="468"/>
      <c r="AA132" s="468"/>
      <c r="AB132" s="467">
        <f t="shared" si="0"/>
        <v>1</v>
      </c>
      <c r="AC132" s="200"/>
    </row>
    <row r="133" spans="2:29" ht="24" customHeight="1">
      <c r="B133" s="426">
        <v>40065</v>
      </c>
      <c r="C133" s="992">
        <v>12</v>
      </c>
      <c r="D133" s="424" t="s">
        <v>299</v>
      </c>
      <c r="E133" s="994">
        <v>0.35416666666666669</v>
      </c>
      <c r="F133" s="422" t="s">
        <v>293</v>
      </c>
      <c r="G133" s="466">
        <v>12</v>
      </c>
      <c r="H133" s="425">
        <v>34</v>
      </c>
      <c r="I133" s="465" t="s">
        <v>6</v>
      </c>
      <c r="J133" s="464">
        <v>12</v>
      </c>
      <c r="K133" s="468"/>
      <c r="L133" s="468"/>
      <c r="M133" s="468"/>
      <c r="N133" s="468"/>
      <c r="O133" s="468"/>
      <c r="P133" s="468"/>
      <c r="Q133" s="468"/>
      <c r="R133" s="468"/>
      <c r="S133" s="468"/>
      <c r="T133" s="468"/>
      <c r="U133" s="469">
        <v>7</v>
      </c>
      <c r="V133" s="468"/>
      <c r="W133" s="468"/>
      <c r="X133" s="468"/>
      <c r="Y133" s="469" t="s">
        <v>290</v>
      </c>
      <c r="Z133" s="468"/>
      <c r="AA133" s="468"/>
      <c r="AB133" s="467">
        <f t="shared" si="0"/>
        <v>2</v>
      </c>
      <c r="AC133" s="200"/>
    </row>
    <row r="134" spans="2:29" ht="24" customHeight="1">
      <c r="B134" s="426">
        <v>40066</v>
      </c>
      <c r="C134" s="992">
        <v>13</v>
      </c>
      <c r="D134" s="424" t="s">
        <v>300</v>
      </c>
      <c r="E134" s="994">
        <v>0.35416666666666669</v>
      </c>
      <c r="F134" s="422" t="s">
        <v>293</v>
      </c>
      <c r="G134" s="466">
        <v>13</v>
      </c>
      <c r="H134" s="425">
        <v>2</v>
      </c>
      <c r="I134" s="465" t="s">
        <v>6</v>
      </c>
      <c r="J134" s="464">
        <v>13</v>
      </c>
      <c r="K134" s="468"/>
      <c r="L134" s="468"/>
      <c r="M134" s="468"/>
      <c r="N134" s="468"/>
      <c r="O134" s="469" t="s">
        <v>284</v>
      </c>
      <c r="P134" s="468"/>
      <c r="Q134" s="468"/>
      <c r="R134" s="468"/>
      <c r="S134" s="468"/>
      <c r="T134" s="468"/>
      <c r="U134" s="468"/>
      <c r="V134" s="468"/>
      <c r="W134" s="468"/>
      <c r="X134" s="468"/>
      <c r="Y134" s="468"/>
      <c r="Z134" s="468"/>
      <c r="AA134" s="468"/>
      <c r="AB134" s="467">
        <f t="shared" si="0"/>
        <v>1</v>
      </c>
      <c r="AC134" s="200"/>
    </row>
    <row r="135" spans="2:29" ht="24" customHeight="1">
      <c r="B135" s="426">
        <v>40066</v>
      </c>
      <c r="C135" s="992">
        <v>14</v>
      </c>
      <c r="D135" s="424" t="s">
        <v>301</v>
      </c>
      <c r="E135" s="994">
        <v>0.35416666666666669</v>
      </c>
      <c r="F135" s="422" t="s">
        <v>293</v>
      </c>
      <c r="G135" s="466">
        <v>14</v>
      </c>
      <c r="H135" s="425">
        <v>1</v>
      </c>
      <c r="I135" s="465" t="s">
        <v>6</v>
      </c>
      <c r="J135" s="464">
        <v>14</v>
      </c>
      <c r="K135" s="468">
        <v>1</v>
      </c>
      <c r="L135" s="469" t="s">
        <v>282</v>
      </c>
      <c r="M135" s="469" t="s">
        <v>283</v>
      </c>
      <c r="N135" s="468"/>
      <c r="O135" s="468"/>
      <c r="P135" s="469" t="s">
        <v>47</v>
      </c>
      <c r="Q135" s="469" t="s">
        <v>285</v>
      </c>
      <c r="R135" s="468"/>
      <c r="S135" s="468"/>
      <c r="T135" s="469">
        <v>6</v>
      </c>
      <c r="U135" s="468"/>
      <c r="V135" s="468"/>
      <c r="W135" s="468"/>
      <c r="X135" s="468"/>
      <c r="Y135" s="468"/>
      <c r="Z135" s="468"/>
      <c r="AA135" s="468"/>
      <c r="AB135" s="467">
        <f t="shared" si="0"/>
        <v>6</v>
      </c>
      <c r="AC135" s="200"/>
    </row>
    <row r="136" spans="2:29" ht="23.25" customHeight="1">
      <c r="B136" s="426">
        <v>40066</v>
      </c>
      <c r="C136" s="992">
        <v>15</v>
      </c>
      <c r="D136" s="424" t="s">
        <v>297</v>
      </c>
      <c r="E136" s="994">
        <v>0.35416666666666669</v>
      </c>
      <c r="F136" s="422" t="s">
        <v>293</v>
      </c>
      <c r="G136" s="466">
        <v>15</v>
      </c>
      <c r="H136" s="425">
        <v>27</v>
      </c>
      <c r="I136" s="465" t="s">
        <v>7</v>
      </c>
      <c r="J136" s="464">
        <v>15</v>
      </c>
      <c r="K136" s="468"/>
      <c r="L136" s="468"/>
      <c r="M136" s="468"/>
      <c r="N136" s="468"/>
      <c r="O136" s="468"/>
      <c r="P136" s="468"/>
      <c r="Q136" s="468"/>
      <c r="R136" s="469" t="s">
        <v>286</v>
      </c>
      <c r="S136" s="468"/>
      <c r="T136" s="468"/>
      <c r="U136" s="468"/>
      <c r="V136" s="468"/>
      <c r="W136" s="468"/>
      <c r="X136" s="468"/>
      <c r="Y136" s="468"/>
      <c r="Z136" s="468"/>
      <c r="AA136" s="468"/>
      <c r="AB136" s="467">
        <f t="shared" si="0"/>
        <v>1</v>
      </c>
      <c r="AC136" s="200"/>
    </row>
    <row r="137" spans="2:29" ht="24" customHeight="1">
      <c r="B137" s="426">
        <v>40067</v>
      </c>
      <c r="C137" s="992">
        <v>16</v>
      </c>
      <c r="D137" s="424" t="s">
        <v>6</v>
      </c>
      <c r="E137" s="994">
        <v>0.35416666666666669</v>
      </c>
      <c r="F137" s="422" t="s">
        <v>293</v>
      </c>
      <c r="G137" s="466">
        <v>16</v>
      </c>
      <c r="H137" s="425">
        <v>44</v>
      </c>
      <c r="I137" s="465" t="s">
        <v>7</v>
      </c>
      <c r="J137" s="464">
        <v>16</v>
      </c>
      <c r="K137" s="468"/>
      <c r="L137" s="469" t="s">
        <v>282</v>
      </c>
      <c r="M137" s="469" t="s">
        <v>283</v>
      </c>
      <c r="N137" s="468"/>
      <c r="O137" s="468"/>
      <c r="P137" s="469" t="s">
        <v>47</v>
      </c>
      <c r="Q137" s="468"/>
      <c r="R137" s="468"/>
      <c r="S137" s="468"/>
      <c r="T137" s="468"/>
      <c r="U137" s="468"/>
      <c r="V137" s="468"/>
      <c r="W137" s="468"/>
      <c r="X137" s="468"/>
      <c r="Y137" s="468"/>
      <c r="Z137" s="468"/>
      <c r="AA137" s="468"/>
      <c r="AB137" s="467">
        <f t="shared" si="0"/>
        <v>3</v>
      </c>
      <c r="AC137" s="200"/>
    </row>
    <row r="138" spans="2:29" ht="24" customHeight="1">
      <c r="B138" s="426">
        <v>40067</v>
      </c>
      <c r="C138" s="992">
        <v>17</v>
      </c>
      <c r="D138" s="424" t="s">
        <v>7</v>
      </c>
      <c r="E138" s="994">
        <v>0.35416666666666669</v>
      </c>
      <c r="F138" s="422" t="s">
        <v>293</v>
      </c>
      <c r="G138" s="466">
        <v>17</v>
      </c>
      <c r="H138" s="425">
        <v>17</v>
      </c>
      <c r="I138" s="465" t="s">
        <v>7</v>
      </c>
      <c r="J138" s="464">
        <v>17</v>
      </c>
      <c r="K138" s="468"/>
      <c r="L138" s="468"/>
      <c r="M138" s="468"/>
      <c r="N138" s="468"/>
      <c r="O138" s="468"/>
      <c r="P138" s="468"/>
      <c r="Q138" s="468"/>
      <c r="R138" s="469" t="s">
        <v>286</v>
      </c>
      <c r="S138" s="468"/>
      <c r="T138" s="468"/>
      <c r="U138" s="469">
        <v>7</v>
      </c>
      <c r="V138" s="468"/>
      <c r="W138" s="468"/>
      <c r="X138" s="468"/>
      <c r="Y138" s="468"/>
      <c r="Z138" s="468"/>
      <c r="AA138" s="468"/>
      <c r="AB138" s="467">
        <f t="shared" si="0"/>
        <v>2</v>
      </c>
      <c r="AC138" s="200"/>
    </row>
    <row r="139" spans="2:29" ht="27" customHeight="1">
      <c r="B139" s="426">
        <v>40067</v>
      </c>
      <c r="C139" s="992">
        <v>18</v>
      </c>
      <c r="D139" s="424" t="s">
        <v>297</v>
      </c>
      <c r="E139" s="994">
        <v>0.375</v>
      </c>
      <c r="F139" s="422" t="s">
        <v>295</v>
      </c>
      <c r="G139" s="466">
        <v>18</v>
      </c>
      <c r="H139" s="425">
        <v>39</v>
      </c>
      <c r="I139" s="465" t="s">
        <v>8</v>
      </c>
      <c r="J139" s="464">
        <v>18</v>
      </c>
      <c r="K139" s="468"/>
      <c r="L139" s="469" t="s">
        <v>282</v>
      </c>
      <c r="M139" s="469" t="s">
        <v>283</v>
      </c>
      <c r="N139" s="469">
        <v>3</v>
      </c>
      <c r="O139" s="469" t="s">
        <v>284</v>
      </c>
      <c r="P139" s="469" t="s">
        <v>47</v>
      </c>
      <c r="Q139" s="468"/>
      <c r="R139" s="468"/>
      <c r="S139" s="468"/>
      <c r="T139" s="469">
        <v>6</v>
      </c>
      <c r="U139" s="468"/>
      <c r="V139" s="468"/>
      <c r="W139" s="468"/>
      <c r="X139" s="468"/>
      <c r="Y139" s="468"/>
      <c r="Z139" s="469" t="s">
        <v>291</v>
      </c>
      <c r="AA139" s="468"/>
      <c r="AB139" s="467">
        <f t="shared" si="0"/>
        <v>7</v>
      </c>
      <c r="AC139" s="200"/>
    </row>
    <row r="140" spans="2:29" ht="24" customHeight="1">
      <c r="B140" s="426">
        <v>40067</v>
      </c>
      <c r="C140" s="992">
        <v>19</v>
      </c>
      <c r="D140" s="424" t="s">
        <v>8</v>
      </c>
      <c r="E140" s="994">
        <v>0.375</v>
      </c>
      <c r="F140" s="422" t="s">
        <v>295</v>
      </c>
      <c r="G140" s="466">
        <v>19</v>
      </c>
      <c r="H140" s="425">
        <v>19</v>
      </c>
      <c r="I140" s="465" t="s">
        <v>8</v>
      </c>
      <c r="J140" s="464">
        <v>19</v>
      </c>
      <c r="K140" s="468"/>
      <c r="L140" s="468"/>
      <c r="M140" s="468"/>
      <c r="N140" s="468"/>
      <c r="O140" s="468"/>
      <c r="P140" s="468"/>
      <c r="Q140" s="468"/>
      <c r="R140" s="468"/>
      <c r="S140" s="468"/>
      <c r="T140" s="468"/>
      <c r="U140" s="468"/>
      <c r="V140" s="468"/>
      <c r="W140" s="468"/>
      <c r="X140" s="468"/>
      <c r="Y140" s="468"/>
      <c r="Z140" s="469" t="s">
        <v>291</v>
      </c>
      <c r="AA140" s="468"/>
      <c r="AB140" s="467">
        <f t="shared" si="0"/>
        <v>1</v>
      </c>
      <c r="AC140" s="200"/>
    </row>
    <row r="141" spans="2:29" ht="24" customHeight="1">
      <c r="B141" s="426">
        <v>40067</v>
      </c>
      <c r="C141" s="992">
        <v>20</v>
      </c>
      <c r="D141" s="424" t="s">
        <v>301</v>
      </c>
      <c r="E141" s="994">
        <v>0.47916666666666669</v>
      </c>
      <c r="F141" s="422" t="s">
        <v>295</v>
      </c>
      <c r="G141" s="466">
        <v>20</v>
      </c>
      <c r="H141" s="425">
        <v>21</v>
      </c>
      <c r="I141" s="465" t="s">
        <v>302</v>
      </c>
      <c r="J141" s="464">
        <v>20</v>
      </c>
      <c r="K141" s="468"/>
      <c r="L141" s="468"/>
      <c r="M141" s="468"/>
      <c r="N141" s="468"/>
      <c r="O141" s="468"/>
      <c r="P141" s="469" t="s">
        <v>47</v>
      </c>
      <c r="Q141" s="468"/>
      <c r="R141" s="468"/>
      <c r="S141" s="468"/>
      <c r="T141" s="468"/>
      <c r="U141" s="468"/>
      <c r="V141" s="468"/>
      <c r="W141" s="468"/>
      <c r="X141" s="469">
        <v>9</v>
      </c>
      <c r="Y141" s="468"/>
      <c r="Z141" s="468"/>
      <c r="AA141" s="468"/>
      <c r="AB141" s="467">
        <f t="shared" si="0"/>
        <v>2</v>
      </c>
      <c r="AC141" s="200"/>
    </row>
    <row r="142" spans="2:29" ht="24" customHeight="1">
      <c r="B142" s="426">
        <v>40067</v>
      </c>
      <c r="C142" s="992">
        <v>21</v>
      </c>
      <c r="D142" s="424" t="s">
        <v>302</v>
      </c>
      <c r="E142" s="994">
        <v>0.55208333333333337</v>
      </c>
      <c r="F142" s="422" t="s">
        <v>292</v>
      </c>
      <c r="G142" s="466">
        <v>21</v>
      </c>
      <c r="H142" s="425">
        <v>7</v>
      </c>
      <c r="I142" s="465" t="s">
        <v>8</v>
      </c>
      <c r="J142" s="464">
        <v>21</v>
      </c>
      <c r="K142" s="468"/>
      <c r="L142" s="469" t="s">
        <v>282</v>
      </c>
      <c r="M142" s="469" t="s">
        <v>283</v>
      </c>
      <c r="N142" s="468"/>
      <c r="O142" s="468"/>
      <c r="P142" s="469" t="s">
        <v>47</v>
      </c>
      <c r="Q142" s="468"/>
      <c r="R142" s="468"/>
      <c r="S142" s="468"/>
      <c r="T142" s="468"/>
      <c r="U142" s="468"/>
      <c r="V142" s="468"/>
      <c r="W142" s="468"/>
      <c r="X142" s="468"/>
      <c r="Y142" s="468"/>
      <c r="Z142" s="468"/>
      <c r="AA142" s="468"/>
      <c r="AB142" s="467">
        <f t="shared" si="0"/>
        <v>3</v>
      </c>
      <c r="AC142" s="200"/>
    </row>
    <row r="143" spans="2:29" ht="24" customHeight="1">
      <c r="B143" s="426">
        <v>40070</v>
      </c>
      <c r="C143" s="992">
        <v>22</v>
      </c>
      <c r="D143" s="424" t="s">
        <v>303</v>
      </c>
      <c r="E143" s="994">
        <v>0.35416666666666669</v>
      </c>
      <c r="F143" s="422" t="s">
        <v>292</v>
      </c>
      <c r="G143" s="466">
        <v>22</v>
      </c>
      <c r="H143" s="425">
        <v>49</v>
      </c>
      <c r="I143" s="465" t="s">
        <v>59</v>
      </c>
      <c r="J143" s="464">
        <v>22</v>
      </c>
      <c r="K143" s="468"/>
      <c r="L143" s="468"/>
      <c r="M143" s="468"/>
      <c r="N143" s="468"/>
      <c r="O143" s="468"/>
      <c r="P143" s="469" t="s">
        <v>47</v>
      </c>
      <c r="Q143" s="469" t="s">
        <v>285</v>
      </c>
      <c r="R143" s="469" t="s">
        <v>286</v>
      </c>
      <c r="S143" s="468"/>
      <c r="T143" s="468"/>
      <c r="U143" s="469">
        <v>7</v>
      </c>
      <c r="V143" s="468"/>
      <c r="W143" s="468"/>
      <c r="X143" s="469">
        <v>9</v>
      </c>
      <c r="Y143" s="468"/>
      <c r="Z143" s="468"/>
      <c r="AA143" s="468"/>
      <c r="AB143" s="467">
        <f t="shared" si="0"/>
        <v>5</v>
      </c>
      <c r="AC143" s="200"/>
    </row>
    <row r="144" spans="2:29" ht="24" customHeight="1">
      <c r="B144" s="426">
        <v>40070</v>
      </c>
      <c r="C144" s="992">
        <v>23</v>
      </c>
      <c r="D144" s="424" t="s">
        <v>297</v>
      </c>
      <c r="E144" s="994">
        <v>0.35416666666666669</v>
      </c>
      <c r="F144" s="422" t="s">
        <v>293</v>
      </c>
      <c r="G144" s="466">
        <v>23</v>
      </c>
      <c r="H144" s="425">
        <v>28</v>
      </c>
      <c r="I144" s="465" t="s">
        <v>59</v>
      </c>
      <c r="J144" s="464">
        <v>23</v>
      </c>
      <c r="K144" s="468"/>
      <c r="L144" s="468"/>
      <c r="M144" s="468"/>
      <c r="N144" s="468"/>
      <c r="O144" s="468"/>
      <c r="P144" s="468"/>
      <c r="Q144" s="468"/>
      <c r="R144" s="469" t="s">
        <v>286</v>
      </c>
      <c r="S144" s="468"/>
      <c r="T144" s="468"/>
      <c r="U144" s="468"/>
      <c r="V144" s="468"/>
      <c r="W144" s="468"/>
      <c r="X144" s="468"/>
      <c r="Y144" s="468"/>
      <c r="Z144" s="468"/>
      <c r="AA144" s="468"/>
      <c r="AB144" s="467">
        <f t="shared" si="0"/>
        <v>1</v>
      </c>
      <c r="AC144" s="200"/>
    </row>
    <row r="145" spans="2:29" ht="24" customHeight="1">
      <c r="B145" s="426">
        <v>40070</v>
      </c>
      <c r="C145" s="992">
        <v>24</v>
      </c>
      <c r="D145" s="424" t="s">
        <v>5</v>
      </c>
      <c r="E145" s="994">
        <v>0.35416666666666669</v>
      </c>
      <c r="F145" s="422" t="s">
        <v>293</v>
      </c>
      <c r="G145" s="466">
        <v>24</v>
      </c>
      <c r="H145" s="425">
        <v>42</v>
      </c>
      <c r="I145" s="465" t="s">
        <v>59</v>
      </c>
      <c r="J145" s="464">
        <v>24</v>
      </c>
      <c r="K145" s="468"/>
      <c r="L145" s="468"/>
      <c r="M145" s="468"/>
      <c r="N145" s="468"/>
      <c r="O145" s="468"/>
      <c r="P145" s="468"/>
      <c r="Q145" s="469" t="s">
        <v>285</v>
      </c>
      <c r="R145" s="469" t="s">
        <v>286</v>
      </c>
      <c r="S145" s="469" t="s">
        <v>287</v>
      </c>
      <c r="T145" s="468"/>
      <c r="U145" s="468"/>
      <c r="V145" s="468"/>
      <c r="W145" s="468"/>
      <c r="X145" s="468"/>
      <c r="Y145" s="468"/>
      <c r="Z145" s="468"/>
      <c r="AA145" s="468"/>
      <c r="AB145" s="467">
        <f t="shared" si="0"/>
        <v>3</v>
      </c>
      <c r="AC145" s="200"/>
    </row>
    <row r="146" spans="2:29" ht="24" customHeight="1">
      <c r="B146" s="426">
        <v>40070</v>
      </c>
      <c r="C146" s="992">
        <v>25</v>
      </c>
      <c r="D146" s="424" t="s">
        <v>302</v>
      </c>
      <c r="E146" s="994">
        <v>0.35416666666666669</v>
      </c>
      <c r="F146" s="422" t="s">
        <v>293</v>
      </c>
      <c r="G146" s="466">
        <v>25</v>
      </c>
      <c r="H146" s="425">
        <v>4</v>
      </c>
      <c r="I146" s="465" t="s">
        <v>59</v>
      </c>
      <c r="J146" s="464">
        <v>25</v>
      </c>
      <c r="K146" s="468"/>
      <c r="L146" s="468"/>
      <c r="M146" s="468"/>
      <c r="N146" s="468"/>
      <c r="O146" s="468"/>
      <c r="P146" s="468"/>
      <c r="Q146" s="468"/>
      <c r="R146" s="468"/>
      <c r="S146" s="468"/>
      <c r="T146" s="468"/>
      <c r="U146" s="469">
        <v>7</v>
      </c>
      <c r="V146" s="468"/>
      <c r="W146" s="468"/>
      <c r="X146" s="468"/>
      <c r="Y146" s="468"/>
      <c r="Z146" s="468"/>
      <c r="AA146" s="468"/>
      <c r="AB146" s="467">
        <f t="shared" si="0"/>
        <v>1</v>
      </c>
      <c r="AC146" s="200"/>
    </row>
    <row r="147" spans="2:29" ht="24" customHeight="1">
      <c r="B147" s="426">
        <v>40070</v>
      </c>
      <c r="C147" s="992">
        <v>26</v>
      </c>
      <c r="D147" s="424" t="s">
        <v>300</v>
      </c>
      <c r="E147" s="994">
        <v>0.35416666666666669</v>
      </c>
      <c r="F147" s="422" t="s">
        <v>293</v>
      </c>
      <c r="G147" s="466">
        <v>26</v>
      </c>
      <c r="H147" s="425">
        <v>14</v>
      </c>
      <c r="I147" s="465" t="s">
        <v>301</v>
      </c>
      <c r="J147" s="464">
        <v>26</v>
      </c>
      <c r="K147" s="468"/>
      <c r="L147" s="468"/>
      <c r="M147" s="468"/>
      <c r="N147" s="468"/>
      <c r="O147" s="468"/>
      <c r="P147" s="468"/>
      <c r="Q147" s="468"/>
      <c r="R147" s="468"/>
      <c r="S147" s="469" t="s">
        <v>287</v>
      </c>
      <c r="T147" s="468"/>
      <c r="U147" s="468"/>
      <c r="V147" s="468"/>
      <c r="W147" s="468"/>
      <c r="X147" s="468"/>
      <c r="Y147" s="468"/>
      <c r="Z147" s="468"/>
      <c r="AA147" s="468"/>
      <c r="AB147" s="467">
        <f t="shared" si="0"/>
        <v>1</v>
      </c>
      <c r="AC147" s="200"/>
    </row>
    <row r="148" spans="2:29" ht="24" customHeight="1">
      <c r="B148" s="426">
        <v>40070</v>
      </c>
      <c r="C148" s="992">
        <v>27</v>
      </c>
      <c r="D148" s="424" t="s">
        <v>7</v>
      </c>
      <c r="E148" s="994">
        <v>0.35416666666666669</v>
      </c>
      <c r="F148" s="422" t="s">
        <v>293</v>
      </c>
      <c r="G148" s="466">
        <v>27</v>
      </c>
      <c r="H148" s="425">
        <v>20</v>
      </c>
      <c r="I148" s="465" t="s">
        <v>301</v>
      </c>
      <c r="J148" s="464">
        <v>27</v>
      </c>
      <c r="K148" s="468"/>
      <c r="L148" s="468"/>
      <c r="M148" s="468"/>
      <c r="N148" s="468"/>
      <c r="O148" s="468"/>
      <c r="P148" s="468"/>
      <c r="Q148" s="468"/>
      <c r="R148" s="468"/>
      <c r="S148" s="468"/>
      <c r="T148" s="468"/>
      <c r="U148" s="468"/>
      <c r="V148" s="468"/>
      <c r="W148" s="468"/>
      <c r="X148" s="469">
        <v>9</v>
      </c>
      <c r="Y148" s="468"/>
      <c r="Z148" s="468"/>
      <c r="AA148" s="468"/>
      <c r="AB148" s="467">
        <f t="shared" si="0"/>
        <v>1</v>
      </c>
      <c r="AC148" s="200"/>
    </row>
    <row r="149" spans="2:29" ht="24" customHeight="1">
      <c r="B149" s="426">
        <v>40070</v>
      </c>
      <c r="C149" s="992">
        <v>28</v>
      </c>
      <c r="D149" s="424" t="s">
        <v>59</v>
      </c>
      <c r="E149" s="994">
        <v>0.35416666666666669</v>
      </c>
      <c r="F149" s="422" t="s">
        <v>293</v>
      </c>
      <c r="G149" s="466">
        <v>28</v>
      </c>
      <c r="H149" s="425">
        <v>29</v>
      </c>
      <c r="I149" s="465" t="s">
        <v>294</v>
      </c>
      <c r="J149" s="464">
        <v>28</v>
      </c>
      <c r="K149" s="468"/>
      <c r="L149" s="468"/>
      <c r="M149" s="468"/>
      <c r="N149" s="468"/>
      <c r="O149" s="468"/>
      <c r="P149" s="468"/>
      <c r="Q149" s="468"/>
      <c r="R149" s="468"/>
      <c r="S149" s="468"/>
      <c r="T149" s="469">
        <v>6</v>
      </c>
      <c r="U149" s="469">
        <v>7</v>
      </c>
      <c r="V149" s="468"/>
      <c r="W149" s="468"/>
      <c r="X149" s="468"/>
      <c r="Y149" s="468"/>
      <c r="Z149" s="468"/>
      <c r="AA149" s="468"/>
      <c r="AB149" s="467">
        <f t="shared" si="0"/>
        <v>2</v>
      </c>
      <c r="AC149" s="200"/>
    </row>
    <row r="150" spans="2:29" ht="24" customHeight="1">
      <c r="B150" s="426">
        <v>40070</v>
      </c>
      <c r="C150" s="992">
        <v>29</v>
      </c>
      <c r="D150" s="424" t="s">
        <v>294</v>
      </c>
      <c r="E150" s="994">
        <v>0.35416666666666669</v>
      </c>
      <c r="F150" s="422" t="s">
        <v>293</v>
      </c>
      <c r="G150" s="466">
        <v>29</v>
      </c>
      <c r="H150" s="425">
        <v>11</v>
      </c>
      <c r="I150" s="465" t="s">
        <v>294</v>
      </c>
      <c r="J150" s="464">
        <v>29</v>
      </c>
      <c r="K150" s="468"/>
      <c r="L150" s="468"/>
      <c r="M150" s="468"/>
      <c r="N150" s="468"/>
      <c r="O150" s="468"/>
      <c r="P150" s="469" t="s">
        <v>47</v>
      </c>
      <c r="Q150" s="468"/>
      <c r="R150" s="468"/>
      <c r="S150" s="468"/>
      <c r="T150" s="468"/>
      <c r="U150" s="468"/>
      <c r="V150" s="468"/>
      <c r="W150" s="468"/>
      <c r="X150" s="468"/>
      <c r="Y150" s="468"/>
      <c r="Z150" s="468"/>
      <c r="AA150" s="468"/>
      <c r="AB150" s="467">
        <f t="shared" si="0"/>
        <v>1</v>
      </c>
      <c r="AC150" s="200"/>
    </row>
    <row r="151" spans="2:29" ht="24" customHeight="1">
      <c r="B151" s="426">
        <v>40070</v>
      </c>
      <c r="C151" s="992">
        <v>30</v>
      </c>
      <c r="D151" s="424" t="s">
        <v>300</v>
      </c>
      <c r="E151" s="994">
        <v>0.35416666666666669</v>
      </c>
      <c r="F151" s="422" t="s">
        <v>293</v>
      </c>
      <c r="G151" s="466">
        <v>30</v>
      </c>
      <c r="H151" s="425">
        <v>3</v>
      </c>
      <c r="I151" s="465" t="s">
        <v>294</v>
      </c>
      <c r="J151" s="464">
        <v>30</v>
      </c>
      <c r="K151" s="468"/>
      <c r="L151" s="468"/>
      <c r="M151" s="468"/>
      <c r="N151" s="468"/>
      <c r="O151" s="468"/>
      <c r="P151" s="468"/>
      <c r="Q151" s="468"/>
      <c r="R151" s="468"/>
      <c r="S151" s="468"/>
      <c r="T151" s="468"/>
      <c r="U151" s="468"/>
      <c r="V151" s="468"/>
      <c r="W151" s="469" t="s">
        <v>289</v>
      </c>
      <c r="X151" s="468"/>
      <c r="Y151" s="468"/>
      <c r="Z151" s="468"/>
      <c r="AA151" s="468"/>
      <c r="AB151" s="467">
        <f t="shared" si="0"/>
        <v>1</v>
      </c>
      <c r="AC151" s="200"/>
    </row>
    <row r="152" spans="2:29" ht="24" customHeight="1">
      <c r="B152" s="426">
        <v>40071</v>
      </c>
      <c r="C152" s="992">
        <v>31</v>
      </c>
      <c r="D152" s="424" t="s">
        <v>300</v>
      </c>
      <c r="E152" s="994">
        <v>0.35416666666666669</v>
      </c>
      <c r="F152" s="422" t="s">
        <v>293</v>
      </c>
      <c r="G152" s="466">
        <v>31</v>
      </c>
      <c r="H152" s="425">
        <v>32</v>
      </c>
      <c r="I152" s="465" t="s">
        <v>304</v>
      </c>
      <c r="J152" s="464">
        <v>31</v>
      </c>
      <c r="K152" s="468"/>
      <c r="L152" s="468"/>
      <c r="M152" s="468"/>
      <c r="N152" s="468"/>
      <c r="O152" s="468"/>
      <c r="P152" s="468"/>
      <c r="Q152" s="468"/>
      <c r="R152" s="468"/>
      <c r="S152" s="468"/>
      <c r="T152" s="468"/>
      <c r="U152" s="468"/>
      <c r="V152" s="468"/>
      <c r="W152" s="468"/>
      <c r="X152" s="468"/>
      <c r="Y152" s="468"/>
      <c r="Z152" s="468"/>
      <c r="AA152" s="469">
        <v>11</v>
      </c>
      <c r="AB152" s="467">
        <f t="shared" si="0"/>
        <v>1</v>
      </c>
      <c r="AC152" s="200"/>
    </row>
    <row r="153" spans="2:29" ht="24" customHeight="1">
      <c r="B153" s="426">
        <v>40071</v>
      </c>
      <c r="C153" s="992">
        <v>32</v>
      </c>
      <c r="D153" s="424" t="s">
        <v>304</v>
      </c>
      <c r="E153" s="994">
        <v>0.35416666666666669</v>
      </c>
      <c r="F153" s="422" t="s">
        <v>293</v>
      </c>
      <c r="G153" s="466">
        <v>32</v>
      </c>
      <c r="H153" s="425">
        <v>9</v>
      </c>
      <c r="I153" s="465" t="s">
        <v>298</v>
      </c>
      <c r="J153" s="464">
        <v>32</v>
      </c>
      <c r="K153" s="468"/>
      <c r="L153" s="468"/>
      <c r="M153" s="468"/>
      <c r="N153" s="468"/>
      <c r="O153" s="468"/>
      <c r="P153" s="468"/>
      <c r="Q153" s="468"/>
      <c r="R153" s="469" t="s">
        <v>286</v>
      </c>
      <c r="S153" s="468"/>
      <c r="T153" s="468"/>
      <c r="U153" s="468"/>
      <c r="V153" s="468"/>
      <c r="W153" s="468"/>
      <c r="X153" s="468"/>
      <c r="Y153" s="468"/>
      <c r="Z153" s="468"/>
      <c r="AA153" s="468"/>
      <c r="AB153" s="467">
        <f t="shared" si="0"/>
        <v>1</v>
      </c>
      <c r="AC153" s="200"/>
    </row>
    <row r="154" spans="2:29" ht="24" customHeight="1">
      <c r="B154" s="426">
        <v>40071</v>
      </c>
      <c r="C154" s="992">
        <v>33</v>
      </c>
      <c r="D154" s="424" t="s">
        <v>5</v>
      </c>
      <c r="E154" s="994">
        <v>0.35416666666666669</v>
      </c>
      <c r="F154" s="422" t="s">
        <v>293</v>
      </c>
      <c r="G154" s="466">
        <v>33</v>
      </c>
      <c r="H154" s="425">
        <v>25</v>
      </c>
      <c r="I154" s="465" t="s">
        <v>302</v>
      </c>
      <c r="J154" s="464">
        <v>33</v>
      </c>
      <c r="K154" s="468">
        <v>1</v>
      </c>
      <c r="L154" s="468"/>
      <c r="M154" s="468"/>
      <c r="N154" s="468"/>
      <c r="O154" s="468"/>
      <c r="P154" s="468"/>
      <c r="Q154" s="468"/>
      <c r="R154" s="468"/>
      <c r="S154" s="468"/>
      <c r="T154" s="468"/>
      <c r="U154" s="469">
        <v>7</v>
      </c>
      <c r="V154" s="468"/>
      <c r="W154" s="468"/>
      <c r="X154" s="468"/>
      <c r="Y154" s="468"/>
      <c r="Z154" s="468"/>
      <c r="AA154" s="469">
        <v>11</v>
      </c>
      <c r="AB154" s="467">
        <f t="shared" ref="AB154:AB185" si="1">COUNTA(K154:AA154)</f>
        <v>3</v>
      </c>
      <c r="AC154" s="200"/>
    </row>
    <row r="155" spans="2:29" ht="24" customHeight="1">
      <c r="B155" s="426">
        <v>40071</v>
      </c>
      <c r="C155" s="992">
        <v>34</v>
      </c>
      <c r="D155" s="424" t="s">
        <v>6</v>
      </c>
      <c r="E155" s="994">
        <v>0.58333333333333337</v>
      </c>
      <c r="F155" s="422" t="s">
        <v>295</v>
      </c>
      <c r="G155" s="466">
        <v>34</v>
      </c>
      <c r="H155" s="425">
        <v>12</v>
      </c>
      <c r="I155" s="465" t="s">
        <v>299</v>
      </c>
      <c r="J155" s="464">
        <v>34</v>
      </c>
      <c r="K155" s="468"/>
      <c r="L155" s="468"/>
      <c r="M155" s="468"/>
      <c r="N155" s="468"/>
      <c r="O155" s="468"/>
      <c r="P155" s="468"/>
      <c r="Q155" s="469" t="s">
        <v>285</v>
      </c>
      <c r="R155" s="469" t="s">
        <v>286</v>
      </c>
      <c r="S155" s="468"/>
      <c r="T155" s="468"/>
      <c r="U155" s="468"/>
      <c r="V155" s="468"/>
      <c r="W155" s="468"/>
      <c r="X155" s="468"/>
      <c r="Y155" s="468"/>
      <c r="Z155" s="468"/>
      <c r="AA155" s="468"/>
      <c r="AB155" s="467">
        <f t="shared" si="1"/>
        <v>2</v>
      </c>
      <c r="AC155" s="200"/>
    </row>
    <row r="156" spans="2:29" ht="24" customHeight="1">
      <c r="B156" s="426">
        <v>40072</v>
      </c>
      <c r="C156" s="992">
        <v>35</v>
      </c>
      <c r="D156" s="424" t="s">
        <v>6</v>
      </c>
      <c r="E156" s="994">
        <v>0.35416666666666669</v>
      </c>
      <c r="F156" s="422" t="s">
        <v>292</v>
      </c>
      <c r="G156" s="466">
        <v>35</v>
      </c>
      <c r="H156" s="425">
        <v>36</v>
      </c>
      <c r="I156" s="465" t="s">
        <v>297</v>
      </c>
      <c r="J156" s="464">
        <v>35</v>
      </c>
      <c r="K156" s="468"/>
      <c r="L156" s="468"/>
      <c r="M156" s="468"/>
      <c r="N156" s="468"/>
      <c r="O156" s="468"/>
      <c r="P156" s="468"/>
      <c r="Q156" s="469" t="s">
        <v>285</v>
      </c>
      <c r="R156" s="469" t="s">
        <v>286</v>
      </c>
      <c r="S156" s="468"/>
      <c r="T156" s="468"/>
      <c r="U156" s="468"/>
      <c r="V156" s="468"/>
      <c r="W156" s="468"/>
      <c r="X156" s="468"/>
      <c r="Y156" s="468"/>
      <c r="Z156" s="468"/>
      <c r="AA156" s="468"/>
      <c r="AB156" s="467">
        <f t="shared" si="1"/>
        <v>2</v>
      </c>
      <c r="AC156" s="200"/>
    </row>
    <row r="157" spans="2:29" ht="24" customHeight="1">
      <c r="B157" s="426">
        <v>40072</v>
      </c>
      <c r="C157" s="992">
        <v>36</v>
      </c>
      <c r="D157" s="424" t="s">
        <v>297</v>
      </c>
      <c r="E157" s="994">
        <v>0.35416666666666669</v>
      </c>
      <c r="F157" s="422" t="s">
        <v>292</v>
      </c>
      <c r="G157" s="466">
        <v>36</v>
      </c>
      <c r="H157" s="425">
        <v>5</v>
      </c>
      <c r="I157" s="465" t="s">
        <v>296</v>
      </c>
      <c r="J157" s="464">
        <v>36</v>
      </c>
      <c r="K157" s="468"/>
      <c r="L157" s="468"/>
      <c r="M157" s="468"/>
      <c r="N157" s="468"/>
      <c r="O157" s="468"/>
      <c r="P157" s="468"/>
      <c r="Q157" s="469" t="s">
        <v>285</v>
      </c>
      <c r="R157" s="469" t="s">
        <v>286</v>
      </c>
      <c r="S157" s="468"/>
      <c r="T157" s="468"/>
      <c r="U157" s="468"/>
      <c r="V157" s="468"/>
      <c r="W157" s="468"/>
      <c r="X157" s="469">
        <v>9</v>
      </c>
      <c r="Y157" s="468"/>
      <c r="Z157" s="468"/>
      <c r="AA157" s="468"/>
      <c r="AB157" s="467">
        <f t="shared" si="1"/>
        <v>3</v>
      </c>
      <c r="AC157" s="200"/>
    </row>
    <row r="158" spans="2:29" ht="24" customHeight="1">
      <c r="B158" s="426">
        <v>40072</v>
      </c>
      <c r="C158" s="992">
        <v>37</v>
      </c>
      <c r="D158" s="424" t="s">
        <v>303</v>
      </c>
      <c r="E158" s="994">
        <v>0.35416666666666669</v>
      </c>
      <c r="F158" s="422" t="s">
        <v>292</v>
      </c>
      <c r="G158" s="466">
        <v>37</v>
      </c>
      <c r="H158" s="425">
        <v>18</v>
      </c>
      <c r="I158" s="465" t="s">
        <v>297</v>
      </c>
      <c r="J158" s="464">
        <v>37</v>
      </c>
      <c r="K158" s="468"/>
      <c r="L158" s="469" t="s">
        <v>282</v>
      </c>
      <c r="M158" s="469" t="s">
        <v>283</v>
      </c>
      <c r="N158" s="469">
        <v>3</v>
      </c>
      <c r="O158" s="468"/>
      <c r="P158" s="469" t="s">
        <v>47</v>
      </c>
      <c r="Q158" s="468"/>
      <c r="R158" s="468"/>
      <c r="S158" s="468"/>
      <c r="T158" s="468"/>
      <c r="U158" s="468"/>
      <c r="V158" s="468"/>
      <c r="W158" s="468"/>
      <c r="X158" s="468"/>
      <c r="Y158" s="468"/>
      <c r="Z158" s="468"/>
      <c r="AA158" s="468"/>
      <c r="AB158" s="467">
        <f t="shared" si="1"/>
        <v>4</v>
      </c>
      <c r="AC158" s="200"/>
    </row>
    <row r="159" spans="2:29" ht="24" customHeight="1">
      <c r="B159" s="426">
        <v>40072</v>
      </c>
      <c r="C159" s="992">
        <v>38</v>
      </c>
      <c r="D159" s="424" t="s">
        <v>5</v>
      </c>
      <c r="E159" s="994">
        <v>0.35416666666666669</v>
      </c>
      <c r="F159" s="422" t="s">
        <v>292</v>
      </c>
      <c r="G159" s="466">
        <v>38</v>
      </c>
      <c r="H159" s="425">
        <v>15</v>
      </c>
      <c r="I159" s="465" t="s">
        <v>297</v>
      </c>
      <c r="J159" s="464">
        <v>38</v>
      </c>
      <c r="K159" s="468">
        <v>1</v>
      </c>
      <c r="L159" s="469" t="s">
        <v>282</v>
      </c>
      <c r="M159" s="469" t="s">
        <v>283</v>
      </c>
      <c r="N159" s="468"/>
      <c r="O159" s="468"/>
      <c r="P159" s="469" t="s">
        <v>47</v>
      </c>
      <c r="Q159" s="468"/>
      <c r="R159" s="468"/>
      <c r="S159" s="468"/>
      <c r="T159" s="469">
        <v>6</v>
      </c>
      <c r="U159" s="468"/>
      <c r="V159" s="468"/>
      <c r="W159" s="468"/>
      <c r="X159" s="468"/>
      <c r="Y159" s="468"/>
      <c r="Z159" s="468"/>
      <c r="AA159" s="468"/>
      <c r="AB159" s="467">
        <f t="shared" si="1"/>
        <v>5</v>
      </c>
      <c r="AC159" s="200"/>
    </row>
    <row r="160" spans="2:29" ht="24" customHeight="1">
      <c r="B160" s="426">
        <v>40072</v>
      </c>
      <c r="C160" s="992">
        <v>39</v>
      </c>
      <c r="D160" s="424" t="s">
        <v>8</v>
      </c>
      <c r="E160" s="994">
        <v>0.35416666666666669</v>
      </c>
      <c r="F160" s="422" t="s">
        <v>292</v>
      </c>
      <c r="G160" s="466">
        <v>39</v>
      </c>
      <c r="H160" s="425">
        <v>23</v>
      </c>
      <c r="I160" s="465" t="s">
        <v>297</v>
      </c>
      <c r="J160" s="464">
        <v>39</v>
      </c>
      <c r="K160" s="468"/>
      <c r="L160" s="468"/>
      <c r="M160" s="468"/>
      <c r="N160" s="468"/>
      <c r="O160" s="468"/>
      <c r="P160" s="468"/>
      <c r="Q160" s="468"/>
      <c r="R160" s="468"/>
      <c r="S160" s="468"/>
      <c r="T160" s="468"/>
      <c r="U160" s="469">
        <v>7</v>
      </c>
      <c r="V160" s="469" t="s">
        <v>288</v>
      </c>
      <c r="W160" s="469" t="s">
        <v>289</v>
      </c>
      <c r="X160" s="468"/>
      <c r="Y160" s="468"/>
      <c r="Z160" s="468"/>
      <c r="AA160" s="468"/>
      <c r="AB160" s="467">
        <f t="shared" si="1"/>
        <v>3</v>
      </c>
      <c r="AC160" s="200"/>
    </row>
    <row r="161" spans="2:29" ht="24" customHeight="1">
      <c r="B161" s="426">
        <v>40072</v>
      </c>
      <c r="C161" s="992">
        <v>40</v>
      </c>
      <c r="D161" s="424" t="s">
        <v>6</v>
      </c>
      <c r="E161" s="994">
        <v>0.35416666666666669</v>
      </c>
      <c r="F161" s="422" t="s">
        <v>292</v>
      </c>
      <c r="G161" s="466">
        <v>40</v>
      </c>
      <c r="H161" s="425">
        <v>43</v>
      </c>
      <c r="I161" s="465" t="s">
        <v>297</v>
      </c>
      <c r="J161" s="464">
        <v>40</v>
      </c>
      <c r="K161" s="468"/>
      <c r="L161" s="468"/>
      <c r="M161" s="468"/>
      <c r="N161" s="468"/>
      <c r="O161" s="468"/>
      <c r="P161" s="468"/>
      <c r="Q161" s="468"/>
      <c r="R161" s="468"/>
      <c r="S161" s="468"/>
      <c r="T161" s="468"/>
      <c r="U161" s="468"/>
      <c r="V161" s="469" t="s">
        <v>288</v>
      </c>
      <c r="W161" s="469" t="s">
        <v>289</v>
      </c>
      <c r="X161" s="468"/>
      <c r="Y161" s="468"/>
      <c r="Z161" s="468"/>
      <c r="AA161" s="468"/>
      <c r="AB161" s="467">
        <f t="shared" si="1"/>
        <v>2</v>
      </c>
      <c r="AC161" s="200"/>
    </row>
    <row r="162" spans="2:29" ht="24" customHeight="1">
      <c r="B162" s="426">
        <v>40072</v>
      </c>
      <c r="C162" s="992">
        <v>41</v>
      </c>
      <c r="D162" s="424" t="s">
        <v>303</v>
      </c>
      <c r="E162" s="994">
        <v>0.35416666666666669</v>
      </c>
      <c r="F162" s="422" t="s">
        <v>295</v>
      </c>
      <c r="G162" s="466">
        <v>41</v>
      </c>
      <c r="H162" s="425">
        <v>6</v>
      </c>
      <c r="I162" s="465" t="s">
        <v>297</v>
      </c>
      <c r="J162" s="464">
        <v>41</v>
      </c>
      <c r="K162" s="468"/>
      <c r="L162" s="468"/>
      <c r="M162" s="468"/>
      <c r="N162" s="468"/>
      <c r="O162" s="468"/>
      <c r="P162" s="468"/>
      <c r="Q162" s="469" t="s">
        <v>285</v>
      </c>
      <c r="R162" s="469" t="s">
        <v>286</v>
      </c>
      <c r="S162" s="468"/>
      <c r="T162" s="468"/>
      <c r="U162" s="468"/>
      <c r="V162" s="468"/>
      <c r="W162" s="468"/>
      <c r="X162" s="468"/>
      <c r="Y162" s="468"/>
      <c r="Z162" s="468"/>
      <c r="AA162" s="468"/>
      <c r="AB162" s="467">
        <f t="shared" si="1"/>
        <v>2</v>
      </c>
      <c r="AC162" s="200"/>
    </row>
    <row r="163" spans="2:29" ht="24" customHeight="1">
      <c r="B163" s="426">
        <v>40072</v>
      </c>
      <c r="C163" s="992">
        <v>42</v>
      </c>
      <c r="D163" s="424" t="s">
        <v>59</v>
      </c>
      <c r="E163" s="994">
        <v>0.375</v>
      </c>
      <c r="F163" s="422" t="s">
        <v>295</v>
      </c>
      <c r="G163" s="466">
        <v>42</v>
      </c>
      <c r="H163" s="425">
        <v>26</v>
      </c>
      <c r="I163" s="465" t="s">
        <v>300</v>
      </c>
      <c r="J163" s="464">
        <v>42</v>
      </c>
      <c r="K163" s="468"/>
      <c r="L163" s="468"/>
      <c r="M163" s="468"/>
      <c r="N163" s="468"/>
      <c r="O163" s="468"/>
      <c r="P163" s="468"/>
      <c r="Q163" s="469" t="s">
        <v>285</v>
      </c>
      <c r="R163" s="469" t="s">
        <v>286</v>
      </c>
      <c r="S163" s="468"/>
      <c r="T163" s="468"/>
      <c r="U163" s="468"/>
      <c r="V163" s="468"/>
      <c r="W163" s="468"/>
      <c r="X163" s="469">
        <v>9</v>
      </c>
      <c r="Y163" s="468"/>
      <c r="Z163" s="468"/>
      <c r="AA163" s="468"/>
      <c r="AB163" s="467">
        <f t="shared" si="1"/>
        <v>3</v>
      </c>
      <c r="AC163" s="200"/>
    </row>
    <row r="164" spans="2:29" ht="24" customHeight="1">
      <c r="B164" s="426">
        <v>40072</v>
      </c>
      <c r="C164" s="992">
        <v>43</v>
      </c>
      <c r="D164" s="424" t="s">
        <v>297</v>
      </c>
      <c r="E164" s="994">
        <v>0.4375</v>
      </c>
      <c r="F164" s="422" t="s">
        <v>295</v>
      </c>
      <c r="G164" s="466">
        <v>43</v>
      </c>
      <c r="H164" s="425">
        <v>47</v>
      </c>
      <c r="I164" s="465" t="s">
        <v>7</v>
      </c>
      <c r="J164" s="464">
        <v>43</v>
      </c>
      <c r="K164" s="468">
        <v>1</v>
      </c>
      <c r="L164" s="468"/>
      <c r="M164" s="468"/>
      <c r="N164" s="468"/>
      <c r="O164" s="468"/>
      <c r="P164" s="468"/>
      <c r="Q164" s="468"/>
      <c r="R164" s="468"/>
      <c r="S164" s="468"/>
      <c r="T164" s="468"/>
      <c r="U164" s="469">
        <v>7</v>
      </c>
      <c r="V164" s="468"/>
      <c r="W164" s="468"/>
      <c r="X164" s="468"/>
      <c r="Y164" s="468"/>
      <c r="Z164" s="468"/>
      <c r="AA164" s="469">
        <v>11</v>
      </c>
      <c r="AB164" s="467">
        <f t="shared" si="1"/>
        <v>3</v>
      </c>
      <c r="AC164" s="200"/>
    </row>
    <row r="165" spans="2:29" ht="24" customHeight="1">
      <c r="B165" s="426">
        <v>40072</v>
      </c>
      <c r="C165" s="992">
        <v>44</v>
      </c>
      <c r="D165" s="424" t="s">
        <v>7</v>
      </c>
      <c r="E165" s="994">
        <v>0.60416666666666663</v>
      </c>
      <c r="F165" s="422" t="s">
        <v>295</v>
      </c>
      <c r="G165" s="466">
        <v>44</v>
      </c>
      <c r="H165" s="425">
        <v>51</v>
      </c>
      <c r="I165" s="465" t="s">
        <v>300</v>
      </c>
      <c r="J165" s="464">
        <v>44</v>
      </c>
      <c r="K165" s="468"/>
      <c r="L165" s="468"/>
      <c r="M165" s="468"/>
      <c r="N165" s="468"/>
      <c r="O165" s="468"/>
      <c r="P165" s="468"/>
      <c r="Q165" s="468"/>
      <c r="R165" s="468"/>
      <c r="S165" s="468"/>
      <c r="T165" s="469">
        <v>6</v>
      </c>
      <c r="U165" s="468"/>
      <c r="V165" s="468"/>
      <c r="W165" s="468"/>
      <c r="X165" s="468"/>
      <c r="Y165" s="468"/>
      <c r="Z165" s="468"/>
      <c r="AA165" s="468"/>
      <c r="AB165" s="467">
        <f t="shared" si="1"/>
        <v>1</v>
      </c>
      <c r="AC165" s="200"/>
    </row>
    <row r="166" spans="2:29" ht="24" customHeight="1">
      <c r="B166" s="426">
        <v>40072</v>
      </c>
      <c r="C166" s="992">
        <v>45</v>
      </c>
      <c r="D166" s="424" t="s">
        <v>6</v>
      </c>
      <c r="E166" s="994">
        <v>0.60416666666666663</v>
      </c>
      <c r="F166" s="422" t="s">
        <v>295</v>
      </c>
      <c r="G166" s="466">
        <v>45</v>
      </c>
      <c r="H166" s="425">
        <v>13</v>
      </c>
      <c r="I166" s="465" t="s">
        <v>300</v>
      </c>
      <c r="J166" s="464">
        <v>45</v>
      </c>
      <c r="K166" s="468"/>
      <c r="L166" s="468"/>
      <c r="M166" s="468"/>
      <c r="N166" s="468"/>
      <c r="O166" s="468"/>
      <c r="P166" s="468"/>
      <c r="Q166" s="469" t="s">
        <v>285</v>
      </c>
      <c r="R166" s="468"/>
      <c r="S166" s="468"/>
      <c r="T166" s="468"/>
      <c r="U166" s="468"/>
      <c r="V166" s="468"/>
      <c r="W166" s="468"/>
      <c r="X166" s="468"/>
      <c r="Y166" s="468"/>
      <c r="Z166" s="468"/>
      <c r="AA166" s="468"/>
      <c r="AB166" s="467">
        <f t="shared" si="1"/>
        <v>1</v>
      </c>
      <c r="AC166" s="200"/>
    </row>
    <row r="167" spans="2:29" ht="24" customHeight="1">
      <c r="B167" s="426">
        <v>40072</v>
      </c>
      <c r="C167" s="992">
        <v>46</v>
      </c>
      <c r="D167" s="424" t="s">
        <v>303</v>
      </c>
      <c r="E167" s="994">
        <v>0.61458333333333337</v>
      </c>
      <c r="F167" s="422" t="s">
        <v>295</v>
      </c>
      <c r="G167" s="466">
        <v>46</v>
      </c>
      <c r="H167" s="425">
        <v>30</v>
      </c>
      <c r="I167" s="465" t="s">
        <v>300</v>
      </c>
      <c r="J167" s="464">
        <v>46</v>
      </c>
      <c r="K167" s="468"/>
      <c r="L167" s="468"/>
      <c r="M167" s="468"/>
      <c r="N167" s="468"/>
      <c r="O167" s="468"/>
      <c r="P167" s="468"/>
      <c r="Q167" s="468"/>
      <c r="R167" s="468"/>
      <c r="S167" s="468"/>
      <c r="T167" s="468"/>
      <c r="U167" s="468"/>
      <c r="V167" s="468"/>
      <c r="W167" s="469" t="s">
        <v>289</v>
      </c>
      <c r="X167" s="468"/>
      <c r="Y167" s="468"/>
      <c r="Z167" s="468"/>
      <c r="AA167" s="468"/>
      <c r="AB167" s="467">
        <f t="shared" si="1"/>
        <v>1</v>
      </c>
      <c r="AC167" s="200"/>
    </row>
    <row r="168" spans="2:29" ht="24" customHeight="1">
      <c r="B168" s="426">
        <v>40072</v>
      </c>
      <c r="C168" s="992">
        <v>47</v>
      </c>
      <c r="D168" s="424" t="s">
        <v>300</v>
      </c>
      <c r="E168" s="994">
        <v>0.63541666666666663</v>
      </c>
      <c r="F168" s="422" t="s">
        <v>295</v>
      </c>
      <c r="G168" s="466">
        <v>47</v>
      </c>
      <c r="H168" s="425">
        <v>31</v>
      </c>
      <c r="I168" s="465" t="s">
        <v>300</v>
      </c>
      <c r="J168" s="464">
        <v>47</v>
      </c>
      <c r="K168" s="468"/>
      <c r="L168" s="468"/>
      <c r="M168" s="468"/>
      <c r="N168" s="468"/>
      <c r="O168" s="468"/>
      <c r="P168" s="468"/>
      <c r="Q168" s="468"/>
      <c r="R168" s="468"/>
      <c r="S168" s="468"/>
      <c r="T168" s="468"/>
      <c r="U168" s="468"/>
      <c r="V168" s="469" t="s">
        <v>288</v>
      </c>
      <c r="W168" s="469" t="s">
        <v>289</v>
      </c>
      <c r="X168" s="468"/>
      <c r="Y168" s="468"/>
      <c r="Z168" s="468"/>
      <c r="AA168" s="468"/>
      <c r="AB168" s="467">
        <f t="shared" si="1"/>
        <v>2</v>
      </c>
      <c r="AC168" s="200"/>
    </row>
    <row r="169" spans="2:29" ht="24" customHeight="1">
      <c r="B169" s="426">
        <v>40072</v>
      </c>
      <c r="C169" s="992">
        <v>48</v>
      </c>
      <c r="D169" s="424" t="s">
        <v>5</v>
      </c>
      <c r="E169" s="994">
        <v>0.64583333333333337</v>
      </c>
      <c r="F169" s="422" t="s">
        <v>295</v>
      </c>
      <c r="G169" s="466">
        <v>48</v>
      </c>
      <c r="H169" s="425">
        <v>41</v>
      </c>
      <c r="I169" s="465" t="s">
        <v>303</v>
      </c>
      <c r="J169" s="464">
        <v>48</v>
      </c>
      <c r="K169" s="468">
        <v>1</v>
      </c>
      <c r="L169" s="469" t="s">
        <v>282</v>
      </c>
      <c r="M169" s="469" t="s">
        <v>283</v>
      </c>
      <c r="N169" s="469">
        <v>3</v>
      </c>
      <c r="O169" s="469" t="s">
        <v>284</v>
      </c>
      <c r="P169" s="469" t="s">
        <v>47</v>
      </c>
      <c r="Q169" s="468"/>
      <c r="R169" s="468"/>
      <c r="S169" s="468"/>
      <c r="T169" s="468"/>
      <c r="U169" s="469">
        <v>7</v>
      </c>
      <c r="V169" s="468"/>
      <c r="W169" s="468"/>
      <c r="X169" s="468"/>
      <c r="Y169" s="468"/>
      <c r="Z169" s="468"/>
      <c r="AA169" s="469">
        <v>11</v>
      </c>
      <c r="AB169" s="467">
        <f t="shared" si="1"/>
        <v>8</v>
      </c>
      <c r="AC169" s="200"/>
    </row>
    <row r="170" spans="2:29" ht="24" customHeight="1">
      <c r="B170" s="426">
        <v>40072</v>
      </c>
      <c r="C170" s="992">
        <v>49</v>
      </c>
      <c r="D170" s="424" t="s">
        <v>59</v>
      </c>
      <c r="E170" s="994">
        <v>0.64583333333333337</v>
      </c>
      <c r="F170" s="422" t="s">
        <v>295</v>
      </c>
      <c r="G170" s="466">
        <v>49</v>
      </c>
      <c r="H170" s="425">
        <v>37</v>
      </c>
      <c r="I170" s="465" t="s">
        <v>303</v>
      </c>
      <c r="J170" s="464">
        <v>49</v>
      </c>
      <c r="K170" s="468"/>
      <c r="L170" s="468"/>
      <c r="M170" s="468"/>
      <c r="N170" s="468"/>
      <c r="O170" s="468"/>
      <c r="P170" s="468"/>
      <c r="Q170" s="468"/>
      <c r="R170" s="469" t="s">
        <v>286</v>
      </c>
      <c r="S170" s="468"/>
      <c r="T170" s="468"/>
      <c r="U170" s="468"/>
      <c r="V170" s="468"/>
      <c r="W170" s="468"/>
      <c r="X170" s="468"/>
      <c r="Y170" s="468"/>
      <c r="Z170" s="468"/>
      <c r="AA170" s="468"/>
      <c r="AB170" s="467">
        <f t="shared" si="1"/>
        <v>1</v>
      </c>
      <c r="AC170" s="200"/>
    </row>
    <row r="171" spans="2:29" ht="24" customHeight="1">
      <c r="B171" s="426">
        <v>40072</v>
      </c>
      <c r="C171" s="992">
        <v>50</v>
      </c>
      <c r="D171" s="424" t="s">
        <v>6</v>
      </c>
      <c r="E171" s="994">
        <v>0.66666666666666663</v>
      </c>
      <c r="F171" s="422" t="s">
        <v>295</v>
      </c>
      <c r="G171" s="466">
        <v>50</v>
      </c>
      <c r="H171" s="425">
        <v>22</v>
      </c>
      <c r="I171" s="465" t="s">
        <v>303</v>
      </c>
      <c r="J171" s="464">
        <v>50</v>
      </c>
      <c r="K171" s="468"/>
      <c r="L171" s="468"/>
      <c r="M171" s="468"/>
      <c r="N171" s="468"/>
      <c r="O171" s="468"/>
      <c r="P171" s="468"/>
      <c r="Q171" s="469" t="s">
        <v>285</v>
      </c>
      <c r="R171" s="468"/>
      <c r="S171" s="468"/>
      <c r="T171" s="468"/>
      <c r="U171" s="468"/>
      <c r="V171" s="468"/>
      <c r="W171" s="468"/>
      <c r="X171" s="469">
        <v>9</v>
      </c>
      <c r="Y171" s="468"/>
      <c r="Z171" s="468"/>
      <c r="AA171" s="468"/>
      <c r="AB171" s="467">
        <f t="shared" si="1"/>
        <v>2</v>
      </c>
      <c r="AC171" s="200"/>
    </row>
    <row r="172" spans="2:29" ht="24" customHeight="1">
      <c r="B172" s="426">
        <v>40072</v>
      </c>
      <c r="C172" s="992">
        <v>51</v>
      </c>
      <c r="D172" s="424" t="s">
        <v>300</v>
      </c>
      <c r="E172" s="994">
        <v>0.66666666666666663</v>
      </c>
      <c r="F172" s="422" t="s">
        <v>295</v>
      </c>
      <c r="G172" s="466">
        <v>51</v>
      </c>
      <c r="H172" s="425">
        <v>46</v>
      </c>
      <c r="I172" s="465" t="s">
        <v>303</v>
      </c>
      <c r="J172" s="464">
        <v>51</v>
      </c>
      <c r="K172" s="468">
        <v>1</v>
      </c>
      <c r="L172" s="468"/>
      <c r="M172" s="468"/>
      <c r="N172" s="468"/>
      <c r="O172" s="468"/>
      <c r="P172" s="468"/>
      <c r="Q172" s="469" t="s">
        <v>285</v>
      </c>
      <c r="R172" s="469" t="s">
        <v>286</v>
      </c>
      <c r="S172" s="469" t="s">
        <v>287</v>
      </c>
      <c r="T172" s="469">
        <v>6</v>
      </c>
      <c r="U172" s="468"/>
      <c r="V172" s="468"/>
      <c r="W172" s="468"/>
      <c r="X172" s="468"/>
      <c r="Y172" s="468"/>
      <c r="Z172" s="468"/>
      <c r="AA172" s="468"/>
      <c r="AB172" s="467">
        <f t="shared" si="1"/>
        <v>5</v>
      </c>
      <c r="AC172" s="200"/>
    </row>
    <row r="173" spans="2:29" ht="24" customHeight="1">
      <c r="B173" s="426"/>
      <c r="C173" s="425"/>
      <c r="D173" s="424"/>
      <c r="E173" s="423"/>
      <c r="F173" s="422"/>
      <c r="G173" s="466">
        <v>52</v>
      </c>
      <c r="H173" s="425"/>
      <c r="I173" s="465"/>
      <c r="J173" s="464">
        <v>52</v>
      </c>
      <c r="K173" s="468"/>
      <c r="L173" s="468"/>
      <c r="M173" s="468"/>
      <c r="N173" s="468"/>
      <c r="O173" s="468"/>
      <c r="P173" s="468"/>
      <c r="Q173" s="468"/>
      <c r="R173" s="468"/>
      <c r="S173" s="468"/>
      <c r="T173" s="468"/>
      <c r="U173" s="468"/>
      <c r="V173" s="468"/>
      <c r="W173" s="468"/>
      <c r="X173" s="468"/>
      <c r="Y173" s="468"/>
      <c r="Z173" s="468"/>
      <c r="AA173" s="468"/>
      <c r="AB173" s="467">
        <f t="shared" si="1"/>
        <v>0</v>
      </c>
      <c r="AC173" s="200"/>
    </row>
    <row r="174" spans="2:29" ht="24" hidden="1" customHeight="1">
      <c r="B174" s="426"/>
      <c r="C174" s="425"/>
      <c r="D174" s="424"/>
      <c r="E174" s="423"/>
      <c r="F174" s="422"/>
      <c r="G174" s="466">
        <v>53</v>
      </c>
      <c r="H174" s="425"/>
      <c r="I174" s="465"/>
      <c r="J174" s="464">
        <v>53</v>
      </c>
      <c r="K174" s="468"/>
      <c r="L174" s="468"/>
      <c r="M174" s="468"/>
      <c r="N174" s="468"/>
      <c r="O174" s="468"/>
      <c r="P174" s="468"/>
      <c r="Q174" s="468"/>
      <c r="R174" s="468"/>
      <c r="S174" s="468"/>
      <c r="T174" s="468"/>
      <c r="U174" s="468"/>
      <c r="V174" s="468"/>
      <c r="W174" s="468"/>
      <c r="X174" s="468"/>
      <c r="Y174" s="468"/>
      <c r="Z174" s="468"/>
      <c r="AA174" s="468"/>
      <c r="AB174" s="467">
        <f t="shared" si="1"/>
        <v>0</v>
      </c>
      <c r="AC174" s="200"/>
    </row>
    <row r="175" spans="2:29" ht="24" hidden="1" customHeight="1">
      <c r="B175" s="426"/>
      <c r="C175" s="425"/>
      <c r="D175" s="424"/>
      <c r="E175" s="423"/>
      <c r="F175" s="422"/>
      <c r="G175" s="466">
        <v>54</v>
      </c>
      <c r="H175" s="425"/>
      <c r="I175" s="465"/>
      <c r="J175" s="464">
        <v>54</v>
      </c>
      <c r="K175" s="468"/>
      <c r="L175" s="468"/>
      <c r="M175" s="468"/>
      <c r="N175" s="468"/>
      <c r="O175" s="468"/>
      <c r="P175" s="468"/>
      <c r="Q175" s="468"/>
      <c r="R175" s="468"/>
      <c r="S175" s="468"/>
      <c r="T175" s="468"/>
      <c r="U175" s="468"/>
      <c r="V175" s="468"/>
      <c r="W175" s="468"/>
      <c r="X175" s="468"/>
      <c r="Y175" s="468"/>
      <c r="Z175" s="468"/>
      <c r="AA175" s="468"/>
      <c r="AB175" s="467">
        <f t="shared" si="1"/>
        <v>0</v>
      </c>
      <c r="AC175" s="200"/>
    </row>
    <row r="176" spans="2:29" ht="24" hidden="1" customHeight="1">
      <c r="B176" s="426"/>
      <c r="C176" s="425"/>
      <c r="D176" s="424"/>
      <c r="E176" s="423"/>
      <c r="F176" s="422"/>
      <c r="G176" s="466">
        <v>55</v>
      </c>
      <c r="H176" s="425"/>
      <c r="I176" s="465"/>
      <c r="J176" s="464">
        <v>55</v>
      </c>
      <c r="K176" s="468"/>
      <c r="L176" s="468"/>
      <c r="M176" s="468"/>
      <c r="N176" s="468"/>
      <c r="O176" s="468"/>
      <c r="P176" s="468"/>
      <c r="Q176" s="468"/>
      <c r="R176" s="468"/>
      <c r="S176" s="468"/>
      <c r="T176" s="468"/>
      <c r="U176" s="468"/>
      <c r="V176" s="468"/>
      <c r="W176" s="468"/>
      <c r="X176" s="468"/>
      <c r="Y176" s="468"/>
      <c r="Z176" s="468"/>
      <c r="AA176" s="468"/>
      <c r="AB176" s="467">
        <f t="shared" si="1"/>
        <v>0</v>
      </c>
      <c r="AC176" s="200"/>
    </row>
    <row r="177" spans="2:29" ht="24" hidden="1" customHeight="1">
      <c r="B177" s="426"/>
      <c r="C177" s="425"/>
      <c r="D177" s="424"/>
      <c r="E177" s="423"/>
      <c r="F177" s="422"/>
      <c r="G177" s="466">
        <v>56</v>
      </c>
      <c r="H177" s="425"/>
      <c r="I177" s="465"/>
      <c r="J177" s="464">
        <v>56</v>
      </c>
      <c r="K177" s="468"/>
      <c r="L177" s="468"/>
      <c r="M177" s="468"/>
      <c r="N177" s="468"/>
      <c r="O177" s="468"/>
      <c r="P177" s="468"/>
      <c r="Q177" s="468"/>
      <c r="R177" s="468"/>
      <c r="S177" s="468"/>
      <c r="T177" s="468"/>
      <c r="U177" s="468"/>
      <c r="V177" s="468"/>
      <c r="W177" s="468"/>
      <c r="X177" s="468"/>
      <c r="Y177" s="468"/>
      <c r="Z177" s="468"/>
      <c r="AA177" s="468"/>
      <c r="AB177" s="467">
        <f t="shared" si="1"/>
        <v>0</v>
      </c>
      <c r="AC177" s="200"/>
    </row>
    <row r="178" spans="2:29" ht="24" hidden="1" customHeight="1">
      <c r="B178" s="426"/>
      <c r="C178" s="425"/>
      <c r="D178" s="424"/>
      <c r="E178" s="423"/>
      <c r="F178" s="422"/>
      <c r="G178" s="466">
        <v>57</v>
      </c>
      <c r="H178" s="425"/>
      <c r="I178" s="465"/>
      <c r="J178" s="464">
        <v>57</v>
      </c>
      <c r="K178" s="468"/>
      <c r="L178" s="468"/>
      <c r="M178" s="468"/>
      <c r="N178" s="468"/>
      <c r="O178" s="468"/>
      <c r="P178" s="468"/>
      <c r="Q178" s="468"/>
      <c r="R178" s="468"/>
      <c r="S178" s="468"/>
      <c r="T178" s="468"/>
      <c r="U178" s="468"/>
      <c r="V178" s="468"/>
      <c r="W178" s="468"/>
      <c r="X178" s="468"/>
      <c r="Y178" s="468"/>
      <c r="Z178" s="468"/>
      <c r="AA178" s="468"/>
      <c r="AB178" s="467">
        <f t="shared" si="1"/>
        <v>0</v>
      </c>
      <c r="AC178" s="200"/>
    </row>
    <row r="179" spans="2:29" ht="24" hidden="1" customHeight="1">
      <c r="B179" s="426"/>
      <c r="C179" s="425"/>
      <c r="D179" s="424"/>
      <c r="E179" s="423"/>
      <c r="F179" s="422"/>
      <c r="G179" s="466">
        <v>58</v>
      </c>
      <c r="H179" s="425"/>
      <c r="I179" s="465"/>
      <c r="J179" s="464">
        <v>58</v>
      </c>
      <c r="K179" s="468"/>
      <c r="L179" s="468"/>
      <c r="M179" s="468"/>
      <c r="N179" s="468"/>
      <c r="O179" s="468"/>
      <c r="P179" s="468"/>
      <c r="Q179" s="468"/>
      <c r="R179" s="468"/>
      <c r="S179" s="468"/>
      <c r="T179" s="468"/>
      <c r="U179" s="468"/>
      <c r="V179" s="468"/>
      <c r="W179" s="468"/>
      <c r="X179" s="468"/>
      <c r="Y179" s="468"/>
      <c r="Z179" s="468"/>
      <c r="AA179" s="468"/>
      <c r="AB179" s="467">
        <f t="shared" si="1"/>
        <v>0</v>
      </c>
      <c r="AC179" s="200"/>
    </row>
    <row r="180" spans="2:29" ht="24" hidden="1" customHeight="1">
      <c r="B180" s="426"/>
      <c r="C180" s="425"/>
      <c r="D180" s="424"/>
      <c r="E180" s="423"/>
      <c r="F180" s="422"/>
      <c r="G180" s="466">
        <v>59</v>
      </c>
      <c r="H180" s="425"/>
      <c r="I180" s="465"/>
      <c r="J180" s="464">
        <v>59</v>
      </c>
      <c r="K180" s="468"/>
      <c r="L180" s="468"/>
      <c r="M180" s="468"/>
      <c r="N180" s="468"/>
      <c r="O180" s="468"/>
      <c r="P180" s="468"/>
      <c r="Q180" s="468"/>
      <c r="R180" s="468"/>
      <c r="S180" s="468"/>
      <c r="T180" s="468"/>
      <c r="U180" s="468"/>
      <c r="V180" s="468"/>
      <c r="W180" s="468"/>
      <c r="X180" s="468"/>
      <c r="Y180" s="468"/>
      <c r="Z180" s="468"/>
      <c r="AA180" s="468"/>
      <c r="AB180" s="467">
        <f t="shared" si="1"/>
        <v>0</v>
      </c>
      <c r="AC180" s="200"/>
    </row>
    <row r="181" spans="2:29" ht="24" hidden="1" customHeight="1">
      <c r="B181" s="426"/>
      <c r="C181" s="425"/>
      <c r="D181" s="424"/>
      <c r="E181" s="423"/>
      <c r="F181" s="422"/>
      <c r="G181" s="466">
        <v>60</v>
      </c>
      <c r="H181" s="425"/>
      <c r="I181" s="465"/>
      <c r="J181" s="464">
        <v>60</v>
      </c>
      <c r="K181" s="468"/>
      <c r="L181" s="468"/>
      <c r="M181" s="468"/>
      <c r="N181" s="468"/>
      <c r="O181" s="468"/>
      <c r="P181" s="468"/>
      <c r="Q181" s="468"/>
      <c r="R181" s="468"/>
      <c r="S181" s="468"/>
      <c r="T181" s="468"/>
      <c r="U181" s="468"/>
      <c r="V181" s="468"/>
      <c r="W181" s="468"/>
      <c r="X181" s="468"/>
      <c r="Y181" s="468"/>
      <c r="Z181" s="468"/>
      <c r="AA181" s="468"/>
      <c r="AB181" s="467">
        <f t="shared" si="1"/>
        <v>0</v>
      </c>
      <c r="AC181" s="200"/>
    </row>
    <row r="182" spans="2:29" ht="24" hidden="1" customHeight="1">
      <c r="B182" s="426"/>
      <c r="C182" s="425"/>
      <c r="D182" s="424"/>
      <c r="E182" s="423"/>
      <c r="F182" s="422"/>
      <c r="G182" s="466">
        <v>61</v>
      </c>
      <c r="H182" s="425"/>
      <c r="I182" s="465"/>
      <c r="J182" s="464">
        <v>61</v>
      </c>
      <c r="K182" s="468"/>
      <c r="L182" s="468"/>
      <c r="M182" s="468"/>
      <c r="N182" s="468"/>
      <c r="O182" s="468"/>
      <c r="P182" s="468"/>
      <c r="Q182" s="468"/>
      <c r="R182" s="468"/>
      <c r="S182" s="468"/>
      <c r="T182" s="468"/>
      <c r="U182" s="468"/>
      <c r="V182" s="468"/>
      <c r="W182" s="468"/>
      <c r="X182" s="468"/>
      <c r="Y182" s="468"/>
      <c r="Z182" s="468"/>
      <c r="AA182" s="468"/>
      <c r="AB182" s="467">
        <f t="shared" si="1"/>
        <v>0</v>
      </c>
      <c r="AC182" s="200"/>
    </row>
    <row r="183" spans="2:29" ht="24" hidden="1" customHeight="1">
      <c r="B183" s="426"/>
      <c r="C183" s="425"/>
      <c r="D183" s="424"/>
      <c r="E183" s="423"/>
      <c r="F183" s="422"/>
      <c r="G183" s="466">
        <v>62</v>
      </c>
      <c r="H183" s="425"/>
      <c r="I183" s="465"/>
      <c r="J183" s="464">
        <v>62</v>
      </c>
      <c r="K183" s="468"/>
      <c r="L183" s="468"/>
      <c r="M183" s="468"/>
      <c r="N183" s="468"/>
      <c r="O183" s="468"/>
      <c r="P183" s="468"/>
      <c r="Q183" s="468"/>
      <c r="R183" s="468"/>
      <c r="S183" s="468"/>
      <c r="T183" s="468"/>
      <c r="U183" s="468"/>
      <c r="V183" s="468"/>
      <c r="W183" s="468"/>
      <c r="X183" s="468"/>
      <c r="Y183" s="468"/>
      <c r="Z183" s="468"/>
      <c r="AA183" s="468"/>
      <c r="AB183" s="467">
        <f t="shared" si="1"/>
        <v>0</v>
      </c>
      <c r="AC183" s="200"/>
    </row>
    <row r="184" spans="2:29" ht="24" hidden="1" customHeight="1">
      <c r="B184" s="426"/>
      <c r="C184" s="425"/>
      <c r="D184" s="424"/>
      <c r="E184" s="423"/>
      <c r="F184" s="422"/>
      <c r="G184" s="466">
        <v>63</v>
      </c>
      <c r="H184" s="425"/>
      <c r="I184" s="465"/>
      <c r="J184" s="464">
        <v>63</v>
      </c>
      <c r="K184" s="468"/>
      <c r="L184" s="468"/>
      <c r="M184" s="468"/>
      <c r="N184" s="468"/>
      <c r="O184" s="468"/>
      <c r="P184" s="468"/>
      <c r="Q184" s="468"/>
      <c r="R184" s="468"/>
      <c r="S184" s="468"/>
      <c r="T184" s="468"/>
      <c r="U184" s="468"/>
      <c r="V184" s="468"/>
      <c r="W184" s="468"/>
      <c r="X184" s="468"/>
      <c r="Y184" s="468"/>
      <c r="Z184" s="468"/>
      <c r="AA184" s="468"/>
      <c r="AB184" s="467">
        <f t="shared" si="1"/>
        <v>0</v>
      </c>
      <c r="AC184" s="200"/>
    </row>
    <row r="185" spans="2:29" ht="24" hidden="1" customHeight="1">
      <c r="B185" s="426"/>
      <c r="C185" s="425"/>
      <c r="D185" s="424"/>
      <c r="E185" s="423"/>
      <c r="F185" s="422"/>
      <c r="G185" s="466">
        <v>64</v>
      </c>
      <c r="H185" s="425"/>
      <c r="I185" s="465"/>
      <c r="J185" s="464">
        <v>64</v>
      </c>
      <c r="K185" s="468"/>
      <c r="L185" s="468"/>
      <c r="M185" s="468"/>
      <c r="N185" s="468"/>
      <c r="O185" s="468"/>
      <c r="P185" s="468"/>
      <c r="Q185" s="468"/>
      <c r="R185" s="468"/>
      <c r="S185" s="468"/>
      <c r="T185" s="468"/>
      <c r="U185" s="468"/>
      <c r="V185" s="468"/>
      <c r="W185" s="468"/>
      <c r="X185" s="468"/>
      <c r="Y185" s="468"/>
      <c r="Z185" s="468"/>
      <c r="AA185" s="468"/>
      <c r="AB185" s="467">
        <f t="shared" si="1"/>
        <v>0</v>
      </c>
      <c r="AC185" s="200"/>
    </row>
    <row r="186" spans="2:29" ht="24" hidden="1" customHeight="1">
      <c r="B186" s="426"/>
      <c r="C186" s="425"/>
      <c r="D186" s="424"/>
      <c r="E186" s="423"/>
      <c r="F186" s="422"/>
      <c r="G186" s="466">
        <v>65</v>
      </c>
      <c r="H186" s="425"/>
      <c r="I186" s="465"/>
      <c r="J186" s="464">
        <v>65</v>
      </c>
      <c r="K186" s="468"/>
      <c r="L186" s="468"/>
      <c r="M186" s="468"/>
      <c r="N186" s="468"/>
      <c r="O186" s="468"/>
      <c r="P186" s="468"/>
      <c r="Q186" s="468"/>
      <c r="R186" s="468"/>
      <c r="S186" s="468"/>
      <c r="T186" s="468"/>
      <c r="U186" s="468"/>
      <c r="V186" s="468"/>
      <c r="W186" s="468"/>
      <c r="X186" s="468"/>
      <c r="Y186" s="468"/>
      <c r="Z186" s="468"/>
      <c r="AA186" s="468"/>
      <c r="AB186" s="467">
        <f t="shared" ref="AB186:AB211" si="2">COUNTA(K186:AA186)</f>
        <v>0</v>
      </c>
      <c r="AC186" s="200"/>
    </row>
    <row r="187" spans="2:29" ht="24" hidden="1" customHeight="1">
      <c r="B187" s="426"/>
      <c r="C187" s="425"/>
      <c r="D187" s="424"/>
      <c r="E187" s="423"/>
      <c r="F187" s="422"/>
      <c r="G187" s="466">
        <v>66</v>
      </c>
      <c r="H187" s="425"/>
      <c r="I187" s="465"/>
      <c r="J187" s="464">
        <v>66</v>
      </c>
      <c r="K187" s="468"/>
      <c r="L187" s="468"/>
      <c r="M187" s="468"/>
      <c r="N187" s="468"/>
      <c r="O187" s="468"/>
      <c r="P187" s="468"/>
      <c r="Q187" s="468"/>
      <c r="R187" s="468"/>
      <c r="S187" s="468"/>
      <c r="T187" s="468"/>
      <c r="U187" s="468"/>
      <c r="V187" s="468"/>
      <c r="W187" s="468"/>
      <c r="X187" s="468"/>
      <c r="Y187" s="468"/>
      <c r="Z187" s="468"/>
      <c r="AA187" s="468"/>
      <c r="AB187" s="467">
        <f t="shared" si="2"/>
        <v>0</v>
      </c>
      <c r="AC187" s="200"/>
    </row>
    <row r="188" spans="2:29" ht="24" hidden="1" customHeight="1">
      <c r="B188" s="426"/>
      <c r="C188" s="425"/>
      <c r="D188" s="424"/>
      <c r="E188" s="423"/>
      <c r="F188" s="422"/>
      <c r="G188" s="466">
        <v>67</v>
      </c>
      <c r="H188" s="425"/>
      <c r="I188" s="465"/>
      <c r="J188" s="464">
        <v>67</v>
      </c>
      <c r="K188" s="468"/>
      <c r="L188" s="468"/>
      <c r="M188" s="468"/>
      <c r="N188" s="468"/>
      <c r="O188" s="468"/>
      <c r="P188" s="468"/>
      <c r="Q188" s="468"/>
      <c r="R188" s="468"/>
      <c r="S188" s="468"/>
      <c r="T188" s="468"/>
      <c r="U188" s="468"/>
      <c r="V188" s="468"/>
      <c r="W188" s="468"/>
      <c r="X188" s="468"/>
      <c r="Y188" s="468"/>
      <c r="Z188" s="468"/>
      <c r="AA188" s="468"/>
      <c r="AB188" s="467">
        <f t="shared" si="2"/>
        <v>0</v>
      </c>
      <c r="AC188" s="200"/>
    </row>
    <row r="189" spans="2:29" ht="24" hidden="1" customHeight="1">
      <c r="B189" s="426"/>
      <c r="C189" s="425"/>
      <c r="D189" s="424"/>
      <c r="E189" s="423"/>
      <c r="F189" s="422"/>
      <c r="G189" s="466">
        <v>68</v>
      </c>
      <c r="H189" s="425"/>
      <c r="I189" s="465"/>
      <c r="J189" s="464">
        <v>68</v>
      </c>
      <c r="K189" s="468"/>
      <c r="L189" s="468"/>
      <c r="M189" s="468"/>
      <c r="N189" s="468"/>
      <c r="O189" s="468"/>
      <c r="P189" s="468"/>
      <c r="Q189" s="468"/>
      <c r="R189" s="468"/>
      <c r="S189" s="468"/>
      <c r="T189" s="468"/>
      <c r="U189" s="468"/>
      <c r="V189" s="468"/>
      <c r="W189" s="468"/>
      <c r="X189" s="468"/>
      <c r="Y189" s="468"/>
      <c r="Z189" s="468"/>
      <c r="AA189" s="468"/>
      <c r="AB189" s="467">
        <f t="shared" si="2"/>
        <v>0</v>
      </c>
      <c r="AC189" s="200"/>
    </row>
    <row r="190" spans="2:29" ht="24" hidden="1" customHeight="1">
      <c r="B190" s="426"/>
      <c r="C190" s="425"/>
      <c r="D190" s="424"/>
      <c r="E190" s="423"/>
      <c r="F190" s="422"/>
      <c r="G190" s="466">
        <v>69</v>
      </c>
      <c r="H190" s="425"/>
      <c r="I190" s="465"/>
      <c r="J190" s="464">
        <v>69</v>
      </c>
      <c r="K190" s="468"/>
      <c r="L190" s="468"/>
      <c r="M190" s="468"/>
      <c r="N190" s="468"/>
      <c r="O190" s="468"/>
      <c r="P190" s="468"/>
      <c r="Q190" s="468"/>
      <c r="R190" s="468"/>
      <c r="S190" s="468"/>
      <c r="T190" s="468"/>
      <c r="U190" s="468"/>
      <c r="V190" s="468"/>
      <c r="W190" s="468"/>
      <c r="X190" s="468"/>
      <c r="Y190" s="468"/>
      <c r="Z190" s="468"/>
      <c r="AA190" s="468"/>
      <c r="AB190" s="467">
        <f t="shared" si="2"/>
        <v>0</v>
      </c>
      <c r="AC190" s="200"/>
    </row>
    <row r="191" spans="2:29" ht="24" hidden="1" customHeight="1">
      <c r="B191" s="426"/>
      <c r="C191" s="425"/>
      <c r="D191" s="424"/>
      <c r="E191" s="423"/>
      <c r="F191" s="422"/>
      <c r="G191" s="466">
        <v>70</v>
      </c>
      <c r="H191" s="425"/>
      <c r="I191" s="465"/>
      <c r="J191" s="464">
        <v>70</v>
      </c>
      <c r="K191" s="468"/>
      <c r="L191" s="468"/>
      <c r="M191" s="468"/>
      <c r="N191" s="468"/>
      <c r="O191" s="468"/>
      <c r="P191" s="468"/>
      <c r="Q191" s="468"/>
      <c r="R191" s="468"/>
      <c r="S191" s="468"/>
      <c r="T191" s="468"/>
      <c r="U191" s="468"/>
      <c r="V191" s="468"/>
      <c r="W191" s="468"/>
      <c r="X191" s="468"/>
      <c r="Y191" s="468"/>
      <c r="Z191" s="468"/>
      <c r="AA191" s="468"/>
      <c r="AB191" s="467">
        <f t="shared" si="2"/>
        <v>0</v>
      </c>
      <c r="AC191" s="200"/>
    </row>
    <row r="192" spans="2:29" ht="24" hidden="1" customHeight="1">
      <c r="B192" s="426"/>
      <c r="C192" s="425"/>
      <c r="D192" s="424"/>
      <c r="E192" s="423"/>
      <c r="F192" s="422"/>
      <c r="G192" s="466">
        <v>71</v>
      </c>
      <c r="H192" s="425"/>
      <c r="I192" s="465"/>
      <c r="J192" s="464">
        <v>71</v>
      </c>
      <c r="K192" s="468"/>
      <c r="L192" s="468"/>
      <c r="M192" s="468"/>
      <c r="N192" s="468"/>
      <c r="O192" s="468"/>
      <c r="P192" s="468"/>
      <c r="Q192" s="468"/>
      <c r="R192" s="468"/>
      <c r="S192" s="468"/>
      <c r="T192" s="468"/>
      <c r="U192" s="468"/>
      <c r="V192" s="468"/>
      <c r="W192" s="468"/>
      <c r="X192" s="468"/>
      <c r="Y192" s="468"/>
      <c r="Z192" s="468"/>
      <c r="AA192" s="468"/>
      <c r="AB192" s="467">
        <f t="shared" si="2"/>
        <v>0</v>
      </c>
      <c r="AC192" s="200"/>
    </row>
    <row r="193" spans="2:29" ht="24" hidden="1" customHeight="1">
      <c r="B193" s="426"/>
      <c r="C193" s="425"/>
      <c r="D193" s="424"/>
      <c r="E193" s="423"/>
      <c r="F193" s="422"/>
      <c r="G193" s="466">
        <v>72</v>
      </c>
      <c r="H193" s="425"/>
      <c r="I193" s="465"/>
      <c r="J193" s="464">
        <v>72</v>
      </c>
      <c r="K193" s="468"/>
      <c r="L193" s="468"/>
      <c r="M193" s="468"/>
      <c r="N193" s="468"/>
      <c r="O193" s="468"/>
      <c r="P193" s="468"/>
      <c r="Q193" s="468"/>
      <c r="R193" s="468"/>
      <c r="S193" s="468"/>
      <c r="T193" s="468"/>
      <c r="U193" s="468"/>
      <c r="V193" s="468"/>
      <c r="W193" s="468"/>
      <c r="X193" s="468"/>
      <c r="Y193" s="468"/>
      <c r="Z193" s="468"/>
      <c r="AA193" s="468"/>
      <c r="AB193" s="467">
        <f t="shared" si="2"/>
        <v>0</v>
      </c>
      <c r="AC193" s="200"/>
    </row>
    <row r="194" spans="2:29" ht="24" hidden="1" customHeight="1">
      <c r="B194" s="426"/>
      <c r="C194" s="425"/>
      <c r="D194" s="424"/>
      <c r="E194" s="423"/>
      <c r="F194" s="422"/>
      <c r="G194" s="466">
        <v>73</v>
      </c>
      <c r="H194" s="425"/>
      <c r="I194" s="465"/>
      <c r="J194" s="464">
        <v>73</v>
      </c>
      <c r="K194" s="468"/>
      <c r="L194" s="468"/>
      <c r="M194" s="468"/>
      <c r="N194" s="468"/>
      <c r="O194" s="468"/>
      <c r="P194" s="468"/>
      <c r="Q194" s="468"/>
      <c r="R194" s="468"/>
      <c r="S194" s="468"/>
      <c r="T194" s="468"/>
      <c r="U194" s="468"/>
      <c r="V194" s="468"/>
      <c r="W194" s="468"/>
      <c r="X194" s="468"/>
      <c r="Y194" s="468"/>
      <c r="Z194" s="468"/>
      <c r="AA194" s="468"/>
      <c r="AB194" s="467">
        <f t="shared" si="2"/>
        <v>0</v>
      </c>
      <c r="AC194" s="200"/>
    </row>
    <row r="195" spans="2:29" ht="24" hidden="1" customHeight="1">
      <c r="B195" s="426"/>
      <c r="C195" s="425"/>
      <c r="D195" s="424"/>
      <c r="E195" s="423"/>
      <c r="F195" s="422"/>
      <c r="G195" s="466">
        <v>74</v>
      </c>
      <c r="H195" s="425"/>
      <c r="I195" s="465"/>
      <c r="J195" s="464">
        <v>74</v>
      </c>
      <c r="K195" s="468"/>
      <c r="L195" s="468"/>
      <c r="M195" s="468"/>
      <c r="N195" s="468"/>
      <c r="O195" s="468"/>
      <c r="P195" s="468"/>
      <c r="Q195" s="468"/>
      <c r="R195" s="468"/>
      <c r="S195" s="468"/>
      <c r="T195" s="468"/>
      <c r="U195" s="468"/>
      <c r="V195" s="468"/>
      <c r="W195" s="468"/>
      <c r="X195" s="468"/>
      <c r="Y195" s="468"/>
      <c r="Z195" s="468"/>
      <c r="AA195" s="468"/>
      <c r="AB195" s="467">
        <f t="shared" si="2"/>
        <v>0</v>
      </c>
      <c r="AC195" s="200"/>
    </row>
    <row r="196" spans="2:29" ht="24" hidden="1" customHeight="1">
      <c r="B196" s="426"/>
      <c r="C196" s="425"/>
      <c r="D196" s="424"/>
      <c r="E196" s="423"/>
      <c r="F196" s="422"/>
      <c r="G196" s="466">
        <v>75</v>
      </c>
      <c r="H196" s="425"/>
      <c r="I196" s="465"/>
      <c r="J196" s="464">
        <v>75</v>
      </c>
      <c r="K196" s="468"/>
      <c r="L196" s="468"/>
      <c r="M196" s="468"/>
      <c r="N196" s="468"/>
      <c r="O196" s="468"/>
      <c r="P196" s="468"/>
      <c r="Q196" s="468"/>
      <c r="R196" s="468"/>
      <c r="S196" s="468"/>
      <c r="T196" s="468"/>
      <c r="U196" s="468"/>
      <c r="V196" s="468"/>
      <c r="W196" s="468"/>
      <c r="X196" s="468"/>
      <c r="Y196" s="468"/>
      <c r="Z196" s="468"/>
      <c r="AA196" s="468"/>
      <c r="AB196" s="467">
        <f t="shared" si="2"/>
        <v>0</v>
      </c>
      <c r="AC196" s="200"/>
    </row>
    <row r="197" spans="2:29" ht="24" hidden="1" customHeight="1">
      <c r="B197" s="426"/>
      <c r="C197" s="425"/>
      <c r="D197" s="424"/>
      <c r="E197" s="423"/>
      <c r="F197" s="422"/>
      <c r="G197" s="466">
        <v>76</v>
      </c>
      <c r="H197" s="425"/>
      <c r="I197" s="465"/>
      <c r="J197" s="464">
        <v>76</v>
      </c>
      <c r="K197" s="468"/>
      <c r="L197" s="468"/>
      <c r="M197" s="468"/>
      <c r="N197" s="468"/>
      <c r="O197" s="468"/>
      <c r="P197" s="468"/>
      <c r="Q197" s="468"/>
      <c r="R197" s="468"/>
      <c r="S197" s="468"/>
      <c r="T197" s="468"/>
      <c r="U197" s="468"/>
      <c r="V197" s="468"/>
      <c r="W197" s="468"/>
      <c r="X197" s="468"/>
      <c r="Y197" s="468"/>
      <c r="Z197" s="468"/>
      <c r="AA197" s="468"/>
      <c r="AB197" s="467">
        <f t="shared" si="2"/>
        <v>0</v>
      </c>
      <c r="AC197" s="200"/>
    </row>
    <row r="198" spans="2:29" ht="24" hidden="1" customHeight="1">
      <c r="B198" s="426"/>
      <c r="C198" s="425"/>
      <c r="D198" s="424"/>
      <c r="E198" s="423"/>
      <c r="F198" s="422"/>
      <c r="G198" s="466">
        <v>77</v>
      </c>
      <c r="H198" s="425"/>
      <c r="I198" s="465"/>
      <c r="J198" s="464">
        <v>77</v>
      </c>
      <c r="K198" s="468"/>
      <c r="L198" s="468"/>
      <c r="M198" s="468"/>
      <c r="N198" s="468"/>
      <c r="O198" s="468"/>
      <c r="P198" s="468"/>
      <c r="Q198" s="468"/>
      <c r="R198" s="468"/>
      <c r="S198" s="468"/>
      <c r="T198" s="468"/>
      <c r="U198" s="468"/>
      <c r="V198" s="468"/>
      <c r="W198" s="468"/>
      <c r="X198" s="468"/>
      <c r="Y198" s="468"/>
      <c r="Z198" s="468"/>
      <c r="AA198" s="468"/>
      <c r="AB198" s="467">
        <f t="shared" si="2"/>
        <v>0</v>
      </c>
      <c r="AC198" s="200"/>
    </row>
    <row r="199" spans="2:29" ht="24" hidden="1" customHeight="1">
      <c r="B199" s="426"/>
      <c r="C199" s="425"/>
      <c r="D199" s="424"/>
      <c r="E199" s="423"/>
      <c r="F199" s="422"/>
      <c r="G199" s="466">
        <v>78</v>
      </c>
      <c r="H199" s="425"/>
      <c r="I199" s="465"/>
      <c r="J199" s="464">
        <v>78</v>
      </c>
      <c r="K199" s="468"/>
      <c r="L199" s="468"/>
      <c r="M199" s="468"/>
      <c r="N199" s="468"/>
      <c r="O199" s="468"/>
      <c r="P199" s="468"/>
      <c r="Q199" s="468"/>
      <c r="R199" s="468"/>
      <c r="S199" s="468"/>
      <c r="T199" s="468"/>
      <c r="U199" s="468"/>
      <c r="V199" s="468"/>
      <c r="W199" s="468"/>
      <c r="X199" s="468"/>
      <c r="Y199" s="468"/>
      <c r="Z199" s="468"/>
      <c r="AA199" s="468"/>
      <c r="AB199" s="467">
        <f t="shared" si="2"/>
        <v>0</v>
      </c>
      <c r="AC199" s="200"/>
    </row>
    <row r="200" spans="2:29" ht="24" hidden="1" customHeight="1">
      <c r="B200" s="426"/>
      <c r="C200" s="425"/>
      <c r="D200" s="424"/>
      <c r="E200" s="423"/>
      <c r="F200" s="422"/>
      <c r="G200" s="466">
        <v>79</v>
      </c>
      <c r="H200" s="425"/>
      <c r="I200" s="465"/>
      <c r="J200" s="464">
        <v>79</v>
      </c>
      <c r="K200" s="468"/>
      <c r="L200" s="468"/>
      <c r="M200" s="468"/>
      <c r="N200" s="468"/>
      <c r="O200" s="468"/>
      <c r="P200" s="468"/>
      <c r="Q200" s="468"/>
      <c r="R200" s="468"/>
      <c r="S200" s="468"/>
      <c r="T200" s="468"/>
      <c r="U200" s="468"/>
      <c r="V200" s="468"/>
      <c r="W200" s="468"/>
      <c r="X200" s="468"/>
      <c r="Y200" s="468"/>
      <c r="Z200" s="468"/>
      <c r="AA200" s="468"/>
      <c r="AB200" s="467">
        <f t="shared" si="2"/>
        <v>0</v>
      </c>
      <c r="AC200" s="200"/>
    </row>
    <row r="201" spans="2:29" ht="24" hidden="1" customHeight="1">
      <c r="B201" s="426"/>
      <c r="C201" s="425"/>
      <c r="D201" s="424"/>
      <c r="E201" s="423"/>
      <c r="F201" s="422"/>
      <c r="G201" s="466">
        <v>80</v>
      </c>
      <c r="H201" s="425"/>
      <c r="I201" s="465"/>
      <c r="J201" s="464">
        <v>80</v>
      </c>
      <c r="K201" s="468"/>
      <c r="L201" s="468"/>
      <c r="M201" s="468"/>
      <c r="N201" s="468"/>
      <c r="O201" s="468"/>
      <c r="P201" s="468"/>
      <c r="Q201" s="468"/>
      <c r="R201" s="468"/>
      <c r="S201" s="468"/>
      <c r="T201" s="468"/>
      <c r="U201" s="468"/>
      <c r="V201" s="468"/>
      <c r="W201" s="468"/>
      <c r="X201" s="468"/>
      <c r="Y201" s="468"/>
      <c r="Z201" s="468"/>
      <c r="AA201" s="468"/>
      <c r="AB201" s="467">
        <f t="shared" si="2"/>
        <v>0</v>
      </c>
      <c r="AC201" s="200"/>
    </row>
    <row r="202" spans="2:29" ht="24" hidden="1" customHeight="1">
      <c r="B202" s="426"/>
      <c r="C202" s="425"/>
      <c r="D202" s="424"/>
      <c r="E202" s="423"/>
      <c r="F202" s="422"/>
      <c r="G202" s="466">
        <v>81</v>
      </c>
      <c r="H202" s="425"/>
      <c r="I202" s="465"/>
      <c r="J202" s="464">
        <v>81</v>
      </c>
      <c r="K202" s="468"/>
      <c r="L202" s="468"/>
      <c r="M202" s="468"/>
      <c r="N202" s="468"/>
      <c r="O202" s="468"/>
      <c r="P202" s="468"/>
      <c r="Q202" s="468"/>
      <c r="R202" s="468"/>
      <c r="S202" s="468"/>
      <c r="T202" s="468"/>
      <c r="U202" s="468"/>
      <c r="V202" s="468"/>
      <c r="W202" s="468"/>
      <c r="X202" s="468"/>
      <c r="Y202" s="468"/>
      <c r="Z202" s="468"/>
      <c r="AA202" s="468"/>
      <c r="AB202" s="467">
        <f t="shared" si="2"/>
        <v>0</v>
      </c>
      <c r="AC202" s="200"/>
    </row>
    <row r="203" spans="2:29" ht="24" hidden="1" customHeight="1">
      <c r="B203" s="426"/>
      <c r="C203" s="425"/>
      <c r="D203" s="424"/>
      <c r="E203" s="423"/>
      <c r="F203" s="422"/>
      <c r="G203" s="466">
        <v>82</v>
      </c>
      <c r="H203" s="425"/>
      <c r="I203" s="465"/>
      <c r="J203" s="464">
        <v>82</v>
      </c>
      <c r="K203" s="468"/>
      <c r="L203" s="468"/>
      <c r="M203" s="468"/>
      <c r="N203" s="468"/>
      <c r="O203" s="468"/>
      <c r="P203" s="468"/>
      <c r="Q203" s="468"/>
      <c r="R203" s="468"/>
      <c r="S203" s="468"/>
      <c r="T203" s="468"/>
      <c r="U203" s="468"/>
      <c r="V203" s="468"/>
      <c r="W203" s="468"/>
      <c r="X203" s="468"/>
      <c r="Y203" s="468"/>
      <c r="Z203" s="468"/>
      <c r="AA203" s="468"/>
      <c r="AB203" s="467">
        <f t="shared" si="2"/>
        <v>0</v>
      </c>
      <c r="AC203" s="200"/>
    </row>
    <row r="204" spans="2:29" ht="24" hidden="1" customHeight="1">
      <c r="B204" s="426"/>
      <c r="C204" s="425"/>
      <c r="D204" s="424"/>
      <c r="E204" s="423"/>
      <c r="F204" s="422"/>
      <c r="G204" s="466">
        <v>83</v>
      </c>
      <c r="H204" s="425"/>
      <c r="I204" s="465"/>
      <c r="J204" s="464">
        <v>83</v>
      </c>
      <c r="K204" s="468"/>
      <c r="L204" s="468"/>
      <c r="M204" s="468"/>
      <c r="N204" s="468"/>
      <c r="O204" s="468"/>
      <c r="P204" s="468"/>
      <c r="Q204" s="468"/>
      <c r="R204" s="468"/>
      <c r="S204" s="468"/>
      <c r="T204" s="468"/>
      <c r="U204" s="468"/>
      <c r="V204" s="468"/>
      <c r="W204" s="468"/>
      <c r="X204" s="468"/>
      <c r="Y204" s="468"/>
      <c r="Z204" s="468"/>
      <c r="AA204" s="468"/>
      <c r="AB204" s="467">
        <f t="shared" si="2"/>
        <v>0</v>
      </c>
      <c r="AC204" s="200"/>
    </row>
    <row r="205" spans="2:29" ht="24" hidden="1" customHeight="1">
      <c r="B205" s="426"/>
      <c r="C205" s="425"/>
      <c r="D205" s="424"/>
      <c r="E205" s="423"/>
      <c r="F205" s="422"/>
      <c r="G205" s="466">
        <v>84</v>
      </c>
      <c r="H205" s="425"/>
      <c r="I205" s="465"/>
      <c r="J205" s="464">
        <v>84</v>
      </c>
      <c r="K205" s="468"/>
      <c r="L205" s="468"/>
      <c r="M205" s="468"/>
      <c r="N205" s="468"/>
      <c r="O205" s="468"/>
      <c r="P205" s="468"/>
      <c r="Q205" s="468"/>
      <c r="R205" s="468"/>
      <c r="S205" s="468"/>
      <c r="T205" s="468"/>
      <c r="U205" s="468"/>
      <c r="V205" s="468"/>
      <c r="W205" s="468"/>
      <c r="X205" s="468"/>
      <c r="Y205" s="468"/>
      <c r="Z205" s="468"/>
      <c r="AA205" s="468"/>
      <c r="AB205" s="467">
        <f t="shared" si="2"/>
        <v>0</v>
      </c>
      <c r="AC205" s="200"/>
    </row>
    <row r="206" spans="2:29" ht="24" hidden="1" customHeight="1">
      <c r="B206" s="426"/>
      <c r="C206" s="425"/>
      <c r="D206" s="424"/>
      <c r="E206" s="423"/>
      <c r="F206" s="422"/>
      <c r="G206" s="466">
        <v>85</v>
      </c>
      <c r="H206" s="425"/>
      <c r="I206" s="465"/>
      <c r="J206" s="464">
        <v>85</v>
      </c>
      <c r="K206" s="468"/>
      <c r="L206" s="468"/>
      <c r="M206" s="468"/>
      <c r="N206" s="468"/>
      <c r="O206" s="468"/>
      <c r="P206" s="468"/>
      <c r="Q206" s="468"/>
      <c r="R206" s="468"/>
      <c r="S206" s="468"/>
      <c r="T206" s="468"/>
      <c r="U206" s="468"/>
      <c r="V206" s="468"/>
      <c r="W206" s="468"/>
      <c r="X206" s="468"/>
      <c r="Y206" s="468"/>
      <c r="Z206" s="468"/>
      <c r="AA206" s="468"/>
      <c r="AB206" s="467">
        <f t="shared" si="2"/>
        <v>0</v>
      </c>
      <c r="AC206" s="200"/>
    </row>
    <row r="207" spans="2:29" ht="24" hidden="1" customHeight="1">
      <c r="B207" s="426"/>
      <c r="C207" s="425"/>
      <c r="D207" s="424"/>
      <c r="E207" s="423"/>
      <c r="F207" s="422"/>
      <c r="G207" s="466">
        <v>86</v>
      </c>
      <c r="H207" s="425"/>
      <c r="I207" s="465"/>
      <c r="J207" s="464">
        <v>86</v>
      </c>
      <c r="K207" s="468"/>
      <c r="L207" s="468"/>
      <c r="M207" s="468"/>
      <c r="N207" s="468"/>
      <c r="O207" s="468"/>
      <c r="P207" s="468"/>
      <c r="Q207" s="468"/>
      <c r="R207" s="468"/>
      <c r="S207" s="468"/>
      <c r="T207" s="468"/>
      <c r="U207" s="468"/>
      <c r="V207" s="468"/>
      <c r="W207" s="468"/>
      <c r="X207" s="468"/>
      <c r="Y207" s="468"/>
      <c r="Z207" s="468"/>
      <c r="AA207" s="468"/>
      <c r="AB207" s="467">
        <f t="shared" si="2"/>
        <v>0</v>
      </c>
      <c r="AC207" s="200"/>
    </row>
    <row r="208" spans="2:29" ht="24" hidden="1" customHeight="1">
      <c r="B208" s="426"/>
      <c r="C208" s="425"/>
      <c r="D208" s="424"/>
      <c r="E208" s="423"/>
      <c r="F208" s="422"/>
      <c r="G208" s="466">
        <v>87</v>
      </c>
      <c r="H208" s="425"/>
      <c r="I208" s="465"/>
      <c r="J208" s="464">
        <v>87</v>
      </c>
      <c r="K208" s="468"/>
      <c r="L208" s="468"/>
      <c r="M208" s="468"/>
      <c r="N208" s="468"/>
      <c r="O208" s="468"/>
      <c r="P208" s="468"/>
      <c r="Q208" s="468"/>
      <c r="R208" s="468"/>
      <c r="S208" s="468"/>
      <c r="T208" s="468"/>
      <c r="U208" s="468"/>
      <c r="V208" s="468"/>
      <c r="W208" s="468"/>
      <c r="X208" s="468"/>
      <c r="Y208" s="468"/>
      <c r="Z208" s="468"/>
      <c r="AA208" s="468"/>
      <c r="AB208" s="467">
        <f t="shared" si="2"/>
        <v>0</v>
      </c>
      <c r="AC208" s="200"/>
    </row>
    <row r="209" spans="1:29" ht="24" hidden="1" customHeight="1">
      <c r="B209" s="426"/>
      <c r="C209" s="425"/>
      <c r="D209" s="424"/>
      <c r="E209" s="423"/>
      <c r="F209" s="422"/>
      <c r="G209" s="466">
        <v>88</v>
      </c>
      <c r="H209" s="425"/>
      <c r="I209" s="465"/>
      <c r="J209" s="464">
        <v>88</v>
      </c>
      <c r="K209" s="468"/>
      <c r="L209" s="468"/>
      <c r="M209" s="468"/>
      <c r="N209" s="468"/>
      <c r="O209" s="468"/>
      <c r="P209" s="468"/>
      <c r="Q209" s="468"/>
      <c r="R209" s="468"/>
      <c r="S209" s="468"/>
      <c r="T209" s="468"/>
      <c r="U209" s="468"/>
      <c r="V209" s="468"/>
      <c r="W209" s="468"/>
      <c r="X209" s="468"/>
      <c r="Y209" s="468"/>
      <c r="Z209" s="468"/>
      <c r="AA209" s="468"/>
      <c r="AB209" s="467">
        <f t="shared" si="2"/>
        <v>0</v>
      </c>
      <c r="AC209" s="200"/>
    </row>
    <row r="210" spans="1:29" ht="24" hidden="1" customHeight="1">
      <c r="B210" s="426"/>
      <c r="C210" s="425"/>
      <c r="D210" s="424"/>
      <c r="E210" s="423"/>
      <c r="F210" s="422"/>
      <c r="G210" s="466">
        <v>89</v>
      </c>
      <c r="H210" s="425"/>
      <c r="I210" s="465"/>
      <c r="J210" s="464">
        <v>89</v>
      </c>
      <c r="K210" s="468"/>
      <c r="L210" s="468"/>
      <c r="M210" s="468"/>
      <c r="N210" s="468"/>
      <c r="O210" s="468"/>
      <c r="P210" s="468"/>
      <c r="Q210" s="468"/>
      <c r="R210" s="468"/>
      <c r="S210" s="468"/>
      <c r="T210" s="468"/>
      <c r="U210" s="468"/>
      <c r="V210" s="468"/>
      <c r="W210" s="468"/>
      <c r="X210" s="468"/>
      <c r="Y210" s="468"/>
      <c r="Z210" s="468"/>
      <c r="AA210" s="468"/>
      <c r="AB210" s="467">
        <f t="shared" si="2"/>
        <v>0</v>
      </c>
      <c r="AC210" s="200"/>
    </row>
    <row r="211" spans="1:29" ht="20.25" hidden="1" customHeight="1">
      <c r="B211" s="426"/>
      <c r="C211" s="425"/>
      <c r="D211" s="424"/>
      <c r="E211" s="423"/>
      <c r="F211" s="422"/>
      <c r="G211" s="466">
        <v>90</v>
      </c>
      <c r="H211" s="425"/>
      <c r="I211" s="465"/>
      <c r="J211" s="464">
        <v>90</v>
      </c>
      <c r="K211" s="463"/>
      <c r="L211" s="463"/>
      <c r="M211" s="463"/>
      <c r="N211" s="463"/>
      <c r="O211" s="463"/>
      <c r="P211" s="463"/>
      <c r="Q211" s="463"/>
      <c r="R211" s="463"/>
      <c r="S211" s="463"/>
      <c r="T211" s="463"/>
      <c r="U211" s="463"/>
      <c r="V211" s="463"/>
      <c r="W211" s="463"/>
      <c r="X211" s="463"/>
      <c r="Y211" s="463"/>
      <c r="Z211" s="463"/>
      <c r="AA211" s="463"/>
      <c r="AB211" s="462">
        <f t="shared" si="2"/>
        <v>0</v>
      </c>
      <c r="AC211" s="200"/>
    </row>
    <row r="212" spans="1:29" ht="23.25">
      <c r="B212" s="412"/>
      <c r="C212" s="412"/>
      <c r="D212" s="412"/>
      <c r="E212" s="412"/>
      <c r="F212" s="412"/>
      <c r="G212" s="1069" t="s">
        <v>305</v>
      </c>
      <c r="H212" s="410"/>
      <c r="I212" s="409"/>
      <c r="J212" s="408"/>
      <c r="K212" s="405"/>
      <c r="L212" s="407"/>
      <c r="M212" s="406"/>
      <c r="N212" s="405"/>
      <c r="O212" s="404"/>
      <c r="P212" s="404"/>
      <c r="Q212" s="404"/>
      <c r="R212" s="403"/>
      <c r="S212" s="403"/>
      <c r="T212" s="402"/>
      <c r="U212" s="401"/>
      <c r="V212" s="401"/>
      <c r="W212" s="401"/>
      <c r="X212" s="401"/>
      <c r="Y212" s="401"/>
      <c r="Z212" s="401"/>
      <c r="AA212" s="401"/>
      <c r="AB212" s="401"/>
      <c r="AC212" s="200"/>
    </row>
    <row r="213" spans="1:29" ht="208.5" customHeight="1">
      <c r="A213" s="1031"/>
      <c r="B213" s="1031"/>
      <c r="C213" s="1031"/>
      <c r="D213" s="1031"/>
      <c r="E213" s="1031"/>
      <c r="F213" s="1031"/>
      <c r="G213" s="1032"/>
      <c r="H213" s="1033"/>
      <c r="I213" s="1031"/>
      <c r="J213" s="1031"/>
      <c r="K213" s="1035"/>
      <c r="L213" s="1036"/>
      <c r="M213" s="1037"/>
      <c r="N213" s="1035"/>
      <c r="O213" s="1033"/>
      <c r="P213" s="1033"/>
      <c r="Q213" s="1035"/>
      <c r="R213" s="1038"/>
      <c r="S213" s="1033"/>
      <c r="T213" s="1039"/>
      <c r="U213" s="1040"/>
      <c r="V213" s="1040"/>
      <c r="W213" s="1037"/>
      <c r="X213" s="1040"/>
      <c r="Y213" s="1035"/>
      <c r="Z213" s="1033"/>
      <c r="AA213" s="1040"/>
      <c r="AB213" s="1033"/>
      <c r="AC213" s="200"/>
    </row>
    <row r="214" spans="1:29" s="233" customFormat="1" ht="36">
      <c r="A214" s="1025"/>
      <c r="B214" s="1026" t="s">
        <v>336</v>
      </c>
      <c r="C214" s="1027"/>
      <c r="D214" s="1027"/>
      <c r="E214" s="2403" t="s">
        <v>307</v>
      </c>
      <c r="F214" s="2403"/>
      <c r="G214" s="2403"/>
      <c r="H214" s="2403"/>
      <c r="I214" s="2403"/>
      <c r="J214" s="2403"/>
      <c r="K214" s="2403"/>
      <c r="L214" s="2403"/>
      <c r="M214" s="2403"/>
      <c r="N214" s="2403"/>
      <c r="O214" s="2403"/>
      <c r="P214" s="2403"/>
      <c r="Q214" s="2403"/>
      <c r="R214" s="2403"/>
      <c r="S214" s="2403"/>
      <c r="T214" s="2403"/>
      <c r="U214" s="2403"/>
      <c r="V214" s="2403"/>
      <c r="W214" s="2403"/>
      <c r="X214" s="2403"/>
      <c r="Y214" s="2403"/>
      <c r="Z214" s="2403"/>
      <c r="AA214" s="2403"/>
      <c r="AB214" s="2404"/>
      <c r="AC214" s="200"/>
    </row>
    <row r="215" spans="1:29" s="200" customFormat="1" ht="15.75">
      <c r="A215" s="1012"/>
      <c r="B215" s="1012"/>
      <c r="C215" s="1012"/>
      <c r="D215" s="1012"/>
      <c r="E215" s="1041"/>
      <c r="F215" s="1012"/>
      <c r="G215" s="1012"/>
      <c r="H215" s="1012"/>
      <c r="I215" s="1012"/>
      <c r="J215" s="1012"/>
      <c r="K215" s="1012"/>
      <c r="L215" s="1012"/>
      <c r="M215" s="1012"/>
      <c r="N215" s="1012"/>
      <c r="O215" s="1012"/>
      <c r="P215" s="1012"/>
      <c r="Q215" s="1012"/>
      <c r="R215" s="1012"/>
      <c r="S215" s="1012"/>
      <c r="T215" s="1012"/>
      <c r="U215" s="1012"/>
      <c r="V215" s="1012"/>
      <c r="W215" s="1012"/>
      <c r="X215" s="1012"/>
      <c r="Y215" s="1012"/>
      <c r="Z215" s="1012"/>
      <c r="AA215" s="1012"/>
      <c r="AB215" s="1012"/>
    </row>
    <row r="216" spans="1:29" s="200" customFormat="1" ht="57.75" customHeight="1">
      <c r="A216" s="1012"/>
      <c r="B216" s="2429" t="s">
        <v>308</v>
      </c>
      <c r="C216" s="2429"/>
      <c r="D216" s="2429"/>
      <c r="E216" s="2429"/>
      <c r="F216" s="2429"/>
      <c r="G216" s="2429"/>
      <c r="H216" s="2429"/>
      <c r="I216" s="2429"/>
      <c r="J216" s="2429"/>
      <c r="K216" s="2429"/>
      <c r="L216" s="2429"/>
      <c r="M216" s="2429"/>
      <c r="N216" s="2429"/>
      <c r="O216" s="2429"/>
      <c r="P216" s="2429"/>
      <c r="Q216" s="2429"/>
      <c r="R216" s="2429"/>
      <c r="S216" s="2429"/>
      <c r="T216" s="2429"/>
      <c r="U216" s="2429"/>
      <c r="V216" s="2429"/>
      <c r="W216" s="2429"/>
      <c r="X216" s="2429"/>
      <c r="Y216" s="2429"/>
      <c r="Z216" s="2429"/>
      <c r="AA216" s="2429"/>
      <c r="AB216" s="2429"/>
    </row>
    <row r="217" spans="1:29" s="200" customFormat="1" ht="28.5">
      <c r="B217" s="1042"/>
      <c r="C217" s="2430" t="s">
        <v>274</v>
      </c>
      <c r="D217" s="2430"/>
      <c r="E217" s="1043" t="s">
        <v>309</v>
      </c>
      <c r="F217" s="1044"/>
      <c r="G217" s="1045"/>
      <c r="H217" s="1046"/>
      <c r="I217" s="2430" t="s">
        <v>274</v>
      </c>
      <c r="J217" s="2430"/>
      <c r="K217" s="1042"/>
      <c r="L217" s="1045"/>
      <c r="M217" s="2430" t="s">
        <v>274</v>
      </c>
      <c r="N217" s="2430"/>
      <c r="O217" s="2430"/>
      <c r="P217" s="2430"/>
      <c r="Q217" s="2430"/>
      <c r="R217" s="1043" t="s">
        <v>309</v>
      </c>
      <c r="S217" s="1042"/>
      <c r="T217" s="1045"/>
      <c r="U217" s="2430" t="s">
        <v>274</v>
      </c>
      <c r="V217" s="2430"/>
      <c r="W217" s="2430"/>
      <c r="X217" s="2430"/>
      <c r="Y217" s="2430"/>
      <c r="Z217" s="1043" t="s">
        <v>309</v>
      </c>
      <c r="AA217" s="1042"/>
      <c r="AB217" s="1042"/>
    </row>
    <row r="218" spans="1:29" s="200" customFormat="1" ht="30" customHeight="1">
      <c r="B218" s="453"/>
      <c r="C218" s="419" t="s">
        <v>310</v>
      </c>
      <c r="D218" s="460" t="s">
        <v>302</v>
      </c>
      <c r="E218" s="2431"/>
      <c r="F218" s="2432"/>
      <c r="G218" s="452"/>
      <c r="H218" s="419" t="s">
        <v>311</v>
      </c>
      <c r="I218" s="449" t="s">
        <v>5</v>
      </c>
      <c r="J218" s="2431"/>
      <c r="K218" s="2432"/>
      <c r="L218" s="459"/>
      <c r="M218" s="419" t="s">
        <v>312</v>
      </c>
      <c r="N218" s="449" t="s">
        <v>6</v>
      </c>
      <c r="O218" s="457"/>
      <c r="P218" s="457"/>
      <c r="Q218" s="457"/>
      <c r="R218" s="2431"/>
      <c r="S218" s="2431"/>
      <c r="T218" s="458"/>
      <c r="U218" s="419" t="s">
        <v>313</v>
      </c>
      <c r="V218" s="449" t="s">
        <v>297</v>
      </c>
      <c r="W218" s="457"/>
      <c r="X218" s="457"/>
      <c r="Y218" s="457"/>
      <c r="Z218" s="2431"/>
      <c r="AA218" s="2431"/>
      <c r="AB218" s="1010"/>
    </row>
    <row r="219" spans="1:29" s="200" customFormat="1" ht="30" customHeight="1">
      <c r="B219" s="453"/>
      <c r="C219" s="450"/>
      <c r="D219" s="449" t="s">
        <v>300</v>
      </c>
      <c r="E219" s="455"/>
      <c r="F219" s="454"/>
      <c r="G219" s="452"/>
      <c r="H219" s="450"/>
      <c r="I219" s="449" t="s">
        <v>5</v>
      </c>
      <c r="J219" s="2433"/>
      <c r="K219" s="2434"/>
      <c r="L219" s="452"/>
      <c r="M219" s="450"/>
      <c r="N219" s="449" t="s">
        <v>8</v>
      </c>
      <c r="O219" s="448"/>
      <c r="P219" s="448"/>
      <c r="Q219" s="448"/>
      <c r="R219" s="2433"/>
      <c r="S219" s="2433"/>
      <c r="T219" s="451"/>
      <c r="U219" s="450"/>
      <c r="V219" s="449" t="s">
        <v>297</v>
      </c>
      <c r="W219" s="448"/>
      <c r="X219" s="448"/>
      <c r="Y219" s="448"/>
      <c r="Z219" s="2433"/>
      <c r="AA219" s="2433"/>
      <c r="AB219" s="1010"/>
    </row>
    <row r="220" spans="1:29" s="200" customFormat="1" ht="30" customHeight="1">
      <c r="B220" s="453"/>
      <c r="C220" s="450"/>
      <c r="D220" s="449" t="s">
        <v>303</v>
      </c>
      <c r="E220" s="2433"/>
      <c r="F220" s="2434"/>
      <c r="G220" s="452"/>
      <c r="H220" s="450"/>
      <c r="I220" s="449" t="s">
        <v>6</v>
      </c>
      <c r="J220" s="2433"/>
      <c r="K220" s="2434"/>
      <c r="L220" s="452"/>
      <c r="M220" s="450"/>
      <c r="N220" s="449" t="s">
        <v>294</v>
      </c>
      <c r="O220" s="448"/>
      <c r="P220" s="448"/>
      <c r="Q220" s="448"/>
      <c r="R220" s="2433"/>
      <c r="S220" s="2433"/>
      <c r="T220" s="451"/>
      <c r="U220" s="450"/>
      <c r="V220" s="449" t="s">
        <v>300</v>
      </c>
      <c r="W220" s="448"/>
      <c r="X220" s="448"/>
      <c r="Y220" s="448"/>
      <c r="Z220" s="2433"/>
      <c r="AA220" s="2433"/>
      <c r="AB220" s="1010"/>
    </row>
    <row r="221" spans="1:29" s="200" customFormat="1" ht="30" customHeight="1">
      <c r="B221" s="453"/>
      <c r="C221" s="450"/>
      <c r="D221" s="449" t="s">
        <v>303</v>
      </c>
      <c r="E221" s="2433"/>
      <c r="F221" s="2434"/>
      <c r="G221" s="452"/>
      <c r="H221" s="450"/>
      <c r="I221" s="449"/>
      <c r="J221" s="2433"/>
      <c r="K221" s="2434"/>
      <c r="L221" s="452"/>
      <c r="M221" s="450"/>
      <c r="N221" s="449" t="s">
        <v>297</v>
      </c>
      <c r="O221" s="448"/>
      <c r="P221" s="448"/>
      <c r="Q221" s="448"/>
      <c r="R221" s="2433"/>
      <c r="S221" s="2433"/>
      <c r="T221" s="451"/>
      <c r="U221" s="450"/>
      <c r="V221" s="449"/>
      <c r="W221" s="2433"/>
      <c r="X221" s="2433"/>
      <c r="Y221" s="448"/>
      <c r="Z221" s="2433"/>
      <c r="AA221" s="2433" t="s">
        <v>314</v>
      </c>
      <c r="AB221" s="1010"/>
    </row>
    <row r="222" spans="1:29" s="200" customFormat="1" ht="30" customHeight="1">
      <c r="B222" s="453"/>
      <c r="C222" s="450"/>
      <c r="D222" s="449"/>
      <c r="E222" s="2433"/>
      <c r="F222" s="2434"/>
      <c r="G222" s="452"/>
      <c r="H222" s="419" t="s">
        <v>315</v>
      </c>
      <c r="I222" s="449" t="s">
        <v>8</v>
      </c>
      <c r="J222" s="2433"/>
      <c r="K222" s="2434"/>
      <c r="L222" s="452"/>
      <c r="M222" s="450"/>
      <c r="N222" s="449" t="s">
        <v>300</v>
      </c>
      <c r="O222" s="448"/>
      <c r="P222" s="448"/>
      <c r="Q222" s="448"/>
      <c r="R222" s="2433"/>
      <c r="S222" s="2433"/>
      <c r="T222" s="451"/>
      <c r="U222" s="419" t="s">
        <v>316</v>
      </c>
      <c r="V222" s="449" t="s">
        <v>300</v>
      </c>
      <c r="W222" s="448"/>
      <c r="X222" s="448"/>
      <c r="Y222" s="448"/>
      <c r="Z222" s="2433"/>
      <c r="AA222" s="2433"/>
      <c r="AB222" s="1010"/>
    </row>
    <row r="223" spans="1:29" s="200" customFormat="1" ht="30" customHeight="1">
      <c r="B223" s="453"/>
      <c r="C223" s="419" t="s">
        <v>317</v>
      </c>
      <c r="D223" s="449" t="s">
        <v>6</v>
      </c>
      <c r="E223" s="2433"/>
      <c r="F223" s="2434" t="s">
        <v>314</v>
      </c>
      <c r="G223" s="452"/>
      <c r="H223" s="450"/>
      <c r="I223" s="449" t="s">
        <v>294</v>
      </c>
      <c r="J223" s="2433"/>
      <c r="K223" s="2434" t="s">
        <v>314</v>
      </c>
      <c r="L223" s="452"/>
      <c r="M223" s="450"/>
      <c r="N223" s="449"/>
      <c r="O223" s="2433"/>
      <c r="P223" s="2433"/>
      <c r="Q223" s="448"/>
      <c r="R223" s="2433"/>
      <c r="S223" s="2433" t="s">
        <v>314</v>
      </c>
      <c r="T223" s="451"/>
      <c r="U223" s="450"/>
      <c r="V223" s="449" t="s">
        <v>300</v>
      </c>
      <c r="W223" s="448"/>
      <c r="X223" s="448"/>
      <c r="Y223" s="448"/>
      <c r="Z223" s="2433"/>
      <c r="AA223" s="2433" t="s">
        <v>314</v>
      </c>
      <c r="AB223" s="1010"/>
    </row>
    <row r="224" spans="1:29" s="200" customFormat="1" ht="30" customHeight="1">
      <c r="B224" s="453"/>
      <c r="C224" s="450"/>
      <c r="D224" s="449" t="s">
        <v>8</v>
      </c>
      <c r="E224" s="2433"/>
      <c r="F224" s="2434"/>
      <c r="G224" s="452"/>
      <c r="H224" s="450"/>
      <c r="I224" s="449" t="s">
        <v>303</v>
      </c>
      <c r="J224" s="2433"/>
      <c r="K224" s="2434"/>
      <c r="L224" s="452"/>
      <c r="M224" s="419" t="s">
        <v>318</v>
      </c>
      <c r="N224" s="456" t="s">
        <v>319</v>
      </c>
      <c r="O224" s="448"/>
      <c r="P224" s="448"/>
      <c r="Q224" s="448"/>
      <c r="R224" s="455"/>
      <c r="S224" s="455"/>
      <c r="T224" s="451"/>
      <c r="U224" s="450"/>
      <c r="V224" s="449" t="s">
        <v>294</v>
      </c>
      <c r="W224" s="448"/>
      <c r="X224" s="448"/>
      <c r="Y224" s="448"/>
      <c r="Z224" s="2433"/>
      <c r="AA224" s="2433"/>
      <c r="AB224" s="1010"/>
    </row>
    <row r="225" spans="1:29" s="200" customFormat="1" ht="30" customHeight="1">
      <c r="B225" s="453"/>
      <c r="C225" s="450"/>
      <c r="D225" s="449" t="s">
        <v>8</v>
      </c>
      <c r="E225" s="2433"/>
      <c r="F225" s="2434"/>
      <c r="G225" s="452"/>
      <c r="H225" s="450"/>
      <c r="I225" s="449"/>
      <c r="J225" s="2433"/>
      <c r="K225" s="2434"/>
      <c r="L225" s="452"/>
      <c r="M225" s="450"/>
      <c r="N225" s="449" t="s">
        <v>300</v>
      </c>
      <c r="O225" s="448"/>
      <c r="P225" s="448"/>
      <c r="Q225" s="448"/>
      <c r="R225" s="455"/>
      <c r="S225" s="455"/>
      <c r="T225" s="451"/>
      <c r="U225" s="450"/>
      <c r="V225" s="449"/>
      <c r="W225" s="2433"/>
      <c r="X225" s="2433"/>
      <c r="Y225" s="448"/>
      <c r="Z225" s="2433"/>
      <c r="AA225" s="2433" t="s">
        <v>314</v>
      </c>
      <c r="AB225" s="1010"/>
    </row>
    <row r="226" spans="1:29" s="200" customFormat="1" ht="30" customHeight="1">
      <c r="B226" s="453"/>
      <c r="C226" s="450"/>
      <c r="D226" s="449" t="s">
        <v>297</v>
      </c>
      <c r="E226" s="2433"/>
      <c r="F226" s="2434"/>
      <c r="G226" s="452"/>
      <c r="H226" s="419" t="s">
        <v>320</v>
      </c>
      <c r="I226" s="449" t="s">
        <v>59</v>
      </c>
      <c r="J226" s="455"/>
      <c r="K226" s="454"/>
      <c r="L226" s="452"/>
      <c r="M226" s="450"/>
      <c r="N226" s="449" t="s">
        <v>303</v>
      </c>
      <c r="O226" s="448"/>
      <c r="P226" s="448"/>
      <c r="Q226" s="448"/>
      <c r="R226" s="2433"/>
      <c r="S226" s="2433"/>
      <c r="T226" s="451"/>
      <c r="U226" s="419" t="s">
        <v>321</v>
      </c>
      <c r="V226" s="449" t="s">
        <v>302</v>
      </c>
      <c r="W226" s="448"/>
      <c r="X226" s="448"/>
      <c r="Y226" s="448"/>
      <c r="Z226" s="2433"/>
      <c r="AA226" s="2433"/>
      <c r="AB226" s="1010"/>
    </row>
    <row r="227" spans="1:29" s="200" customFormat="1" ht="30" customHeight="1">
      <c r="B227" s="453"/>
      <c r="C227" s="450"/>
      <c r="D227" s="449" t="s">
        <v>303</v>
      </c>
      <c r="E227" s="2433"/>
      <c r="F227" s="2434"/>
      <c r="G227" s="452"/>
      <c r="H227" s="450"/>
      <c r="I227" s="449" t="s">
        <v>299</v>
      </c>
      <c r="J227" s="2433"/>
      <c r="K227" s="2434"/>
      <c r="L227" s="452"/>
      <c r="M227" s="450"/>
      <c r="N227" s="456" t="s">
        <v>322</v>
      </c>
      <c r="O227" s="448"/>
      <c r="P227" s="448"/>
      <c r="Q227" s="448"/>
      <c r="R227" s="2433"/>
      <c r="S227" s="2433"/>
      <c r="T227" s="451"/>
      <c r="U227" s="450"/>
      <c r="V227" s="449" t="s">
        <v>303</v>
      </c>
      <c r="W227" s="448"/>
      <c r="X227" s="448"/>
      <c r="Y227" s="448"/>
      <c r="Z227" s="2433"/>
      <c r="AA227" s="2433"/>
      <c r="AB227" s="1010"/>
    </row>
    <row r="228" spans="1:29" s="200" customFormat="1" ht="30" customHeight="1">
      <c r="B228" s="453"/>
      <c r="C228" s="450"/>
      <c r="D228" s="449"/>
      <c r="E228" s="2433"/>
      <c r="F228" s="2434"/>
      <c r="G228" s="452"/>
      <c r="H228" s="450"/>
      <c r="I228" s="449" t="s">
        <v>297</v>
      </c>
      <c r="J228" s="455"/>
      <c r="K228" s="454"/>
      <c r="L228" s="452"/>
      <c r="M228" s="450"/>
      <c r="N228" s="449" t="s">
        <v>59</v>
      </c>
      <c r="O228" s="448"/>
      <c r="P228" s="448"/>
      <c r="Q228" s="448"/>
      <c r="R228" s="2433"/>
      <c r="S228" s="2433"/>
      <c r="T228" s="451"/>
      <c r="U228" s="450"/>
      <c r="V228" s="449"/>
      <c r="W228" s="448"/>
      <c r="X228" s="448"/>
      <c r="Y228" s="448"/>
      <c r="Z228" s="2433"/>
      <c r="AA228" s="2433"/>
      <c r="AB228" s="1010"/>
    </row>
    <row r="229" spans="1:29" s="200" customFormat="1" ht="30" customHeight="1">
      <c r="B229" s="453"/>
      <c r="C229" s="419" t="s">
        <v>323</v>
      </c>
      <c r="D229" s="449" t="s">
        <v>6</v>
      </c>
      <c r="E229" s="2433"/>
      <c r="F229" s="2434" t="s">
        <v>314</v>
      </c>
      <c r="G229" s="452"/>
      <c r="H229" s="450"/>
      <c r="I229" s="449" t="s">
        <v>303</v>
      </c>
      <c r="J229" s="2433"/>
      <c r="K229" s="2434" t="s">
        <v>314</v>
      </c>
      <c r="L229" s="452"/>
      <c r="M229" s="450"/>
      <c r="N229" s="456" t="s">
        <v>324</v>
      </c>
      <c r="O229" s="448"/>
      <c r="P229" s="448"/>
      <c r="Q229" s="448"/>
      <c r="R229" s="455"/>
      <c r="S229" s="455"/>
      <c r="T229" s="451"/>
      <c r="U229" s="450"/>
      <c r="V229" s="449"/>
      <c r="W229" s="2433"/>
      <c r="X229" s="2433"/>
      <c r="Y229" s="448"/>
      <c r="Z229" s="2433"/>
      <c r="AA229" s="2433" t="s">
        <v>314</v>
      </c>
      <c r="AB229" s="1010"/>
    </row>
    <row r="230" spans="1:29" s="200" customFormat="1" ht="30" customHeight="1">
      <c r="B230" s="453"/>
      <c r="C230" s="450"/>
      <c r="D230" s="449" t="s">
        <v>8</v>
      </c>
      <c r="E230" s="2433"/>
      <c r="F230" s="2434"/>
      <c r="G230" s="452"/>
      <c r="H230" s="450"/>
      <c r="I230" s="449"/>
      <c r="J230" s="2433"/>
      <c r="K230" s="2434"/>
      <c r="L230" s="452"/>
      <c r="M230" s="450"/>
      <c r="N230" s="449" t="s">
        <v>302</v>
      </c>
      <c r="O230" s="448"/>
      <c r="P230" s="448"/>
      <c r="Q230" s="448"/>
      <c r="R230" s="455"/>
      <c r="S230" s="455"/>
      <c r="T230" s="451"/>
      <c r="U230" s="419" t="s">
        <v>325</v>
      </c>
      <c r="V230" s="449" t="s">
        <v>6</v>
      </c>
      <c r="W230" s="448"/>
      <c r="X230" s="448"/>
      <c r="Y230" s="448"/>
      <c r="Z230" s="2433"/>
      <c r="AA230" s="2433"/>
      <c r="AB230" s="1010"/>
    </row>
    <row r="231" spans="1:29" s="200" customFormat="1" ht="30" customHeight="1">
      <c r="B231" s="453"/>
      <c r="C231" s="450"/>
      <c r="D231" s="449" t="s">
        <v>303</v>
      </c>
      <c r="E231" s="2433"/>
      <c r="F231" s="2434"/>
      <c r="G231" s="452"/>
      <c r="H231" s="419" t="s">
        <v>326</v>
      </c>
      <c r="I231" s="449" t="s">
        <v>59</v>
      </c>
      <c r="J231" s="2433"/>
      <c r="K231" s="2434"/>
      <c r="L231" s="452"/>
      <c r="M231" s="450"/>
      <c r="N231" s="449" t="s">
        <v>6</v>
      </c>
      <c r="O231" s="448"/>
      <c r="P231" s="448"/>
      <c r="Q231" s="448"/>
      <c r="R231" s="2433"/>
      <c r="S231" s="2433"/>
      <c r="T231" s="451"/>
      <c r="U231" s="450"/>
      <c r="V231" s="449"/>
      <c r="W231" s="448"/>
      <c r="X231" s="448"/>
      <c r="Y231" s="448"/>
      <c r="Z231" s="2433"/>
      <c r="AA231" s="2433"/>
      <c r="AB231" s="1010"/>
    </row>
    <row r="232" spans="1:29" s="200" customFormat="1" ht="30" customHeight="1">
      <c r="B232" s="453"/>
      <c r="C232" s="450"/>
      <c r="D232" s="449"/>
      <c r="E232" s="2433"/>
      <c r="F232" s="2434"/>
      <c r="G232" s="452"/>
      <c r="H232" s="450"/>
      <c r="I232" s="449" t="s">
        <v>59</v>
      </c>
      <c r="J232" s="455"/>
      <c r="K232" s="454"/>
      <c r="L232" s="452"/>
      <c r="M232" s="450"/>
      <c r="N232" s="449" t="s">
        <v>6</v>
      </c>
      <c r="O232" s="448"/>
      <c r="P232" s="448"/>
      <c r="Q232" s="448"/>
      <c r="R232" s="2433"/>
      <c r="S232" s="2433"/>
      <c r="T232" s="451"/>
      <c r="U232" s="450"/>
      <c r="V232" s="449"/>
      <c r="W232" s="2433"/>
      <c r="X232" s="2433"/>
      <c r="Y232" s="448"/>
      <c r="Z232" s="2433"/>
      <c r="AA232" s="2433" t="s">
        <v>314</v>
      </c>
      <c r="AB232" s="1010"/>
    </row>
    <row r="233" spans="1:29" s="200" customFormat="1" ht="30" customHeight="1">
      <c r="B233" s="453"/>
      <c r="C233" s="419" t="s">
        <v>327</v>
      </c>
      <c r="D233" s="449" t="s">
        <v>5</v>
      </c>
      <c r="E233" s="2433"/>
      <c r="F233" s="2434" t="s">
        <v>314</v>
      </c>
      <c r="G233" s="452"/>
      <c r="H233" s="450"/>
      <c r="I233" s="449" t="s">
        <v>299</v>
      </c>
      <c r="J233" s="2433"/>
      <c r="K233" s="2434" t="s">
        <v>314</v>
      </c>
      <c r="L233" s="452"/>
      <c r="M233" s="450"/>
      <c r="N233" s="449" t="s">
        <v>7</v>
      </c>
      <c r="O233" s="448"/>
      <c r="P233" s="448"/>
      <c r="Q233" s="448"/>
      <c r="R233" s="2433"/>
      <c r="S233" s="2433" t="s">
        <v>314</v>
      </c>
      <c r="T233" s="451"/>
      <c r="U233" s="419" t="s">
        <v>328</v>
      </c>
      <c r="V233" s="449" t="s">
        <v>8</v>
      </c>
      <c r="W233" s="448"/>
      <c r="X233" s="448"/>
      <c r="Y233" s="448"/>
      <c r="Z233" s="2433"/>
      <c r="AA233" s="2433" t="s">
        <v>314</v>
      </c>
      <c r="AB233" s="1010"/>
    </row>
    <row r="234" spans="1:29" s="200" customFormat="1" ht="30" customHeight="1">
      <c r="B234" s="453"/>
      <c r="C234" s="450"/>
      <c r="D234" s="449" t="s">
        <v>6</v>
      </c>
      <c r="E234" s="2433"/>
      <c r="F234" s="2434"/>
      <c r="G234" s="452"/>
      <c r="H234" s="450"/>
      <c r="I234" s="449" t="s">
        <v>297</v>
      </c>
      <c r="J234" s="2433"/>
      <c r="K234" s="2434"/>
      <c r="L234" s="452"/>
      <c r="M234" s="450"/>
      <c r="N234" s="449" t="s">
        <v>59</v>
      </c>
      <c r="O234" s="448"/>
      <c r="P234" s="448"/>
      <c r="Q234" s="448"/>
      <c r="R234" s="2433"/>
      <c r="S234" s="2433"/>
      <c r="T234" s="451"/>
      <c r="U234" s="450"/>
      <c r="V234" s="449"/>
      <c r="W234" s="448"/>
      <c r="X234" s="448"/>
      <c r="Y234" s="448"/>
      <c r="Z234" s="2433"/>
      <c r="AA234" s="2433"/>
      <c r="AB234" s="1010"/>
    </row>
    <row r="235" spans="1:29" s="200" customFormat="1" ht="30" customHeight="1">
      <c r="B235" s="453"/>
      <c r="C235" s="450"/>
      <c r="D235" s="449" t="s">
        <v>303</v>
      </c>
      <c r="E235" s="2433"/>
      <c r="F235" s="2434"/>
      <c r="G235" s="452"/>
      <c r="H235" s="450"/>
      <c r="I235" s="449"/>
      <c r="J235" s="2433"/>
      <c r="K235" s="2434"/>
      <c r="L235" s="452"/>
      <c r="M235" s="450"/>
      <c r="N235" s="449" t="s">
        <v>294</v>
      </c>
      <c r="O235" s="448"/>
      <c r="P235" s="448"/>
      <c r="Q235" s="448"/>
      <c r="R235" s="2433"/>
      <c r="S235" s="2433"/>
      <c r="T235" s="451"/>
      <c r="U235" s="450"/>
      <c r="V235" s="449"/>
      <c r="W235" s="2433"/>
      <c r="X235" s="2433"/>
      <c r="Y235" s="448"/>
      <c r="Z235" s="2433"/>
      <c r="AA235" s="2433" t="s">
        <v>314</v>
      </c>
      <c r="AB235" s="1010"/>
    </row>
    <row r="236" spans="1:29" s="200" customFormat="1" ht="30" customHeight="1">
      <c r="B236" s="453"/>
      <c r="C236" s="450"/>
      <c r="D236" s="449"/>
      <c r="E236" s="2433"/>
      <c r="F236" s="2434"/>
      <c r="G236" s="452"/>
      <c r="H236" s="419" t="s">
        <v>329</v>
      </c>
      <c r="I236" s="449" t="s">
        <v>59</v>
      </c>
      <c r="J236" s="455"/>
      <c r="K236" s="454"/>
      <c r="L236" s="452"/>
      <c r="M236" s="450"/>
      <c r="N236" s="449" t="s">
        <v>297</v>
      </c>
      <c r="O236" s="448"/>
      <c r="P236" s="448"/>
      <c r="Q236" s="448"/>
      <c r="R236" s="2433"/>
      <c r="S236" s="2433"/>
      <c r="T236" s="451"/>
      <c r="U236" s="419" t="s">
        <v>330</v>
      </c>
      <c r="V236" s="449" t="s">
        <v>6</v>
      </c>
      <c r="W236" s="448"/>
      <c r="X236" s="448"/>
      <c r="Y236" s="448"/>
      <c r="Z236" s="2433"/>
      <c r="AA236" s="2433"/>
      <c r="AB236" s="1010"/>
    </row>
    <row r="237" spans="1:29" s="200" customFormat="1" ht="30" customHeight="1">
      <c r="B237" s="453"/>
      <c r="C237" s="450"/>
      <c r="D237" s="449"/>
      <c r="E237" s="2433"/>
      <c r="F237" s="2434" t="s">
        <v>314</v>
      </c>
      <c r="G237" s="452"/>
      <c r="H237" s="450"/>
      <c r="I237" s="449" t="s">
        <v>303</v>
      </c>
      <c r="J237" s="2433"/>
      <c r="K237" s="2434" t="s">
        <v>314</v>
      </c>
      <c r="L237" s="452"/>
      <c r="M237" s="450"/>
      <c r="N237" s="449"/>
      <c r="O237" s="448"/>
      <c r="P237" s="448"/>
      <c r="Q237" s="448"/>
      <c r="R237" s="2433"/>
      <c r="S237" s="2433" t="s">
        <v>314</v>
      </c>
      <c r="T237" s="451"/>
      <c r="U237" s="450"/>
      <c r="V237" s="449" t="s">
        <v>303</v>
      </c>
      <c r="W237" s="448"/>
      <c r="X237" s="448"/>
      <c r="Y237" s="448"/>
      <c r="Z237" s="2433"/>
      <c r="AA237" s="2433" t="s">
        <v>314</v>
      </c>
      <c r="AB237" s="1010"/>
    </row>
    <row r="238" spans="1:29" s="200" customFormat="1" ht="30" customHeight="1">
      <c r="B238" s="447"/>
      <c r="C238" s="444"/>
      <c r="D238" s="443"/>
      <c r="E238" s="2435"/>
      <c r="F238" s="2436"/>
      <c r="G238" s="446"/>
      <c r="H238" s="444"/>
      <c r="I238" s="443"/>
      <c r="J238" s="2435"/>
      <c r="K238" s="2436"/>
      <c r="L238" s="446"/>
      <c r="M238" s="444"/>
      <c r="N238" s="443"/>
      <c r="O238" s="442"/>
      <c r="P238" s="442"/>
      <c r="Q238" s="442"/>
      <c r="R238" s="2435"/>
      <c r="S238" s="2435"/>
      <c r="T238" s="445"/>
      <c r="U238" s="444"/>
      <c r="V238" s="443"/>
      <c r="W238" s="442"/>
      <c r="X238" s="442"/>
      <c r="Y238" s="442"/>
      <c r="Z238" s="2435"/>
      <c r="AA238" s="2435"/>
      <c r="AB238" s="1010"/>
    </row>
    <row r="239" spans="1:29" s="200" customFormat="1" ht="30" customHeight="1" thickBot="1">
      <c r="A239" s="1012"/>
      <c r="B239" s="1047"/>
      <c r="C239" s="1048"/>
      <c r="D239" s="1049"/>
      <c r="E239" s="1049"/>
      <c r="F239" s="1050"/>
      <c r="G239" s="1049"/>
      <c r="H239" s="1049"/>
      <c r="I239" s="1049"/>
      <c r="J239" s="1049"/>
      <c r="K239" s="1050"/>
      <c r="L239" s="1010"/>
      <c r="M239" s="1051"/>
      <c r="N239" s="1051"/>
      <c r="O239" s="1051"/>
      <c r="P239" s="1051"/>
      <c r="Q239" s="1051"/>
      <c r="R239" s="1051"/>
      <c r="S239" s="1010"/>
      <c r="T239" s="1010"/>
      <c r="U239" s="1051"/>
      <c r="V239" s="1051"/>
      <c r="W239" s="1051"/>
      <c r="X239" s="1051"/>
      <c r="Y239" s="1051"/>
      <c r="Z239" s="1051"/>
      <c r="AA239" s="1010"/>
      <c r="AB239" s="1010"/>
    </row>
    <row r="240" spans="1:29" ht="36" customHeight="1">
      <c r="B240" s="2437" t="s">
        <v>272</v>
      </c>
      <c r="C240" s="2439" t="s">
        <v>273</v>
      </c>
      <c r="D240" s="2441" t="s">
        <v>274</v>
      </c>
      <c r="E240" s="2441" t="s">
        <v>275</v>
      </c>
      <c r="F240" s="2443" t="s">
        <v>276</v>
      </c>
      <c r="G240" s="2445"/>
      <c r="H240" s="2447"/>
      <c r="I240" s="2449" t="s">
        <v>331</v>
      </c>
      <c r="J240" s="2451" t="s">
        <v>279</v>
      </c>
      <c r="K240" s="441" t="s">
        <v>280</v>
      </c>
      <c r="L240" s="441" t="s">
        <v>280</v>
      </c>
      <c r="M240" s="441" t="s">
        <v>280</v>
      </c>
      <c r="N240" s="441" t="s">
        <v>280</v>
      </c>
      <c r="O240" s="441" t="s">
        <v>280</v>
      </c>
      <c r="P240" s="441" t="s">
        <v>280</v>
      </c>
      <c r="Q240" s="441" t="s">
        <v>280</v>
      </c>
      <c r="R240" s="441" t="s">
        <v>280</v>
      </c>
      <c r="S240" s="441" t="s">
        <v>280</v>
      </c>
      <c r="T240" s="441" t="s">
        <v>280</v>
      </c>
      <c r="U240" s="441" t="s">
        <v>280</v>
      </c>
      <c r="V240" s="441" t="s">
        <v>280</v>
      </c>
      <c r="W240" s="441" t="s">
        <v>280</v>
      </c>
      <c r="X240" s="441" t="s">
        <v>280</v>
      </c>
      <c r="Y240" s="441" t="s">
        <v>280</v>
      </c>
      <c r="Z240" s="441" t="s">
        <v>280</v>
      </c>
      <c r="AA240" s="441" t="s">
        <v>280</v>
      </c>
      <c r="AB240" s="2455" t="s">
        <v>281</v>
      </c>
      <c r="AC240" s="200"/>
    </row>
    <row r="241" spans="1:29" ht="27.75" customHeight="1">
      <c r="B241" s="2438"/>
      <c r="C241" s="2440"/>
      <c r="D241" s="2442"/>
      <c r="E241" s="2442"/>
      <c r="F241" s="2444"/>
      <c r="G241" s="2446"/>
      <c r="H241" s="2448"/>
      <c r="I241" s="2450"/>
      <c r="J241" s="2452"/>
      <c r="K241" s="436">
        <v>1</v>
      </c>
      <c r="L241" s="436" t="s">
        <v>282</v>
      </c>
      <c r="M241" s="436" t="s">
        <v>283</v>
      </c>
      <c r="N241" s="436">
        <v>3</v>
      </c>
      <c r="O241" s="436" t="s">
        <v>284</v>
      </c>
      <c r="P241" s="436" t="s">
        <v>47</v>
      </c>
      <c r="Q241" s="438" t="s">
        <v>285</v>
      </c>
      <c r="R241" s="438" t="s">
        <v>286</v>
      </c>
      <c r="S241" s="438" t="s">
        <v>287</v>
      </c>
      <c r="T241" s="440">
        <v>6</v>
      </c>
      <c r="U241" s="439">
        <v>7</v>
      </c>
      <c r="V241" s="436" t="s">
        <v>288</v>
      </c>
      <c r="W241" s="436" t="s">
        <v>289</v>
      </c>
      <c r="X241" s="438">
        <v>9</v>
      </c>
      <c r="Y241" s="437" t="s">
        <v>290</v>
      </c>
      <c r="Z241" s="436" t="s">
        <v>291</v>
      </c>
      <c r="AA241" s="436">
        <v>11</v>
      </c>
      <c r="AB241" s="2456"/>
      <c r="AC241" s="200"/>
    </row>
    <row r="242" spans="1:29" ht="32.1" customHeight="1">
      <c r="B242" s="435"/>
      <c r="C242" s="434"/>
      <c r="D242" s="433"/>
      <c r="E242" s="433"/>
      <c r="F242" s="432"/>
      <c r="G242" s="431"/>
      <c r="H242" s="420"/>
      <c r="I242" s="419" t="s">
        <v>5</v>
      </c>
      <c r="J242" s="418">
        <v>1</v>
      </c>
      <c r="K242" s="414"/>
      <c r="L242" s="415"/>
      <c r="M242" s="415"/>
      <c r="N242" s="415"/>
      <c r="O242" s="417" t="s">
        <v>284</v>
      </c>
      <c r="P242" s="415"/>
      <c r="Q242" s="414"/>
      <c r="R242" s="414"/>
      <c r="S242" s="414"/>
      <c r="T242" s="415"/>
      <c r="U242" s="414"/>
      <c r="V242" s="414"/>
      <c r="W242" s="414"/>
      <c r="X242" s="414"/>
      <c r="Y242" s="414"/>
      <c r="Z242" s="414"/>
      <c r="AA242" s="414"/>
      <c r="AB242" s="430">
        <f t="shared" ref="AB242:AB276" si="3">COUNTA(K242:AA242)</f>
        <v>1</v>
      </c>
      <c r="AC242" s="200"/>
    </row>
    <row r="243" spans="1:29" ht="32.1" customHeight="1">
      <c r="A243" s="296"/>
      <c r="B243" s="426"/>
      <c r="C243" s="425"/>
      <c r="D243" s="424"/>
      <c r="E243" s="423"/>
      <c r="F243" s="422"/>
      <c r="G243" s="421"/>
      <c r="H243" s="420"/>
      <c r="I243" s="419" t="s">
        <v>5</v>
      </c>
      <c r="J243" s="418">
        <v>2</v>
      </c>
      <c r="K243" s="414"/>
      <c r="L243" s="415"/>
      <c r="M243" s="415"/>
      <c r="N243" s="414"/>
      <c r="O243" s="417" t="s">
        <v>284</v>
      </c>
      <c r="P243" s="415"/>
      <c r="Q243" s="414"/>
      <c r="R243" s="414"/>
      <c r="S243" s="414"/>
      <c r="T243" s="415"/>
      <c r="U243" s="414"/>
      <c r="V243" s="414"/>
      <c r="W243" s="414"/>
      <c r="X243" s="414"/>
      <c r="Y243" s="414"/>
      <c r="Z243" s="414"/>
      <c r="AA243" s="414"/>
      <c r="AB243" s="413">
        <f t="shared" si="3"/>
        <v>1</v>
      </c>
      <c r="AC243" s="200"/>
    </row>
    <row r="244" spans="1:29" ht="32.1" customHeight="1">
      <c r="A244" s="296"/>
      <c r="B244" s="426"/>
      <c r="C244" s="425"/>
      <c r="D244" s="424"/>
      <c r="E244" s="423"/>
      <c r="F244" s="422"/>
      <c r="G244" s="421"/>
      <c r="H244" s="420"/>
      <c r="I244" s="419" t="s">
        <v>5</v>
      </c>
      <c r="J244" s="418">
        <v>3</v>
      </c>
      <c r="K244" s="414"/>
      <c r="L244" s="415"/>
      <c r="M244" s="415"/>
      <c r="N244" s="417">
        <v>3</v>
      </c>
      <c r="O244" s="415"/>
      <c r="P244" s="415"/>
      <c r="Q244" s="414"/>
      <c r="R244" s="414"/>
      <c r="S244" s="414"/>
      <c r="T244" s="415"/>
      <c r="U244" s="414"/>
      <c r="V244" s="414"/>
      <c r="W244" s="414"/>
      <c r="X244" s="414"/>
      <c r="Y244" s="414"/>
      <c r="Z244" s="414"/>
      <c r="AA244" s="414"/>
      <c r="AB244" s="413">
        <f t="shared" si="3"/>
        <v>1</v>
      </c>
      <c r="AC244" s="200"/>
    </row>
    <row r="245" spans="1:29" ht="32.1" customHeight="1">
      <c r="A245" s="296"/>
      <c r="B245" s="426"/>
      <c r="C245" s="425"/>
      <c r="D245" s="424"/>
      <c r="E245" s="423"/>
      <c r="F245" s="422"/>
      <c r="G245" s="421"/>
      <c r="H245" s="420"/>
      <c r="I245" s="419" t="s">
        <v>6</v>
      </c>
      <c r="J245" s="418">
        <v>4</v>
      </c>
      <c r="K245" s="414"/>
      <c r="L245" s="415"/>
      <c r="M245" s="415"/>
      <c r="N245" s="417">
        <v>3</v>
      </c>
      <c r="O245" s="415"/>
      <c r="P245" s="415"/>
      <c r="Q245" s="414"/>
      <c r="R245" s="414"/>
      <c r="S245" s="414"/>
      <c r="T245" s="415"/>
      <c r="U245" s="414"/>
      <c r="V245" s="414"/>
      <c r="W245" s="414"/>
      <c r="X245" s="414"/>
      <c r="Y245" s="414"/>
      <c r="Z245" s="414"/>
      <c r="AA245" s="414"/>
      <c r="AB245" s="413">
        <f t="shared" si="3"/>
        <v>1</v>
      </c>
      <c r="AC245" s="200"/>
    </row>
    <row r="246" spans="1:29" ht="32.1" customHeight="1">
      <c r="B246" s="426"/>
      <c r="C246" s="425"/>
      <c r="D246" s="424"/>
      <c r="E246" s="423"/>
      <c r="F246" s="422"/>
      <c r="G246" s="421"/>
      <c r="H246" s="420"/>
      <c r="I246" s="419" t="s">
        <v>6</v>
      </c>
      <c r="J246" s="418">
        <v>5</v>
      </c>
      <c r="K246" s="414"/>
      <c r="L246" s="414"/>
      <c r="M246" s="414"/>
      <c r="N246" s="414"/>
      <c r="O246" s="417" t="s">
        <v>284</v>
      </c>
      <c r="P246" s="414"/>
      <c r="Q246" s="414"/>
      <c r="R246" s="414"/>
      <c r="S246" s="414"/>
      <c r="T246" s="414"/>
      <c r="U246" s="414"/>
      <c r="V246" s="414"/>
      <c r="W246" s="414"/>
      <c r="X246" s="414"/>
      <c r="Y246" s="414"/>
      <c r="Z246" s="414"/>
      <c r="AA246" s="414"/>
      <c r="AB246" s="413">
        <f t="shared" si="3"/>
        <v>1</v>
      </c>
      <c r="AC246" s="200"/>
    </row>
    <row r="247" spans="1:29" ht="32.1" customHeight="1">
      <c r="B247" s="426"/>
      <c r="C247" s="425"/>
      <c r="D247" s="424"/>
      <c r="E247" s="423"/>
      <c r="F247" s="422"/>
      <c r="G247" s="421"/>
      <c r="H247" s="420"/>
      <c r="I247" s="419" t="s">
        <v>6</v>
      </c>
      <c r="J247" s="418">
        <v>6</v>
      </c>
      <c r="K247" s="414"/>
      <c r="L247" s="414"/>
      <c r="M247" s="414"/>
      <c r="N247" s="414"/>
      <c r="O247" s="414"/>
      <c r="P247" s="414"/>
      <c r="Q247" s="414"/>
      <c r="R247" s="414"/>
      <c r="S247" s="414"/>
      <c r="T247" s="414"/>
      <c r="U247" s="415">
        <v>7</v>
      </c>
      <c r="V247" s="414"/>
      <c r="W247" s="414"/>
      <c r="X247" s="414"/>
      <c r="Y247" s="414"/>
      <c r="Z247" s="414"/>
      <c r="AA247" s="414"/>
      <c r="AB247" s="413">
        <f t="shared" si="3"/>
        <v>1</v>
      </c>
      <c r="AC247" s="200"/>
    </row>
    <row r="248" spans="1:29" ht="32.1" customHeight="1">
      <c r="B248" s="426"/>
      <c r="C248" s="425"/>
      <c r="D248" s="424"/>
      <c r="E248" s="423"/>
      <c r="F248" s="422"/>
      <c r="G248" s="421"/>
      <c r="H248" s="420"/>
      <c r="I248" s="419" t="s">
        <v>6</v>
      </c>
      <c r="J248" s="418">
        <v>7</v>
      </c>
      <c r="K248" s="414"/>
      <c r="L248" s="414"/>
      <c r="M248" s="414"/>
      <c r="N248" s="414"/>
      <c r="O248" s="414"/>
      <c r="P248" s="414"/>
      <c r="Q248" s="414"/>
      <c r="R248" s="414"/>
      <c r="S248" s="414"/>
      <c r="T248" s="414"/>
      <c r="U248" s="414"/>
      <c r="V248" s="414"/>
      <c r="W248" s="414"/>
      <c r="X248" s="414"/>
      <c r="Y248" s="414"/>
      <c r="Z248" s="414"/>
      <c r="AA248" s="417">
        <v>11</v>
      </c>
      <c r="AB248" s="413">
        <f t="shared" si="3"/>
        <v>1</v>
      </c>
      <c r="AC248" s="200"/>
    </row>
    <row r="249" spans="1:29" ht="32.1" customHeight="1">
      <c r="B249" s="426"/>
      <c r="C249" s="425"/>
      <c r="D249" s="424"/>
      <c r="E249" s="423"/>
      <c r="F249" s="422"/>
      <c r="G249" s="421"/>
      <c r="H249" s="420"/>
      <c r="I249" s="419" t="s">
        <v>6</v>
      </c>
      <c r="J249" s="418">
        <v>8</v>
      </c>
      <c r="K249" s="414"/>
      <c r="L249" s="414"/>
      <c r="M249" s="414"/>
      <c r="N249" s="414"/>
      <c r="O249" s="414"/>
      <c r="P249" s="414"/>
      <c r="Q249" s="414"/>
      <c r="R249" s="414"/>
      <c r="S249" s="414"/>
      <c r="T249" s="414"/>
      <c r="U249" s="415">
        <v>7</v>
      </c>
      <c r="V249" s="414"/>
      <c r="W249" s="414"/>
      <c r="X249" s="414"/>
      <c r="Y249" s="429" t="s">
        <v>290</v>
      </c>
      <c r="Z249" s="414"/>
      <c r="AA249" s="414"/>
      <c r="AB249" s="413">
        <f t="shared" si="3"/>
        <v>2</v>
      </c>
      <c r="AC249" s="200"/>
    </row>
    <row r="250" spans="1:29" ht="32.1" customHeight="1">
      <c r="B250" s="426"/>
      <c r="C250" s="425"/>
      <c r="D250" s="424"/>
      <c r="E250" s="423"/>
      <c r="F250" s="422"/>
      <c r="G250" s="421"/>
      <c r="H250" s="420"/>
      <c r="I250" s="419" t="s">
        <v>6</v>
      </c>
      <c r="J250" s="418">
        <v>9</v>
      </c>
      <c r="K250" s="414"/>
      <c r="L250" s="417" t="s">
        <v>282</v>
      </c>
      <c r="M250" s="417" t="s">
        <v>283</v>
      </c>
      <c r="N250" s="414"/>
      <c r="O250" s="414"/>
      <c r="P250" s="415"/>
      <c r="Q250" s="415"/>
      <c r="R250" s="414"/>
      <c r="S250" s="414"/>
      <c r="T250" s="428">
        <v>6</v>
      </c>
      <c r="U250" s="414"/>
      <c r="V250" s="414"/>
      <c r="W250" s="414"/>
      <c r="X250" s="414"/>
      <c r="Y250" s="414"/>
      <c r="Z250" s="414"/>
      <c r="AA250" s="414"/>
      <c r="AB250" s="413">
        <f t="shared" si="3"/>
        <v>3</v>
      </c>
      <c r="AC250" s="200"/>
    </row>
    <row r="251" spans="1:29" ht="32.1" customHeight="1">
      <c r="B251" s="426"/>
      <c r="C251" s="425"/>
      <c r="D251" s="424"/>
      <c r="E251" s="423"/>
      <c r="F251" s="422"/>
      <c r="G251" s="421"/>
      <c r="H251" s="420"/>
      <c r="I251" s="419" t="s">
        <v>7</v>
      </c>
      <c r="J251" s="418">
        <v>10</v>
      </c>
      <c r="K251" s="414"/>
      <c r="L251" s="414"/>
      <c r="M251" s="414"/>
      <c r="N251" s="414"/>
      <c r="O251" s="414"/>
      <c r="P251" s="414"/>
      <c r="Q251" s="414"/>
      <c r="R251" s="415"/>
      <c r="S251" s="414"/>
      <c r="T251" s="414"/>
      <c r="U251" s="415">
        <v>7</v>
      </c>
      <c r="V251" s="414"/>
      <c r="W251" s="414"/>
      <c r="X251" s="414"/>
      <c r="Y251" s="414"/>
      <c r="Z251" s="414"/>
      <c r="AA251" s="414"/>
      <c r="AB251" s="413">
        <f t="shared" si="3"/>
        <v>1</v>
      </c>
      <c r="AC251" s="200"/>
    </row>
    <row r="252" spans="1:29" ht="32.1" customHeight="1">
      <c r="B252" s="426"/>
      <c r="C252" s="425"/>
      <c r="D252" s="424"/>
      <c r="E252" s="423"/>
      <c r="F252" s="422"/>
      <c r="G252" s="421"/>
      <c r="H252" s="420"/>
      <c r="I252" s="419" t="s">
        <v>8</v>
      </c>
      <c r="J252" s="418">
        <v>11</v>
      </c>
      <c r="K252" s="414"/>
      <c r="L252" s="417" t="s">
        <v>282</v>
      </c>
      <c r="M252" s="417" t="s">
        <v>283</v>
      </c>
      <c r="N252" s="415"/>
      <c r="O252" s="415"/>
      <c r="P252" s="415"/>
      <c r="Q252" s="414"/>
      <c r="R252" s="414"/>
      <c r="S252" s="414"/>
      <c r="T252" s="428">
        <v>6</v>
      </c>
      <c r="U252" s="414"/>
      <c r="V252" s="414"/>
      <c r="W252" s="414"/>
      <c r="X252" s="414"/>
      <c r="Y252" s="414"/>
      <c r="Z252" s="415"/>
      <c r="AA252" s="414"/>
      <c r="AB252" s="413">
        <f t="shared" si="3"/>
        <v>3</v>
      </c>
      <c r="AC252" s="200"/>
    </row>
    <row r="253" spans="1:29" ht="32.1" customHeight="1">
      <c r="B253" s="426"/>
      <c r="C253" s="425"/>
      <c r="D253" s="424"/>
      <c r="E253" s="423"/>
      <c r="F253" s="422"/>
      <c r="G253" s="421"/>
      <c r="H253" s="420"/>
      <c r="I253" s="419" t="s">
        <v>8</v>
      </c>
      <c r="J253" s="418">
        <v>12</v>
      </c>
      <c r="K253" s="414"/>
      <c r="L253" s="414"/>
      <c r="M253" s="414"/>
      <c r="N253" s="414"/>
      <c r="O253" s="414"/>
      <c r="P253" s="414"/>
      <c r="Q253" s="414"/>
      <c r="R253" s="414"/>
      <c r="S253" s="414"/>
      <c r="T253" s="414"/>
      <c r="U253" s="414"/>
      <c r="V253" s="414"/>
      <c r="W253" s="414"/>
      <c r="X253" s="414"/>
      <c r="Y253" s="414"/>
      <c r="Z253" s="417" t="s">
        <v>291</v>
      </c>
      <c r="AA253" s="414"/>
      <c r="AB253" s="413">
        <f t="shared" si="3"/>
        <v>1</v>
      </c>
      <c r="AC253" s="200"/>
    </row>
    <row r="254" spans="1:29" ht="32.1" customHeight="1">
      <c r="B254" s="426"/>
      <c r="C254" s="425"/>
      <c r="D254" s="424"/>
      <c r="E254" s="423"/>
      <c r="F254" s="422"/>
      <c r="G254" s="421"/>
      <c r="H254" s="420"/>
      <c r="I254" s="419" t="s">
        <v>8</v>
      </c>
      <c r="J254" s="418">
        <v>13</v>
      </c>
      <c r="K254" s="414"/>
      <c r="L254" s="417" t="s">
        <v>282</v>
      </c>
      <c r="M254" s="414"/>
      <c r="N254" s="414"/>
      <c r="O254" s="414"/>
      <c r="P254" s="417" t="s">
        <v>47</v>
      </c>
      <c r="Q254" s="414"/>
      <c r="R254" s="414"/>
      <c r="S254" s="414"/>
      <c r="T254" s="414"/>
      <c r="U254" s="414"/>
      <c r="V254" s="414"/>
      <c r="W254" s="414"/>
      <c r="X254" s="414"/>
      <c r="Y254" s="414"/>
      <c r="Z254" s="414"/>
      <c r="AA254" s="414"/>
      <c r="AB254" s="413">
        <f t="shared" si="3"/>
        <v>2</v>
      </c>
      <c r="AC254" s="200"/>
    </row>
    <row r="255" spans="1:29" ht="32.1" customHeight="1">
      <c r="B255" s="426"/>
      <c r="C255" s="425"/>
      <c r="D255" s="424"/>
      <c r="E255" s="423"/>
      <c r="F255" s="422"/>
      <c r="G255" s="421"/>
      <c r="H255" s="420"/>
      <c r="I255" s="419" t="s">
        <v>59</v>
      </c>
      <c r="J255" s="418">
        <v>14</v>
      </c>
      <c r="K255" s="414"/>
      <c r="L255" s="414"/>
      <c r="M255" s="415"/>
      <c r="N255" s="414"/>
      <c r="O255" s="414"/>
      <c r="P255" s="415"/>
      <c r="Q255" s="414"/>
      <c r="R255" s="415"/>
      <c r="S255" s="414"/>
      <c r="T255" s="414"/>
      <c r="U255" s="414">
        <v>7</v>
      </c>
      <c r="V255" s="414"/>
      <c r="W255" s="414"/>
      <c r="X255" s="414"/>
      <c r="Y255" s="414"/>
      <c r="Z255" s="414"/>
      <c r="AA255" s="414"/>
      <c r="AB255" s="413">
        <f t="shared" si="3"/>
        <v>1</v>
      </c>
      <c r="AC255" s="200"/>
    </row>
    <row r="256" spans="1:29" ht="32.1" customHeight="1">
      <c r="B256" s="426"/>
      <c r="C256" s="425"/>
      <c r="D256" s="424"/>
      <c r="E256" s="423"/>
      <c r="F256" s="422"/>
      <c r="G256" s="421"/>
      <c r="H256" s="420"/>
      <c r="I256" s="419" t="s">
        <v>59</v>
      </c>
      <c r="J256" s="418">
        <v>15</v>
      </c>
      <c r="K256" s="414"/>
      <c r="L256" s="414"/>
      <c r="M256" s="414"/>
      <c r="N256" s="414"/>
      <c r="O256" s="414"/>
      <c r="P256" s="415"/>
      <c r="Q256" s="415"/>
      <c r="R256" s="416" t="s">
        <v>286</v>
      </c>
      <c r="S256" s="414"/>
      <c r="T256" s="414"/>
      <c r="U256" s="415"/>
      <c r="V256" s="414"/>
      <c r="W256" s="414"/>
      <c r="X256" s="415"/>
      <c r="Y256" s="414"/>
      <c r="Z256" s="414"/>
      <c r="AA256" s="414"/>
      <c r="AB256" s="413">
        <f t="shared" si="3"/>
        <v>1</v>
      </c>
      <c r="AC256" s="200"/>
    </row>
    <row r="257" spans="2:29" ht="32.1" customHeight="1">
      <c r="B257" s="426"/>
      <c r="C257" s="425"/>
      <c r="D257" s="424"/>
      <c r="E257" s="423"/>
      <c r="F257" s="422"/>
      <c r="G257" s="421"/>
      <c r="H257" s="420"/>
      <c r="I257" s="419" t="s">
        <v>59</v>
      </c>
      <c r="J257" s="418">
        <v>16</v>
      </c>
      <c r="K257" s="414"/>
      <c r="L257" s="414"/>
      <c r="M257" s="414"/>
      <c r="N257" s="414"/>
      <c r="O257" s="414"/>
      <c r="P257" s="414"/>
      <c r="Q257" s="416" t="s">
        <v>285</v>
      </c>
      <c r="R257" s="416" t="s">
        <v>286</v>
      </c>
      <c r="S257" s="416" t="s">
        <v>287</v>
      </c>
      <c r="T257" s="414"/>
      <c r="U257" s="414"/>
      <c r="V257" s="414"/>
      <c r="W257" s="414"/>
      <c r="X257" s="414"/>
      <c r="Y257" s="414"/>
      <c r="Z257" s="414"/>
      <c r="AA257" s="414"/>
      <c r="AB257" s="413">
        <f t="shared" si="3"/>
        <v>3</v>
      </c>
      <c r="AC257" s="200"/>
    </row>
    <row r="258" spans="2:29" ht="32.1" customHeight="1">
      <c r="B258" s="426"/>
      <c r="C258" s="425"/>
      <c r="D258" s="424"/>
      <c r="E258" s="423"/>
      <c r="F258" s="422"/>
      <c r="G258" s="421"/>
      <c r="H258" s="420"/>
      <c r="I258" s="419" t="s">
        <v>59</v>
      </c>
      <c r="J258" s="418">
        <v>17</v>
      </c>
      <c r="K258" s="414"/>
      <c r="L258" s="414"/>
      <c r="M258" s="414"/>
      <c r="N258" s="414"/>
      <c r="O258" s="414"/>
      <c r="P258" s="414"/>
      <c r="Q258" s="414"/>
      <c r="R258" s="415"/>
      <c r="S258" s="414"/>
      <c r="T258" s="414"/>
      <c r="U258" s="427">
        <v>7</v>
      </c>
      <c r="V258" s="414"/>
      <c r="W258" s="414"/>
      <c r="X258" s="414"/>
      <c r="Y258" s="414"/>
      <c r="Z258" s="414"/>
      <c r="AA258" s="414"/>
      <c r="AB258" s="413">
        <f t="shared" si="3"/>
        <v>1</v>
      </c>
      <c r="AC258" s="200"/>
    </row>
    <row r="259" spans="2:29" ht="32.1" customHeight="1">
      <c r="B259" s="426"/>
      <c r="C259" s="425"/>
      <c r="D259" s="424"/>
      <c r="E259" s="423"/>
      <c r="F259" s="422"/>
      <c r="G259" s="421"/>
      <c r="H259" s="420"/>
      <c r="I259" s="419" t="s">
        <v>294</v>
      </c>
      <c r="J259" s="418">
        <v>18</v>
      </c>
      <c r="K259" s="414"/>
      <c r="L259" s="414"/>
      <c r="M259" s="414"/>
      <c r="N259" s="414"/>
      <c r="O259" s="414"/>
      <c r="P259" s="414"/>
      <c r="Q259" s="414"/>
      <c r="R259" s="414"/>
      <c r="S259" s="414"/>
      <c r="T259" s="428">
        <v>6</v>
      </c>
      <c r="U259" s="415">
        <v>7</v>
      </c>
      <c r="V259" s="414"/>
      <c r="W259" s="414"/>
      <c r="X259" s="414"/>
      <c r="Y259" s="414"/>
      <c r="Z259" s="414"/>
      <c r="AA259" s="414"/>
      <c r="AB259" s="413">
        <f t="shared" si="3"/>
        <v>2</v>
      </c>
      <c r="AC259" s="200"/>
    </row>
    <row r="260" spans="2:29" ht="32.1" customHeight="1">
      <c r="B260" s="426"/>
      <c r="C260" s="425"/>
      <c r="D260" s="424"/>
      <c r="E260" s="423"/>
      <c r="F260" s="422"/>
      <c r="G260" s="421"/>
      <c r="H260" s="420"/>
      <c r="I260" s="419" t="s">
        <v>294</v>
      </c>
      <c r="J260" s="418">
        <v>19</v>
      </c>
      <c r="K260" s="414"/>
      <c r="L260" s="414"/>
      <c r="M260" s="414"/>
      <c r="N260" s="414"/>
      <c r="O260" s="414"/>
      <c r="P260" s="417" t="s">
        <v>47</v>
      </c>
      <c r="Q260" s="414"/>
      <c r="R260" s="414"/>
      <c r="S260" s="414"/>
      <c r="T260" s="414"/>
      <c r="U260" s="414"/>
      <c r="V260" s="414"/>
      <c r="W260" s="414"/>
      <c r="X260" s="414"/>
      <c r="Y260" s="414"/>
      <c r="Z260" s="414"/>
      <c r="AA260" s="414"/>
      <c r="AB260" s="413">
        <f t="shared" si="3"/>
        <v>1</v>
      </c>
      <c r="AC260" s="200"/>
    </row>
    <row r="261" spans="2:29" ht="32.1" customHeight="1">
      <c r="B261" s="426"/>
      <c r="C261" s="425"/>
      <c r="D261" s="424"/>
      <c r="E261" s="423"/>
      <c r="F261" s="422"/>
      <c r="G261" s="421"/>
      <c r="H261" s="420"/>
      <c r="I261" s="419" t="s">
        <v>294</v>
      </c>
      <c r="J261" s="418">
        <v>20</v>
      </c>
      <c r="K261" s="414"/>
      <c r="L261" s="414"/>
      <c r="M261" s="414"/>
      <c r="N261" s="414"/>
      <c r="O261" s="414"/>
      <c r="P261" s="414"/>
      <c r="Q261" s="414"/>
      <c r="R261" s="414"/>
      <c r="S261" s="414"/>
      <c r="T261" s="414"/>
      <c r="U261" s="414"/>
      <c r="V261" s="414"/>
      <c r="W261" s="417" t="s">
        <v>289</v>
      </c>
      <c r="X261" s="414"/>
      <c r="Y261" s="414"/>
      <c r="Z261" s="414"/>
      <c r="AA261" s="414"/>
      <c r="AB261" s="413">
        <f t="shared" si="3"/>
        <v>1</v>
      </c>
      <c r="AC261" s="200"/>
    </row>
    <row r="262" spans="2:29" ht="32.1" customHeight="1">
      <c r="B262" s="426"/>
      <c r="C262" s="425"/>
      <c r="D262" s="424"/>
      <c r="E262" s="423"/>
      <c r="F262" s="422"/>
      <c r="G262" s="421"/>
      <c r="H262" s="420"/>
      <c r="I262" s="419" t="s">
        <v>302</v>
      </c>
      <c r="J262" s="418">
        <v>21</v>
      </c>
      <c r="K262" s="414"/>
      <c r="L262" s="414"/>
      <c r="M262" s="414"/>
      <c r="N262" s="414"/>
      <c r="O262" s="414"/>
      <c r="P262" s="414"/>
      <c r="Q262" s="414"/>
      <c r="R262" s="414"/>
      <c r="S262" s="414"/>
      <c r="T262" s="414"/>
      <c r="U262" s="414"/>
      <c r="V262" s="414"/>
      <c r="W262" s="415"/>
      <c r="X262" s="416">
        <v>9</v>
      </c>
      <c r="Y262" s="414"/>
      <c r="Z262" s="414"/>
      <c r="AA262" s="414"/>
      <c r="AB262" s="413">
        <f t="shared" si="3"/>
        <v>1</v>
      </c>
      <c r="AC262" s="200"/>
    </row>
    <row r="263" spans="2:29" ht="32.1" customHeight="1">
      <c r="B263" s="426"/>
      <c r="C263" s="425"/>
      <c r="D263" s="424"/>
      <c r="E263" s="423"/>
      <c r="F263" s="422"/>
      <c r="G263" s="421"/>
      <c r="H263" s="420"/>
      <c r="I263" s="419" t="s">
        <v>302</v>
      </c>
      <c r="J263" s="418">
        <v>22</v>
      </c>
      <c r="K263" s="417">
        <v>1</v>
      </c>
      <c r="L263" s="414"/>
      <c r="M263" s="414"/>
      <c r="N263" s="414"/>
      <c r="O263" s="414"/>
      <c r="P263" s="414"/>
      <c r="Q263" s="414"/>
      <c r="R263" s="414"/>
      <c r="S263" s="414"/>
      <c r="T263" s="414"/>
      <c r="U263" s="415">
        <v>7</v>
      </c>
      <c r="V263" s="414"/>
      <c r="W263" s="414"/>
      <c r="X263" s="414"/>
      <c r="Y263" s="414"/>
      <c r="Z263" s="414"/>
      <c r="AA263" s="415"/>
      <c r="AB263" s="413">
        <f t="shared" si="3"/>
        <v>2</v>
      </c>
      <c r="AC263" s="200"/>
    </row>
    <row r="264" spans="2:29" ht="32.1" customHeight="1">
      <c r="B264" s="426"/>
      <c r="C264" s="425"/>
      <c r="D264" s="424"/>
      <c r="E264" s="423"/>
      <c r="F264" s="422"/>
      <c r="G264" s="421"/>
      <c r="H264" s="420"/>
      <c r="I264" s="419" t="s">
        <v>299</v>
      </c>
      <c r="J264" s="418">
        <v>23</v>
      </c>
      <c r="K264" s="414"/>
      <c r="L264" s="414"/>
      <c r="M264" s="414"/>
      <c r="N264" s="414"/>
      <c r="O264" s="414"/>
      <c r="P264" s="414"/>
      <c r="Q264" s="416" t="s">
        <v>285</v>
      </c>
      <c r="R264" s="416" t="s">
        <v>286</v>
      </c>
      <c r="S264" s="414"/>
      <c r="T264" s="414"/>
      <c r="U264" s="414"/>
      <c r="V264" s="414"/>
      <c r="W264" s="414"/>
      <c r="X264" s="414"/>
      <c r="Y264" s="414"/>
      <c r="Z264" s="414"/>
      <c r="AA264" s="414"/>
      <c r="AB264" s="413">
        <f t="shared" si="3"/>
        <v>2</v>
      </c>
      <c r="AC264" s="200"/>
    </row>
    <row r="265" spans="2:29" ht="32.1" customHeight="1">
      <c r="B265" s="426"/>
      <c r="C265" s="425"/>
      <c r="D265" s="424"/>
      <c r="E265" s="423"/>
      <c r="F265" s="422"/>
      <c r="G265" s="421"/>
      <c r="H265" s="420"/>
      <c r="I265" s="419" t="s">
        <v>297</v>
      </c>
      <c r="J265" s="418">
        <v>24</v>
      </c>
      <c r="K265" s="414"/>
      <c r="L265" s="417" t="s">
        <v>282</v>
      </c>
      <c r="M265" s="415"/>
      <c r="N265" s="415"/>
      <c r="O265" s="414"/>
      <c r="P265" s="415"/>
      <c r="Q265" s="414"/>
      <c r="R265" s="414"/>
      <c r="S265" s="414"/>
      <c r="T265" s="414"/>
      <c r="U265" s="414"/>
      <c r="V265" s="414"/>
      <c r="W265" s="414"/>
      <c r="X265" s="414"/>
      <c r="Y265" s="414"/>
      <c r="Z265" s="414"/>
      <c r="AA265" s="414"/>
      <c r="AB265" s="413">
        <f t="shared" si="3"/>
        <v>1</v>
      </c>
      <c r="AC265" s="200"/>
    </row>
    <row r="266" spans="2:29" ht="32.1" customHeight="1">
      <c r="B266" s="426"/>
      <c r="C266" s="425"/>
      <c r="D266" s="424"/>
      <c r="E266" s="423"/>
      <c r="F266" s="422"/>
      <c r="G266" s="421"/>
      <c r="H266" s="420"/>
      <c r="I266" s="419" t="s">
        <v>297</v>
      </c>
      <c r="J266" s="418">
        <v>25</v>
      </c>
      <c r="K266" s="414"/>
      <c r="L266" s="415"/>
      <c r="M266" s="415"/>
      <c r="N266" s="414"/>
      <c r="O266" s="414"/>
      <c r="P266" s="415"/>
      <c r="Q266" s="414"/>
      <c r="R266" s="414"/>
      <c r="S266" s="414"/>
      <c r="T266" s="428">
        <v>6</v>
      </c>
      <c r="U266" s="414"/>
      <c r="V266" s="414"/>
      <c r="W266" s="414"/>
      <c r="X266" s="414"/>
      <c r="Y266" s="414"/>
      <c r="Z266" s="414"/>
      <c r="AA266" s="414"/>
      <c r="AB266" s="413">
        <f t="shared" si="3"/>
        <v>1</v>
      </c>
      <c r="AC266" s="200"/>
    </row>
    <row r="267" spans="2:29" ht="32.1" customHeight="1">
      <c r="B267" s="426"/>
      <c r="C267" s="425"/>
      <c r="D267" s="424"/>
      <c r="E267" s="423"/>
      <c r="F267" s="422"/>
      <c r="G267" s="421"/>
      <c r="H267" s="420"/>
      <c r="I267" s="419" t="s">
        <v>297</v>
      </c>
      <c r="J267" s="418">
        <v>26</v>
      </c>
      <c r="K267" s="414"/>
      <c r="L267" s="414"/>
      <c r="M267" s="414"/>
      <c r="N267" s="414"/>
      <c r="O267" s="414"/>
      <c r="P267" s="414"/>
      <c r="Q267" s="414"/>
      <c r="R267" s="414"/>
      <c r="S267" s="414"/>
      <c r="T267" s="414"/>
      <c r="U267" s="415">
        <v>7</v>
      </c>
      <c r="V267" s="417" t="s">
        <v>288</v>
      </c>
      <c r="W267" s="415"/>
      <c r="X267" s="414"/>
      <c r="Y267" s="414"/>
      <c r="Z267" s="414"/>
      <c r="AA267" s="414"/>
      <c r="AB267" s="413">
        <f t="shared" si="3"/>
        <v>2</v>
      </c>
      <c r="AC267" s="200"/>
    </row>
    <row r="268" spans="2:29" ht="32.1" customHeight="1">
      <c r="B268" s="426"/>
      <c r="C268" s="425"/>
      <c r="D268" s="424"/>
      <c r="E268" s="423"/>
      <c r="F268" s="422"/>
      <c r="G268" s="421"/>
      <c r="H268" s="420"/>
      <c r="I268" s="419" t="s">
        <v>297</v>
      </c>
      <c r="J268" s="418">
        <v>27</v>
      </c>
      <c r="K268" s="414"/>
      <c r="L268" s="414"/>
      <c r="M268" s="414"/>
      <c r="N268" s="414"/>
      <c r="O268" s="414"/>
      <c r="P268" s="414"/>
      <c r="Q268" s="414"/>
      <c r="R268" s="414"/>
      <c r="S268" s="414"/>
      <c r="T268" s="414"/>
      <c r="U268" s="414"/>
      <c r="V268" s="417" t="s">
        <v>288</v>
      </c>
      <c r="W268" s="415"/>
      <c r="X268" s="414"/>
      <c r="Y268" s="414"/>
      <c r="Z268" s="414"/>
      <c r="AA268" s="414"/>
      <c r="AB268" s="413">
        <f t="shared" si="3"/>
        <v>1</v>
      </c>
      <c r="AC268" s="200"/>
    </row>
    <row r="269" spans="2:29" ht="32.1" customHeight="1">
      <c r="B269" s="426"/>
      <c r="C269" s="425"/>
      <c r="D269" s="424"/>
      <c r="E269" s="423"/>
      <c r="F269" s="422"/>
      <c r="G269" s="421"/>
      <c r="H269" s="420"/>
      <c r="I269" s="419" t="s">
        <v>297</v>
      </c>
      <c r="J269" s="418">
        <v>28</v>
      </c>
      <c r="K269" s="414"/>
      <c r="L269" s="414"/>
      <c r="M269" s="414"/>
      <c r="N269" s="414"/>
      <c r="O269" s="414"/>
      <c r="P269" s="414"/>
      <c r="Q269" s="416" t="s">
        <v>285</v>
      </c>
      <c r="R269" s="416" t="s">
        <v>286</v>
      </c>
      <c r="S269" s="414"/>
      <c r="T269" s="414"/>
      <c r="U269" s="414"/>
      <c r="V269" s="414"/>
      <c r="W269" s="414"/>
      <c r="X269" s="414"/>
      <c r="Y269" s="414"/>
      <c r="Z269" s="414"/>
      <c r="AA269" s="414"/>
      <c r="AB269" s="413">
        <f t="shared" si="3"/>
        <v>2</v>
      </c>
      <c r="AC269" s="200"/>
    </row>
    <row r="270" spans="2:29" ht="32.1" customHeight="1">
      <c r="B270" s="426"/>
      <c r="C270" s="425"/>
      <c r="D270" s="424"/>
      <c r="E270" s="423"/>
      <c r="F270" s="422"/>
      <c r="G270" s="421"/>
      <c r="H270" s="420"/>
      <c r="I270" s="419" t="s">
        <v>300</v>
      </c>
      <c r="J270" s="418">
        <v>29</v>
      </c>
      <c r="K270" s="417">
        <v>1</v>
      </c>
      <c r="L270" s="414"/>
      <c r="M270" s="414"/>
      <c r="N270" s="414"/>
      <c r="O270" s="414"/>
      <c r="P270" s="414"/>
      <c r="Q270" s="414"/>
      <c r="R270" s="414"/>
      <c r="S270" s="414"/>
      <c r="T270" s="414"/>
      <c r="U270" s="427">
        <v>7</v>
      </c>
      <c r="V270" s="414"/>
      <c r="W270" s="414"/>
      <c r="X270" s="414"/>
      <c r="Y270" s="414"/>
      <c r="Z270" s="414"/>
      <c r="AA270" s="415"/>
      <c r="AB270" s="413">
        <f t="shared" si="3"/>
        <v>2</v>
      </c>
      <c r="AC270" s="200"/>
    </row>
    <row r="271" spans="2:29" ht="32.1" customHeight="1">
      <c r="B271" s="426"/>
      <c r="C271" s="425"/>
      <c r="D271" s="424"/>
      <c r="E271" s="423"/>
      <c r="F271" s="422"/>
      <c r="G271" s="421"/>
      <c r="H271" s="420"/>
      <c r="I271" s="419" t="s">
        <v>300</v>
      </c>
      <c r="J271" s="418">
        <v>30</v>
      </c>
      <c r="K271" s="414"/>
      <c r="L271" s="414"/>
      <c r="M271" s="414"/>
      <c r="N271" s="414"/>
      <c r="O271" s="414"/>
      <c r="P271" s="414"/>
      <c r="Q271" s="414"/>
      <c r="R271" s="414"/>
      <c r="S271" s="414"/>
      <c r="T271" s="428">
        <v>6</v>
      </c>
      <c r="U271" s="414"/>
      <c r="V271" s="414"/>
      <c r="W271" s="414"/>
      <c r="X271" s="414"/>
      <c r="Y271" s="414"/>
      <c r="Z271" s="414"/>
      <c r="AA271" s="414"/>
      <c r="AB271" s="413">
        <f t="shared" si="3"/>
        <v>1</v>
      </c>
      <c r="AC271" s="200"/>
    </row>
    <row r="272" spans="2:29" ht="32.1" customHeight="1">
      <c r="B272" s="426"/>
      <c r="C272" s="425"/>
      <c r="D272" s="424"/>
      <c r="E272" s="423"/>
      <c r="F272" s="422"/>
      <c r="G272" s="421"/>
      <c r="H272" s="420"/>
      <c r="I272" s="419" t="s">
        <v>300</v>
      </c>
      <c r="J272" s="418">
        <v>31</v>
      </c>
      <c r="K272" s="414"/>
      <c r="L272" s="414"/>
      <c r="M272" s="414"/>
      <c r="N272" s="414"/>
      <c r="O272" s="414"/>
      <c r="P272" s="414"/>
      <c r="Q272" s="414"/>
      <c r="R272" s="414"/>
      <c r="S272" s="414"/>
      <c r="T272" s="414"/>
      <c r="U272" s="414"/>
      <c r="V272" s="414"/>
      <c r="W272" s="417" t="s">
        <v>289</v>
      </c>
      <c r="X272" s="414"/>
      <c r="Y272" s="414"/>
      <c r="Z272" s="414"/>
      <c r="AA272" s="414"/>
      <c r="AB272" s="413">
        <f t="shared" si="3"/>
        <v>1</v>
      </c>
      <c r="AC272" s="200"/>
    </row>
    <row r="273" spans="1:29" ht="32.1" customHeight="1">
      <c r="B273" s="426"/>
      <c r="C273" s="425"/>
      <c r="D273" s="424"/>
      <c r="E273" s="423"/>
      <c r="F273" s="422"/>
      <c r="G273" s="421"/>
      <c r="H273" s="420"/>
      <c r="I273" s="419" t="s">
        <v>300</v>
      </c>
      <c r="J273" s="418">
        <v>32</v>
      </c>
      <c r="K273" s="414"/>
      <c r="L273" s="414"/>
      <c r="M273" s="414"/>
      <c r="N273" s="414"/>
      <c r="O273" s="414"/>
      <c r="P273" s="414"/>
      <c r="Q273" s="414"/>
      <c r="R273" s="414"/>
      <c r="S273" s="414"/>
      <c r="T273" s="414"/>
      <c r="U273" s="414"/>
      <c r="V273" s="417" t="s">
        <v>288</v>
      </c>
      <c r="W273" s="417" t="s">
        <v>289</v>
      </c>
      <c r="X273" s="414"/>
      <c r="Y273" s="414"/>
      <c r="Z273" s="414"/>
      <c r="AA273" s="414"/>
      <c r="AB273" s="413">
        <f t="shared" si="3"/>
        <v>2</v>
      </c>
      <c r="AC273" s="200"/>
    </row>
    <row r="274" spans="1:29" ht="32.1" customHeight="1">
      <c r="B274" s="426"/>
      <c r="C274" s="425"/>
      <c r="D274" s="424"/>
      <c r="E274" s="423"/>
      <c r="F274" s="422"/>
      <c r="G274" s="421"/>
      <c r="H274" s="420"/>
      <c r="I274" s="419" t="s">
        <v>303</v>
      </c>
      <c r="J274" s="418">
        <v>33</v>
      </c>
      <c r="K274" s="417">
        <v>1</v>
      </c>
      <c r="L274" s="417" t="s">
        <v>282</v>
      </c>
      <c r="M274" s="417" t="s">
        <v>283</v>
      </c>
      <c r="N274" s="417">
        <v>3</v>
      </c>
      <c r="O274" s="415"/>
      <c r="P274" s="417" t="s">
        <v>47</v>
      </c>
      <c r="Q274" s="414"/>
      <c r="R274" s="414"/>
      <c r="S274" s="414"/>
      <c r="T274" s="414"/>
      <c r="U274" s="427">
        <v>7</v>
      </c>
      <c r="V274" s="414"/>
      <c r="W274" s="414"/>
      <c r="X274" s="414"/>
      <c r="Y274" s="414"/>
      <c r="Z274" s="414"/>
      <c r="AA274" s="417">
        <v>11</v>
      </c>
      <c r="AB274" s="413">
        <f t="shared" si="3"/>
        <v>7</v>
      </c>
      <c r="AC274" s="200"/>
    </row>
    <row r="275" spans="1:29" ht="32.1" customHeight="1">
      <c r="B275" s="426"/>
      <c r="C275" s="425"/>
      <c r="D275" s="424"/>
      <c r="E275" s="423"/>
      <c r="F275" s="422"/>
      <c r="G275" s="421"/>
      <c r="H275" s="420"/>
      <c r="I275" s="419" t="s">
        <v>303</v>
      </c>
      <c r="J275" s="418">
        <v>34</v>
      </c>
      <c r="K275" s="414"/>
      <c r="L275" s="414"/>
      <c r="M275" s="414"/>
      <c r="N275" s="414"/>
      <c r="O275" s="414"/>
      <c r="P275" s="414"/>
      <c r="Q275" s="415"/>
      <c r="R275" s="414"/>
      <c r="S275" s="414"/>
      <c r="T275" s="414"/>
      <c r="U275" s="414"/>
      <c r="V275" s="414"/>
      <c r="W275" s="414"/>
      <c r="X275" s="416">
        <v>9</v>
      </c>
      <c r="Y275" s="414"/>
      <c r="Z275" s="414"/>
      <c r="AA275" s="414"/>
      <c r="AB275" s="413">
        <f t="shared" si="3"/>
        <v>1</v>
      </c>
      <c r="AC275" s="200"/>
    </row>
    <row r="276" spans="1:29" ht="32.1" customHeight="1">
      <c r="B276" s="426"/>
      <c r="C276" s="425"/>
      <c r="D276" s="424"/>
      <c r="E276" s="423"/>
      <c r="F276" s="422"/>
      <c r="G276" s="421"/>
      <c r="H276" s="420"/>
      <c r="I276" s="419" t="s">
        <v>303</v>
      </c>
      <c r="J276" s="418">
        <v>35</v>
      </c>
      <c r="K276" s="417">
        <v>1</v>
      </c>
      <c r="L276" s="414"/>
      <c r="M276" s="414"/>
      <c r="N276" s="414"/>
      <c r="O276" s="414"/>
      <c r="P276" s="414"/>
      <c r="Q276" s="416" t="s">
        <v>285</v>
      </c>
      <c r="R276" s="415"/>
      <c r="S276" s="416" t="s">
        <v>287</v>
      </c>
      <c r="T276" s="415"/>
      <c r="U276" s="414"/>
      <c r="V276" s="414"/>
      <c r="W276" s="414"/>
      <c r="X276" s="414"/>
      <c r="Y276" s="414"/>
      <c r="Z276" s="414"/>
      <c r="AA276" s="414"/>
      <c r="AB276" s="413">
        <f t="shared" si="3"/>
        <v>3</v>
      </c>
      <c r="AC276" s="200"/>
    </row>
    <row r="277" spans="1:29" ht="23.25">
      <c r="B277" s="412"/>
      <c r="C277" s="412"/>
      <c r="D277" s="412"/>
      <c r="E277" s="412"/>
      <c r="F277" s="412"/>
      <c r="G277" s="411"/>
      <c r="H277" s="410"/>
      <c r="I277" s="409"/>
      <c r="J277" s="408"/>
      <c r="K277" s="405"/>
      <c r="L277" s="407"/>
      <c r="M277" s="406"/>
      <c r="N277" s="405"/>
      <c r="O277" s="404"/>
      <c r="P277" s="404"/>
      <c r="Q277" s="404"/>
      <c r="R277" s="403"/>
      <c r="S277" s="403"/>
      <c r="T277" s="402"/>
      <c r="U277" s="401"/>
      <c r="V277" s="401"/>
      <c r="W277" s="401"/>
      <c r="X277" s="401"/>
      <c r="Y277" s="401"/>
      <c r="Z277" s="401"/>
      <c r="AA277" s="401"/>
      <c r="AB277" s="400"/>
      <c r="AC277" s="200"/>
    </row>
    <row r="278" spans="1:29" s="200" customFormat="1" ht="30" customHeight="1">
      <c r="A278" s="1012"/>
      <c r="B278" s="1047"/>
      <c r="C278" s="1048"/>
      <c r="D278" s="1049"/>
      <c r="E278" s="1049"/>
      <c r="F278" s="1050"/>
      <c r="G278" s="1049"/>
      <c r="H278" s="1049"/>
      <c r="I278" s="1049"/>
      <c r="J278" s="1049"/>
      <c r="K278" s="1050"/>
      <c r="L278" s="1010"/>
      <c r="M278" s="1051"/>
      <c r="N278" s="1051"/>
      <c r="O278" s="1051"/>
      <c r="P278" s="1051"/>
      <c r="Q278" s="1051"/>
      <c r="R278" s="1051"/>
      <c r="S278" s="1010"/>
      <c r="T278" s="1010"/>
      <c r="U278" s="1051"/>
      <c r="V278" s="1051"/>
      <c r="W278" s="1051"/>
      <c r="X278" s="1051"/>
      <c r="Y278" s="1051"/>
      <c r="Z278" s="1051"/>
      <c r="AA278" s="1010"/>
      <c r="AB278" s="1010"/>
    </row>
    <row r="279" spans="1:29" s="200" customFormat="1" ht="28.5">
      <c r="A279" s="1012"/>
      <c r="B279" s="1010"/>
      <c r="C279" s="1010"/>
      <c r="D279" s="1010"/>
      <c r="E279" s="1011"/>
      <c r="F279" s="1010"/>
      <c r="G279" s="1010"/>
      <c r="H279" s="1010"/>
      <c r="I279" s="1010"/>
      <c r="J279" s="1010"/>
      <c r="K279" s="1010"/>
      <c r="L279" s="1010"/>
      <c r="M279" s="1010"/>
      <c r="N279" s="1010"/>
      <c r="O279" s="1010"/>
      <c r="P279" s="1013" t="s">
        <v>332</v>
      </c>
      <c r="Q279" s="2457">
        <f ca="1">TODAY()</f>
        <v>43652</v>
      </c>
      <c r="R279" s="2457"/>
      <c r="S279" s="2457"/>
      <c r="T279" s="2457"/>
      <c r="U279" s="2457"/>
      <c r="V279" s="2457"/>
      <c r="W279" s="1010"/>
      <c r="X279" s="1010"/>
      <c r="Y279" s="1010"/>
      <c r="Z279" s="1010"/>
      <c r="AA279" s="1010"/>
      <c r="AB279" s="1010"/>
    </row>
    <row r="280" spans="1:29" s="200" customFormat="1" ht="28.5">
      <c r="A280" s="1012"/>
      <c r="B280" s="1010"/>
      <c r="C280" s="1010"/>
      <c r="D280" s="1010"/>
      <c r="E280" s="1011"/>
      <c r="F280" s="1010"/>
      <c r="G280" s="1010"/>
      <c r="H280" s="1010"/>
      <c r="I280" s="1010"/>
      <c r="J280" s="1010"/>
      <c r="K280" s="1010"/>
      <c r="L280" s="1010"/>
      <c r="M280" s="1010"/>
      <c r="N280" s="1010"/>
      <c r="O280" s="1010"/>
      <c r="P280" s="1010"/>
      <c r="Q280" s="1010"/>
      <c r="R280" s="1010"/>
      <c r="S280" s="1010"/>
      <c r="T280" s="1010"/>
      <c r="U280" s="1010"/>
      <c r="V280" s="1010"/>
      <c r="W280" s="1010"/>
      <c r="X280" s="1010"/>
      <c r="Y280" s="1010"/>
      <c r="Z280" s="1010"/>
      <c r="AA280" s="1010"/>
      <c r="AB280" s="1010"/>
    </row>
    <row r="281" spans="1:29" s="200" customFormat="1" ht="28.5">
      <c r="A281" s="1012"/>
      <c r="B281" s="1010"/>
      <c r="C281" s="1010"/>
      <c r="D281" s="1022" t="s">
        <v>333</v>
      </c>
      <c r="E281" s="1012"/>
      <c r="F281" s="1010"/>
      <c r="G281" s="1010"/>
      <c r="H281" s="1010"/>
      <c r="I281" s="1010"/>
      <c r="J281" s="1010"/>
      <c r="K281" s="1010"/>
      <c r="L281" s="1010"/>
      <c r="M281" s="1010"/>
      <c r="N281" s="1010"/>
      <c r="O281" s="1010"/>
      <c r="P281" s="1013" t="s">
        <v>334</v>
      </c>
      <c r="Q281" s="1010"/>
      <c r="R281" s="1010"/>
      <c r="S281" s="1010"/>
      <c r="T281" s="1010"/>
      <c r="U281" s="1010"/>
      <c r="V281" s="1010"/>
      <c r="W281" s="1010"/>
      <c r="X281" s="1010"/>
      <c r="Y281" s="1010"/>
      <c r="Z281" s="1010"/>
      <c r="AA281" s="1010"/>
      <c r="AB281" s="1010"/>
    </row>
    <row r="282" spans="1:29" s="200" customFormat="1" ht="28.5">
      <c r="A282" s="1012"/>
      <c r="B282" s="1022"/>
      <c r="C282" s="1010"/>
      <c r="D282" s="1010"/>
      <c r="E282" s="1011"/>
      <c r="F282" s="1010"/>
      <c r="G282" s="1010"/>
      <c r="H282" s="1010"/>
      <c r="I282" s="1010"/>
      <c r="J282" s="1010"/>
      <c r="K282" s="1010"/>
      <c r="L282" s="1010"/>
      <c r="M282" s="1010"/>
      <c r="N282" s="1010"/>
      <c r="O282" s="1010"/>
      <c r="P282" s="1052" t="s">
        <v>335</v>
      </c>
      <c r="Q282" s="1010"/>
      <c r="R282" s="1010"/>
      <c r="S282" s="1010"/>
      <c r="T282" s="1010"/>
      <c r="U282" s="1010"/>
      <c r="V282" s="1010"/>
      <c r="W282" s="1010"/>
      <c r="X282" s="1010"/>
      <c r="Y282" s="1010"/>
      <c r="Z282" s="1010"/>
      <c r="AA282" s="1010"/>
      <c r="AB282" s="1010"/>
    </row>
    <row r="283" spans="1:29" s="200" customFormat="1" ht="28.5">
      <c r="A283" s="1012"/>
      <c r="B283" s="1010"/>
      <c r="C283" s="1010"/>
      <c r="D283" s="1010"/>
      <c r="E283" s="1011"/>
      <c r="F283" s="1010"/>
      <c r="G283" s="1010"/>
      <c r="H283" s="1022"/>
      <c r="I283" s="1010"/>
      <c r="J283" s="1010"/>
      <c r="K283" s="1010"/>
      <c r="L283" s="1010"/>
      <c r="M283" s="1010"/>
      <c r="N283" s="1010"/>
      <c r="O283" s="1010"/>
      <c r="P283" s="1010"/>
      <c r="Q283" s="1010"/>
      <c r="R283" s="1010"/>
      <c r="S283" s="1010"/>
      <c r="T283" s="1010"/>
      <c r="U283" s="1010"/>
      <c r="V283" s="1010"/>
      <c r="W283" s="1010"/>
      <c r="X283" s="1010"/>
      <c r="Y283" s="1010"/>
      <c r="Z283" s="1010"/>
      <c r="AA283" s="1010"/>
      <c r="AB283" s="1010"/>
    </row>
    <row r="284" spans="1:29" s="233" customFormat="1" ht="252" customHeight="1">
      <c r="A284" s="1025"/>
      <c r="B284" s="1053"/>
      <c r="C284" s="1054"/>
      <c r="D284" s="1054"/>
      <c r="E284" s="1054"/>
      <c r="F284" s="1054"/>
      <c r="G284" s="1054"/>
      <c r="H284" s="1054"/>
      <c r="I284" s="1054"/>
      <c r="J284" s="1054"/>
      <c r="K284" s="1054"/>
      <c r="L284" s="1054"/>
      <c r="M284" s="1054"/>
      <c r="N284" s="1054"/>
      <c r="O284" s="1054"/>
      <c r="P284" s="1054"/>
      <c r="Q284" s="1054"/>
      <c r="R284" s="1054"/>
      <c r="S284" s="1054"/>
      <c r="T284" s="1054"/>
      <c r="U284" s="1054"/>
      <c r="V284" s="1054"/>
      <c r="W284" s="1054"/>
      <c r="X284" s="1054"/>
      <c r="Y284" s="1054"/>
      <c r="Z284" s="1054"/>
      <c r="AA284" s="1054"/>
      <c r="AB284" s="1054"/>
      <c r="AC284" s="200"/>
    </row>
    <row r="285" spans="1:29" s="233" customFormat="1" ht="58.5" customHeight="1">
      <c r="A285" s="1025"/>
      <c r="B285" s="1055" t="s">
        <v>2234</v>
      </c>
      <c r="C285" s="1027"/>
      <c r="D285" s="1027"/>
      <c r="E285" s="2458" t="s">
        <v>337</v>
      </c>
      <c r="F285" s="2458"/>
      <c r="G285" s="2458"/>
      <c r="H285" s="2458"/>
      <c r="I285" s="2458"/>
      <c r="J285" s="2458"/>
      <c r="K285" s="2458"/>
      <c r="L285" s="2458"/>
      <c r="M285" s="2458"/>
      <c r="N285" s="2458"/>
      <c r="O285" s="2458"/>
      <c r="P285" s="2458"/>
      <c r="Q285" s="2458"/>
      <c r="R285" s="2458"/>
      <c r="S285" s="2458"/>
      <c r="T285" s="2458"/>
      <c r="U285" s="2458"/>
      <c r="V285" s="2458"/>
      <c r="W285" s="2458"/>
      <c r="X285" s="2458"/>
      <c r="Y285" s="2458"/>
      <c r="Z285" s="2458"/>
      <c r="AA285" s="2458"/>
      <c r="AB285" s="2459"/>
      <c r="AC285" s="200"/>
    </row>
    <row r="286" spans="1:29" s="233" customFormat="1" ht="50.1" customHeight="1">
      <c r="A286" s="1025"/>
      <c r="B286" s="1053"/>
      <c r="C286" s="1054"/>
      <c r="D286" s="1054"/>
      <c r="E286" s="1054"/>
      <c r="F286" s="1054"/>
      <c r="G286" s="1054"/>
      <c r="H286" s="1054"/>
      <c r="I286" s="1054"/>
      <c r="J286" s="1054"/>
      <c r="K286" s="1054"/>
      <c r="L286" s="1054"/>
      <c r="M286" s="1054"/>
      <c r="N286" s="1054"/>
      <c r="O286" s="1054"/>
      <c r="P286" s="1054"/>
      <c r="Q286" s="1054"/>
      <c r="R286" s="1054"/>
      <c r="S286" s="1054"/>
      <c r="T286" s="1054"/>
      <c r="U286" s="1054"/>
      <c r="V286" s="1054"/>
      <c r="W286" s="1054"/>
      <c r="X286" s="1054"/>
      <c r="Y286" s="1054"/>
      <c r="Z286" s="1054"/>
      <c r="AA286" s="1054"/>
      <c r="AB286" s="1054"/>
      <c r="AC286" s="200"/>
    </row>
    <row r="287" spans="1:29" s="233" customFormat="1" ht="50.1" customHeight="1">
      <c r="A287" s="1025"/>
      <c r="B287" s="1053"/>
      <c r="C287" s="1054"/>
      <c r="D287" s="1054"/>
      <c r="E287" s="1054"/>
      <c r="F287" s="1054"/>
      <c r="G287" s="1054"/>
      <c r="H287" s="1054"/>
      <c r="I287" s="1054"/>
      <c r="J287" s="1054"/>
      <c r="K287" s="1054"/>
      <c r="L287" s="1054"/>
      <c r="M287" s="1054"/>
      <c r="N287" s="1054"/>
      <c r="O287" s="1054"/>
      <c r="P287" s="1054"/>
      <c r="Q287" s="1054"/>
      <c r="R287" s="1054"/>
      <c r="S287" s="1054"/>
      <c r="T287" s="1054"/>
      <c r="U287" s="1054"/>
      <c r="V287" s="1054"/>
      <c r="W287" s="1054"/>
      <c r="X287" s="1054"/>
      <c r="Y287" s="1054"/>
      <c r="Z287" s="1054"/>
      <c r="AA287" s="1054"/>
      <c r="AB287" s="1054"/>
      <c r="AC287" s="200"/>
    </row>
    <row r="288" spans="1:29" s="233" customFormat="1" ht="50.1" customHeight="1">
      <c r="A288" s="1025"/>
      <c r="B288" s="1053"/>
      <c r="C288" s="1054"/>
      <c r="D288" s="1054"/>
      <c r="E288" s="1054"/>
      <c r="F288" s="1054"/>
      <c r="G288" s="1054"/>
      <c r="H288" s="1054"/>
      <c r="I288" s="1054"/>
      <c r="J288" s="1054"/>
      <c r="K288" s="1054"/>
      <c r="L288" s="1054"/>
      <c r="M288" s="1054"/>
      <c r="N288" s="1054"/>
      <c r="O288" s="1054"/>
      <c r="P288" s="1054"/>
      <c r="Q288" s="1054"/>
      <c r="R288" s="1054"/>
      <c r="S288" s="1054"/>
      <c r="T288" s="1054"/>
      <c r="U288" s="1054"/>
      <c r="V288" s="1054"/>
      <c r="W288" s="1054"/>
      <c r="X288" s="1054"/>
      <c r="Y288" s="1054"/>
      <c r="Z288" s="1054"/>
      <c r="AA288" s="1054"/>
      <c r="AB288" s="1054"/>
      <c r="AC288" s="200"/>
    </row>
    <row r="289" spans="1:29" s="233" customFormat="1" ht="50.1" customHeight="1">
      <c r="A289" s="1025"/>
      <c r="B289" s="1053"/>
      <c r="C289" s="1054"/>
      <c r="D289" s="1054"/>
      <c r="E289" s="1054"/>
      <c r="F289" s="1054"/>
      <c r="G289" s="1054"/>
      <c r="H289" s="1054"/>
      <c r="I289" s="1054"/>
      <c r="J289" s="1054"/>
      <c r="K289" s="1054"/>
      <c r="L289" s="1054"/>
      <c r="M289" s="1054"/>
      <c r="N289" s="1054"/>
      <c r="O289" s="1054"/>
      <c r="P289" s="1054"/>
      <c r="Q289" s="1054"/>
      <c r="R289" s="1054"/>
      <c r="S289" s="1054"/>
      <c r="T289" s="1054"/>
      <c r="U289" s="1054"/>
      <c r="V289" s="1054"/>
      <c r="W289" s="1054"/>
      <c r="X289" s="1054"/>
      <c r="Y289" s="1054"/>
      <c r="Z289" s="1054"/>
      <c r="AA289" s="1054"/>
      <c r="AB289" s="1054"/>
      <c r="AC289" s="200"/>
    </row>
    <row r="290" spans="1:29" s="233" customFormat="1" ht="50.1" customHeight="1">
      <c r="A290" s="1025"/>
      <c r="B290" s="1053"/>
      <c r="C290" s="1054"/>
      <c r="D290" s="1054"/>
      <c r="E290" s="1054"/>
      <c r="F290" s="1054"/>
      <c r="G290" s="1054"/>
      <c r="H290" s="1054"/>
      <c r="I290" s="1054"/>
      <c r="J290" s="1054"/>
      <c r="K290" s="1054"/>
      <c r="L290" s="1054"/>
      <c r="M290" s="1054"/>
      <c r="N290" s="1054"/>
      <c r="O290" s="1054"/>
      <c r="P290" s="1054"/>
      <c r="Q290" s="1054"/>
      <c r="R290" s="1054"/>
      <c r="S290" s="1054"/>
      <c r="T290" s="1054"/>
      <c r="U290" s="1054"/>
      <c r="V290" s="1054"/>
      <c r="W290" s="1054"/>
      <c r="X290" s="1054"/>
      <c r="Y290" s="1054"/>
      <c r="Z290" s="1054"/>
      <c r="AA290" s="1054"/>
      <c r="AB290" s="1054"/>
      <c r="AC290" s="200"/>
    </row>
    <row r="291" spans="1:29" s="200" customFormat="1" ht="50.1" customHeight="1">
      <c r="A291" s="1012"/>
      <c r="B291" s="1010"/>
      <c r="C291" s="1010"/>
      <c r="D291" s="1010"/>
      <c r="E291" s="1011"/>
      <c r="F291" s="1010"/>
      <c r="G291" s="1010"/>
      <c r="H291" s="1010"/>
      <c r="I291" s="1010"/>
      <c r="J291" s="1010"/>
      <c r="K291" s="1010"/>
      <c r="L291" s="1010"/>
      <c r="M291" s="1010"/>
      <c r="N291" s="1010"/>
      <c r="O291" s="1010"/>
      <c r="P291" s="1010"/>
      <c r="Q291" s="1010"/>
      <c r="R291" s="1010"/>
      <c r="S291" s="1010"/>
      <c r="T291" s="1010"/>
      <c r="U291" s="1010"/>
      <c r="V291" s="1010"/>
      <c r="W291" s="1010"/>
      <c r="X291" s="1010"/>
      <c r="Y291" s="1010"/>
      <c r="Z291" s="1010"/>
      <c r="AA291" s="1010"/>
      <c r="AB291" s="1012"/>
    </row>
    <row r="292" spans="1:29" s="200" customFormat="1" ht="33.75">
      <c r="A292" s="1012"/>
      <c r="B292" s="1010"/>
      <c r="C292" s="1010"/>
      <c r="D292" s="1010"/>
      <c r="E292" s="1056" t="s">
        <v>338</v>
      </c>
      <c r="F292" s="1056"/>
      <c r="G292" s="1056"/>
      <c r="H292" s="1057"/>
      <c r="I292" s="1056"/>
      <c r="J292" s="1056"/>
      <c r="K292" s="1056"/>
      <c r="L292" s="1056"/>
      <c r="M292" s="1056"/>
      <c r="N292" s="1056"/>
      <c r="O292" s="1056"/>
      <c r="P292" s="1056"/>
      <c r="Q292" s="1056"/>
      <c r="R292" s="1056"/>
      <c r="S292" s="1056"/>
      <c r="T292" s="1056"/>
      <c r="U292" s="1056"/>
      <c r="V292" s="1056"/>
      <c r="W292" s="1010"/>
      <c r="X292" s="1010"/>
      <c r="Y292" s="1010"/>
      <c r="Z292" s="1010"/>
      <c r="AA292" s="1010"/>
      <c r="AB292" s="1010"/>
    </row>
    <row r="293" spans="1:29" s="200" customFormat="1" ht="33.75">
      <c r="A293" s="1012"/>
      <c r="B293" s="1010"/>
      <c r="C293" s="1010"/>
      <c r="D293" s="1010"/>
      <c r="E293" s="1056"/>
      <c r="F293" s="1056"/>
      <c r="G293" s="1056"/>
      <c r="H293" s="1057"/>
      <c r="I293" s="1056"/>
      <c r="J293" s="1056"/>
      <c r="K293" s="1056"/>
      <c r="L293" s="1056"/>
      <c r="M293" s="1056"/>
      <c r="N293" s="1056"/>
      <c r="O293" s="1056"/>
      <c r="P293" s="1056"/>
      <c r="Q293" s="1056"/>
      <c r="R293" s="1056"/>
      <c r="S293" s="1056"/>
      <c r="T293" s="1056"/>
      <c r="U293" s="1056"/>
      <c r="V293" s="1056"/>
      <c r="W293" s="1010"/>
      <c r="X293" s="1010"/>
      <c r="Y293" s="1010"/>
      <c r="Z293" s="1010"/>
      <c r="AA293" s="1010"/>
      <c r="AB293" s="1010"/>
    </row>
    <row r="294" spans="1:29" s="200" customFormat="1" ht="33.75">
      <c r="A294" s="1012"/>
      <c r="B294" s="1010"/>
      <c r="C294" s="1010"/>
      <c r="D294" s="1010"/>
      <c r="E294" s="1056"/>
      <c r="F294" s="1056"/>
      <c r="G294" s="1056"/>
      <c r="H294" s="1057"/>
      <c r="I294" s="1056"/>
      <c r="J294" s="1056"/>
      <c r="K294" s="1056"/>
      <c r="L294" s="1056"/>
      <c r="M294" s="1056"/>
      <c r="N294" s="1056"/>
      <c r="O294" s="1056"/>
      <c r="P294" s="1056"/>
      <c r="Q294" s="1056"/>
      <c r="R294" s="1056"/>
      <c r="S294" s="1056"/>
      <c r="T294" s="1056"/>
      <c r="U294" s="1056"/>
      <c r="V294" s="1056"/>
      <c r="W294" s="1010"/>
      <c r="X294" s="1010"/>
      <c r="Y294" s="1010"/>
      <c r="Z294" s="1010"/>
      <c r="AA294" s="1010"/>
      <c r="AB294" s="1010"/>
    </row>
    <row r="295" spans="1:29" s="200" customFormat="1" ht="33.75">
      <c r="A295" s="1012"/>
      <c r="B295" s="1010"/>
      <c r="C295" s="1010"/>
      <c r="D295" s="1010"/>
      <c r="E295" s="1056"/>
      <c r="F295" s="1056"/>
      <c r="G295" s="1056"/>
      <c r="H295" s="1057"/>
      <c r="I295" s="1056"/>
      <c r="J295" s="1056"/>
      <c r="K295" s="1056"/>
      <c r="L295" s="1056"/>
      <c r="M295" s="1056"/>
      <c r="N295" s="1056"/>
      <c r="O295" s="1056"/>
      <c r="P295" s="1056"/>
      <c r="Q295" s="1056"/>
      <c r="R295" s="1056"/>
      <c r="S295" s="1056"/>
      <c r="T295" s="1056"/>
      <c r="U295" s="1056"/>
      <c r="V295" s="1056"/>
      <c r="W295" s="1010"/>
      <c r="X295" s="1010"/>
      <c r="Y295" s="1010"/>
      <c r="Z295" s="1010"/>
      <c r="AA295" s="1010"/>
      <c r="AB295" s="1010"/>
    </row>
    <row r="296" spans="1:29" s="200" customFormat="1" ht="33.75">
      <c r="A296" s="1012"/>
      <c r="B296" s="1010"/>
      <c r="C296" s="1010"/>
      <c r="D296" s="1010"/>
      <c r="E296" s="1056" t="s">
        <v>339</v>
      </c>
      <c r="F296" s="2460" t="s">
        <v>340</v>
      </c>
      <c r="G296" s="2460"/>
      <c r="H296" s="2460"/>
      <c r="I296" s="2460"/>
      <c r="J296" s="2460"/>
      <c r="K296" s="2460"/>
      <c r="L296" s="2460"/>
      <c r="M296" s="2460"/>
      <c r="N296" s="2460"/>
      <c r="O296" s="2460"/>
      <c r="P296" s="2460"/>
      <c r="Q296" s="2460"/>
      <c r="R296" s="2460"/>
      <c r="S296" s="2460"/>
      <c r="T296" s="2460"/>
      <c r="U296" s="2460"/>
      <c r="V296" s="2460"/>
      <c r="W296" s="1010"/>
      <c r="X296" s="1010"/>
      <c r="Y296" s="1010"/>
      <c r="Z296" s="1010"/>
      <c r="AA296" s="1010"/>
      <c r="AB296" s="1010"/>
    </row>
    <row r="297" spans="1:29" s="200" customFormat="1" ht="33.75">
      <c r="A297" s="1012"/>
      <c r="B297" s="1010"/>
      <c r="C297" s="1010"/>
      <c r="D297" s="1010"/>
      <c r="E297" s="1056"/>
      <c r="F297" s="2460"/>
      <c r="G297" s="2460"/>
      <c r="H297" s="2460"/>
      <c r="I297" s="2460"/>
      <c r="J297" s="2460"/>
      <c r="K297" s="2460"/>
      <c r="L297" s="2460"/>
      <c r="M297" s="2460"/>
      <c r="N297" s="2460"/>
      <c r="O297" s="2460"/>
      <c r="P297" s="2460"/>
      <c r="Q297" s="2460"/>
      <c r="R297" s="2460"/>
      <c r="S297" s="2460"/>
      <c r="T297" s="2460"/>
      <c r="U297" s="2460"/>
      <c r="V297" s="2460"/>
      <c r="W297" s="1010"/>
      <c r="X297" s="1010"/>
      <c r="Y297" s="1010"/>
      <c r="Z297" s="1010"/>
      <c r="AA297" s="1010"/>
      <c r="AB297" s="1010"/>
    </row>
    <row r="298" spans="1:29" s="200" customFormat="1" ht="32.1" customHeight="1">
      <c r="A298" s="1012"/>
      <c r="B298" s="1010"/>
      <c r="C298" s="1010"/>
      <c r="D298" s="1010"/>
      <c r="E298" s="1056"/>
      <c r="F298" s="1056"/>
      <c r="G298" s="1056"/>
      <c r="H298" s="1057"/>
      <c r="I298" s="1056"/>
      <c r="J298" s="1056"/>
      <c r="K298" s="1056"/>
      <c r="L298" s="1056"/>
      <c r="M298" s="1056"/>
      <c r="N298" s="1056"/>
      <c r="O298" s="1056"/>
      <c r="P298" s="1056"/>
      <c r="Q298" s="1056"/>
      <c r="R298" s="1056"/>
      <c r="S298" s="1056"/>
      <c r="T298" s="1056"/>
      <c r="U298" s="1056"/>
      <c r="V298" s="1056"/>
      <c r="W298" s="1010"/>
      <c r="X298" s="1010"/>
      <c r="Y298" s="1010"/>
      <c r="Z298" s="1010"/>
      <c r="AA298" s="1010"/>
      <c r="AB298" s="1010"/>
    </row>
    <row r="299" spans="1:29" s="200" customFormat="1" ht="32.1" customHeight="1">
      <c r="A299" s="1012"/>
      <c r="B299" s="1010"/>
      <c r="C299" s="1010"/>
      <c r="D299" s="1010"/>
      <c r="E299" s="1056"/>
      <c r="F299" s="1056"/>
      <c r="G299" s="1056"/>
      <c r="H299" s="1057"/>
      <c r="I299" s="1056"/>
      <c r="J299" s="1056"/>
      <c r="K299" s="1056"/>
      <c r="L299" s="1056"/>
      <c r="M299" s="1056"/>
      <c r="N299" s="1056"/>
      <c r="O299" s="1056"/>
      <c r="P299" s="1056"/>
      <c r="Q299" s="1056"/>
      <c r="R299" s="1056"/>
      <c r="S299" s="1056"/>
      <c r="T299" s="1056"/>
      <c r="U299" s="1056"/>
      <c r="V299" s="1056"/>
      <c r="W299" s="1010"/>
      <c r="X299" s="1010"/>
      <c r="Y299" s="1010"/>
      <c r="Z299" s="1010"/>
      <c r="AA299" s="1010"/>
      <c r="AB299" s="1010"/>
    </row>
    <row r="300" spans="1:29" s="200" customFormat="1" ht="32.1" customHeight="1">
      <c r="A300" s="1012"/>
      <c r="B300" s="1010"/>
      <c r="C300" s="1010"/>
      <c r="D300" s="1010"/>
      <c r="E300" s="1056"/>
      <c r="F300" s="1056"/>
      <c r="G300" s="1056"/>
      <c r="H300" s="1057"/>
      <c r="I300" s="1056"/>
      <c r="J300" s="1056"/>
      <c r="K300" s="1056"/>
      <c r="L300" s="1056"/>
      <c r="M300" s="1056"/>
      <c r="N300" s="1056"/>
      <c r="O300" s="1056"/>
      <c r="P300" s="1056"/>
      <c r="Q300" s="1056"/>
      <c r="R300" s="1056"/>
      <c r="S300" s="1056"/>
      <c r="T300" s="1056"/>
      <c r="U300" s="1056"/>
      <c r="V300" s="1056"/>
      <c r="W300" s="1010"/>
      <c r="X300" s="1010"/>
      <c r="Y300" s="1010"/>
      <c r="Z300" s="1010"/>
      <c r="AA300" s="1010"/>
      <c r="AB300" s="1010"/>
    </row>
    <row r="301" spans="1:29" s="200" customFormat="1" ht="33.75">
      <c r="A301" s="1012"/>
      <c r="B301" s="1010"/>
      <c r="C301" s="1010"/>
      <c r="D301" s="1010"/>
      <c r="E301" s="1056" t="s">
        <v>339</v>
      </c>
      <c r="F301" s="1065"/>
      <c r="G301" s="1065"/>
      <c r="H301" s="1065"/>
      <c r="I301" s="1065"/>
      <c r="J301" s="1065"/>
      <c r="K301" s="1065"/>
      <c r="L301" s="1065"/>
      <c r="M301" s="1065"/>
      <c r="N301" s="1065"/>
      <c r="O301" s="1065"/>
      <c r="P301" s="1056"/>
      <c r="Q301" s="1056"/>
      <c r="R301" s="1056"/>
      <c r="S301" s="1056"/>
      <c r="T301" s="1056"/>
      <c r="U301" s="1056"/>
      <c r="V301" s="1056"/>
      <c r="W301" s="1010"/>
      <c r="X301" s="1010"/>
      <c r="Y301" s="1010"/>
      <c r="Z301" s="1010"/>
      <c r="AA301" s="1010"/>
      <c r="AB301" s="1010"/>
    </row>
    <row r="302" spans="1:29" s="200" customFormat="1" ht="33.75">
      <c r="A302" s="1012"/>
      <c r="B302" s="1010"/>
      <c r="C302" s="1010"/>
      <c r="D302" s="1010"/>
      <c r="E302" s="1056"/>
      <c r="F302" s="1065"/>
      <c r="G302" s="1065"/>
      <c r="H302" s="1065"/>
      <c r="I302" s="1065"/>
      <c r="J302" s="1065"/>
      <c r="K302" s="1065"/>
      <c r="L302" s="1065"/>
      <c r="M302" s="1065"/>
      <c r="N302" s="1065"/>
      <c r="O302" s="1065"/>
      <c r="P302" s="1056"/>
      <c r="Q302" s="1056"/>
      <c r="R302" s="1056"/>
      <c r="S302" s="1056"/>
      <c r="T302" s="1056"/>
      <c r="U302" s="1056"/>
      <c r="V302" s="1056"/>
      <c r="W302" s="1010"/>
      <c r="X302" s="1010"/>
      <c r="Y302" s="1010"/>
      <c r="Z302" s="1010"/>
      <c r="AA302" s="1010"/>
      <c r="AB302" s="1010"/>
    </row>
    <row r="303" spans="1:29" s="200" customFormat="1" ht="33.75">
      <c r="A303" s="1012"/>
      <c r="B303" s="1010"/>
      <c r="C303" s="1010"/>
      <c r="D303" s="1010"/>
      <c r="E303" s="1056"/>
      <c r="F303" s="1058"/>
      <c r="G303" s="1058"/>
      <c r="H303" s="1058"/>
      <c r="I303" s="1058"/>
      <c r="J303" s="1058"/>
      <c r="K303" s="1058"/>
      <c r="L303" s="1058"/>
      <c r="M303" s="1058"/>
      <c r="N303" s="1058"/>
      <c r="O303" s="1058"/>
      <c r="P303" s="1056"/>
      <c r="Q303" s="1056"/>
      <c r="R303" s="1056"/>
      <c r="S303" s="1056"/>
      <c r="T303" s="1056"/>
      <c r="U303" s="1056"/>
      <c r="V303" s="1056"/>
      <c r="W303" s="1010"/>
      <c r="X303" s="1010"/>
      <c r="Y303" s="1010"/>
      <c r="Z303" s="1010"/>
      <c r="AA303" s="1010"/>
      <c r="AB303" s="1010"/>
    </row>
    <row r="304" spans="1:29" s="200" customFormat="1" ht="34.5" customHeight="1">
      <c r="A304" s="1012"/>
      <c r="B304" s="1010"/>
      <c r="C304" s="1010"/>
      <c r="D304" s="1010"/>
      <c r="E304" s="1056"/>
      <c r="F304" s="1056"/>
      <c r="G304" s="1056"/>
      <c r="H304" s="1056"/>
      <c r="I304" s="1056"/>
      <c r="J304" s="1056"/>
      <c r="K304" s="1056"/>
      <c r="L304" s="1056"/>
      <c r="M304" s="1056"/>
      <c r="N304" s="1056"/>
      <c r="O304" s="1056"/>
      <c r="P304" s="1059" t="s">
        <v>341</v>
      </c>
      <c r="Q304" s="2461">
        <f ca="1">TODAY()</f>
        <v>43652</v>
      </c>
      <c r="R304" s="2461"/>
      <c r="S304" s="2461"/>
      <c r="T304" s="2461"/>
      <c r="U304" s="2461"/>
      <c r="V304" s="2461"/>
      <c r="W304" s="1060"/>
      <c r="X304" s="1060"/>
      <c r="Y304" s="1010"/>
      <c r="Z304" s="1010"/>
      <c r="AA304" s="1010"/>
      <c r="AB304" s="1010"/>
    </row>
    <row r="305" spans="1:29" s="200" customFormat="1" ht="41.25" customHeight="1">
      <c r="A305" s="1012"/>
      <c r="B305" s="1010"/>
      <c r="C305" s="1010"/>
      <c r="D305" s="1010"/>
      <c r="E305" s="1056"/>
      <c r="F305" s="1056"/>
      <c r="G305" s="1056"/>
      <c r="H305" s="1056"/>
      <c r="I305" s="1056"/>
      <c r="J305" s="1056"/>
      <c r="K305" s="1056"/>
      <c r="L305" s="1056"/>
      <c r="M305" s="1056"/>
      <c r="N305" s="1056"/>
      <c r="O305" s="1056"/>
      <c r="P305" s="1056"/>
      <c r="Q305" s="1057"/>
      <c r="R305" s="1056"/>
      <c r="S305" s="1056"/>
      <c r="T305" s="1056"/>
      <c r="U305" s="1056"/>
      <c r="V305" s="1056"/>
      <c r="W305" s="1010"/>
      <c r="X305" s="1010"/>
      <c r="Y305" s="1010"/>
      <c r="Z305" s="1010"/>
      <c r="AA305" s="1010"/>
      <c r="AB305" s="1010"/>
    </row>
    <row r="306" spans="1:29" s="200" customFormat="1" ht="34.5" customHeight="1">
      <c r="A306" s="1012"/>
      <c r="B306" s="1010"/>
      <c r="C306" s="1010"/>
      <c r="D306" s="1010"/>
      <c r="E306" s="1056"/>
      <c r="F306" s="1056"/>
      <c r="G306" s="1056"/>
      <c r="H306" s="1056"/>
      <c r="I306" s="1056"/>
      <c r="J306" s="1056"/>
      <c r="K306" s="1056"/>
      <c r="L306" s="1056"/>
      <c r="M306" s="1056"/>
      <c r="N306" s="1056"/>
      <c r="O306" s="1056"/>
      <c r="P306" s="1056"/>
      <c r="Q306" s="1057"/>
      <c r="R306" s="1056"/>
      <c r="S306" s="1056"/>
      <c r="T306" s="1056"/>
      <c r="U306" s="1056"/>
      <c r="V306" s="1056"/>
      <c r="W306" s="1010"/>
      <c r="X306" s="1010"/>
      <c r="Y306" s="1010"/>
      <c r="Z306" s="1010"/>
      <c r="AA306" s="1010"/>
      <c r="AB306" s="1010"/>
    </row>
    <row r="307" spans="1:29" s="200" customFormat="1" ht="34.5" customHeight="1">
      <c r="A307" s="1012"/>
      <c r="B307" s="1010"/>
      <c r="C307" s="1010"/>
      <c r="D307" s="1010"/>
      <c r="E307" s="1056"/>
      <c r="F307" s="1056"/>
      <c r="G307" s="1056"/>
      <c r="H307" s="1056"/>
      <c r="I307" s="1056"/>
      <c r="J307" s="1056"/>
      <c r="K307" s="1056"/>
      <c r="L307" s="1056"/>
      <c r="M307" s="1056"/>
      <c r="N307" s="1056"/>
      <c r="O307" s="1056"/>
      <c r="P307" s="1059" t="s">
        <v>342</v>
      </c>
      <c r="Q307" s="1057"/>
      <c r="R307" s="1057"/>
      <c r="S307" s="1057"/>
      <c r="T307" s="1056"/>
      <c r="U307" s="1056"/>
      <c r="V307" s="1056"/>
      <c r="W307" s="1010"/>
      <c r="X307" s="1010"/>
      <c r="Y307" s="1010"/>
      <c r="Z307" s="1010"/>
      <c r="AA307" s="1010"/>
      <c r="AB307" s="1010"/>
    </row>
    <row r="308" spans="1:29" s="200" customFormat="1" ht="33.75">
      <c r="A308" s="1012"/>
      <c r="B308" s="1010"/>
      <c r="C308" s="1010"/>
      <c r="D308" s="1010"/>
      <c r="E308" s="1056"/>
      <c r="F308" s="1056"/>
      <c r="G308" s="1056"/>
      <c r="H308" s="1056"/>
      <c r="I308" s="1056"/>
      <c r="J308" s="1056"/>
      <c r="K308" s="1056"/>
      <c r="L308" s="1056"/>
      <c r="M308" s="1056"/>
      <c r="N308" s="1056"/>
      <c r="O308" s="1056"/>
      <c r="P308" s="1059"/>
      <c r="Q308" s="1057"/>
      <c r="R308" s="1057"/>
      <c r="S308" s="1057"/>
      <c r="T308" s="1056"/>
      <c r="U308" s="1056"/>
      <c r="V308" s="1056"/>
      <c r="W308" s="1010"/>
      <c r="X308" s="1010"/>
      <c r="Y308" s="1010"/>
      <c r="Z308" s="1010"/>
      <c r="AA308" s="1010"/>
      <c r="AB308" s="1010"/>
    </row>
    <row r="309" spans="1:29" s="200" customFormat="1" ht="33.75">
      <c r="A309" s="1012"/>
      <c r="B309" s="1010"/>
      <c r="C309" s="1010"/>
      <c r="D309" s="1010"/>
      <c r="E309" s="1056"/>
      <c r="F309" s="1056"/>
      <c r="G309" s="1056"/>
      <c r="H309" s="1056"/>
      <c r="I309" s="1056"/>
      <c r="J309" s="1056"/>
      <c r="K309" s="1056"/>
      <c r="L309" s="1056"/>
      <c r="M309" s="1056"/>
      <c r="N309" s="1056"/>
      <c r="O309" s="1056"/>
      <c r="P309" s="1059"/>
      <c r="Q309" s="1057"/>
      <c r="R309" s="1057"/>
      <c r="S309" s="1057"/>
      <c r="T309" s="1056"/>
      <c r="U309" s="1056"/>
      <c r="V309" s="1056"/>
      <c r="W309" s="1010"/>
      <c r="X309" s="1010"/>
      <c r="Y309" s="1010"/>
      <c r="Z309" s="1010"/>
      <c r="AA309" s="1010"/>
      <c r="AB309" s="1010"/>
    </row>
    <row r="310" spans="1:29" s="200" customFormat="1" ht="33.75">
      <c r="A310" s="1012"/>
      <c r="B310" s="1010"/>
      <c r="C310" s="1010"/>
      <c r="D310" s="1010"/>
      <c r="E310" s="1056"/>
      <c r="F310" s="1056"/>
      <c r="G310" s="1056"/>
      <c r="H310" s="1056"/>
      <c r="I310" s="1056"/>
      <c r="J310" s="1056"/>
      <c r="K310" s="1056"/>
      <c r="L310" s="1056"/>
      <c r="M310" s="1056"/>
      <c r="N310" s="1056"/>
      <c r="O310" s="1056"/>
      <c r="P310" s="1059"/>
      <c r="Q310" s="1057"/>
      <c r="R310" s="1057"/>
      <c r="S310" s="1057"/>
      <c r="T310" s="1056"/>
      <c r="U310" s="1056"/>
      <c r="V310" s="1056"/>
      <c r="W310" s="1010"/>
      <c r="X310" s="1010"/>
      <c r="Y310" s="1010"/>
      <c r="Z310" s="1010"/>
      <c r="AA310" s="1010"/>
      <c r="AB310" s="1010"/>
    </row>
    <row r="311" spans="1:29" s="200" customFormat="1" ht="28.5">
      <c r="A311" s="1012"/>
      <c r="B311" s="1012"/>
      <c r="C311" s="1012"/>
      <c r="D311" s="1012"/>
      <c r="E311" s="1010"/>
      <c r="F311" s="1010"/>
      <c r="G311" s="2462"/>
      <c r="H311" s="2462"/>
      <c r="I311" s="2462"/>
      <c r="J311" s="1011"/>
      <c r="K311" s="1010"/>
      <c r="L311" s="1010"/>
      <c r="M311" s="1010"/>
      <c r="N311" s="1010"/>
      <c r="O311" s="1010"/>
      <c r="P311" s="1010"/>
      <c r="Q311" s="1010"/>
      <c r="R311" s="1010"/>
      <c r="S311" s="1010"/>
      <c r="T311" s="1010"/>
      <c r="U311" s="1010"/>
      <c r="V311" s="1010"/>
      <c r="W311" s="1010"/>
      <c r="X311" s="1010"/>
      <c r="Y311" s="1010"/>
      <c r="Z311" s="1010"/>
      <c r="AA311" s="1010"/>
      <c r="AB311" s="1012"/>
    </row>
    <row r="312" spans="1:29" ht="15.75">
      <c r="A312" s="1031"/>
      <c r="B312" s="1061"/>
      <c r="C312" s="1061"/>
      <c r="D312" s="1062"/>
      <c r="E312" s="1062"/>
      <c r="F312" s="1062"/>
      <c r="G312" s="1062"/>
      <c r="H312" s="1063"/>
      <c r="I312" s="1064"/>
      <c r="J312" s="1064"/>
      <c r="K312" s="1064"/>
      <c r="L312" s="1064"/>
      <c r="M312" s="1062"/>
      <c r="N312" s="1062"/>
      <c r="O312" s="1012"/>
      <c r="P312" s="1012"/>
      <c r="Q312" s="1012"/>
      <c r="R312" s="1038"/>
      <c r="S312" s="1038"/>
      <c r="T312" s="1039"/>
      <c r="U312" s="1040"/>
      <c r="V312" s="1040"/>
      <c r="W312" s="1040"/>
      <c r="X312" s="1040"/>
      <c r="Y312" s="1040"/>
      <c r="Z312" s="1040"/>
      <c r="AA312" s="1040"/>
      <c r="AB312" s="1040"/>
      <c r="AC312" s="200"/>
    </row>
    <row r="313" spans="1:29" s="233" customFormat="1" ht="32.1" customHeight="1">
      <c r="B313" s="255" t="s">
        <v>343</v>
      </c>
      <c r="C313" s="254"/>
      <c r="D313" s="495" t="s">
        <v>344</v>
      </c>
      <c r="E313" s="495"/>
      <c r="F313" s="495"/>
      <c r="G313" s="495"/>
      <c r="H313" s="495"/>
      <c r="I313" s="495"/>
      <c r="J313" s="495"/>
      <c r="K313" s="495"/>
      <c r="L313" s="495"/>
      <c r="M313" s="495"/>
      <c r="N313" s="495"/>
      <c r="O313" s="495"/>
      <c r="P313" s="495"/>
      <c r="Q313" s="495"/>
      <c r="R313" s="495"/>
      <c r="S313" s="495"/>
      <c r="T313" s="495"/>
      <c r="U313" s="495"/>
      <c r="V313" s="495"/>
      <c r="W313" s="495"/>
      <c r="X313" s="495"/>
      <c r="Y313" s="495"/>
      <c r="Z313" s="495"/>
      <c r="AA313" s="495"/>
      <c r="AB313" s="495"/>
      <c r="AC313" s="200"/>
    </row>
    <row r="314" spans="1:29" s="233" customFormat="1" ht="32.1" customHeight="1">
      <c r="B314" s="255"/>
      <c r="C314" s="254"/>
      <c r="D314" s="2463"/>
      <c r="E314" s="2463"/>
      <c r="F314" s="2463"/>
      <c r="G314" s="2463"/>
      <c r="H314" s="2463"/>
      <c r="I314" s="2463"/>
      <c r="J314" s="2463"/>
      <c r="K314" s="2463"/>
      <c r="L314" s="2463"/>
      <c r="M314" s="2463"/>
      <c r="N314" s="2463"/>
      <c r="O314" s="2463"/>
      <c r="P314" s="2463"/>
      <c r="Q314" s="2463"/>
      <c r="R314" s="2463"/>
      <c r="S314" s="2463"/>
      <c r="T314" s="2463"/>
      <c r="U314" s="2463"/>
      <c r="V314" s="2463"/>
      <c r="W314" s="2463"/>
      <c r="X314" s="2463"/>
      <c r="Y314" s="2463"/>
      <c r="Z314" s="2463"/>
      <c r="AA314" s="2463"/>
      <c r="AB314" s="2463"/>
      <c r="AC314" s="200"/>
    </row>
    <row r="315" spans="1:29" s="233" customFormat="1" ht="235.5" customHeight="1">
      <c r="A315" s="1025"/>
      <c r="B315" s="1066"/>
      <c r="C315" s="1067"/>
      <c r="D315" s="1068"/>
      <c r="E315" s="1068"/>
      <c r="F315" s="1068"/>
      <c r="G315" s="1068"/>
      <c r="H315" s="1068"/>
      <c r="I315" s="1068"/>
      <c r="J315" s="1068"/>
      <c r="K315" s="1068"/>
      <c r="L315" s="1068"/>
      <c r="M315" s="1068"/>
      <c r="N315" s="1068"/>
      <c r="O315" s="1068"/>
      <c r="P315" s="1068"/>
      <c r="Q315" s="1068"/>
      <c r="R315" s="1068"/>
      <c r="S315" s="1068"/>
      <c r="T315" s="1068"/>
      <c r="U315" s="1068"/>
      <c r="V315" s="1068"/>
      <c r="W315" s="1068"/>
      <c r="X315" s="1068"/>
      <c r="Y315" s="1068"/>
      <c r="Z315" s="1068"/>
      <c r="AA315" s="1068"/>
      <c r="AB315" s="1068"/>
      <c r="AC315" s="200"/>
    </row>
    <row r="316" spans="1:29" s="233" customFormat="1" ht="42.75" customHeight="1">
      <c r="B316" s="235" t="s">
        <v>345</v>
      </c>
      <c r="C316" s="234"/>
      <c r="D316" s="234"/>
      <c r="E316" s="2398" t="s">
        <v>346</v>
      </c>
      <c r="F316" s="2398"/>
      <c r="G316" s="2398"/>
      <c r="H316" s="2398"/>
      <c r="I316" s="2398"/>
      <c r="J316" s="2398"/>
      <c r="K316" s="2398"/>
      <c r="L316" s="2398"/>
      <c r="M316" s="2398"/>
      <c r="N316" s="2398"/>
      <c r="O316" s="2398"/>
      <c r="P316" s="2398"/>
      <c r="Q316" s="2398"/>
      <c r="R316" s="2398"/>
      <c r="S316" s="2398"/>
      <c r="T316" s="2398"/>
      <c r="U316" s="2398"/>
      <c r="V316" s="2398"/>
      <c r="W316" s="2398"/>
      <c r="X316" s="2398"/>
      <c r="Y316" s="2398"/>
      <c r="Z316" s="2398"/>
      <c r="AA316" s="2398"/>
      <c r="AB316" s="2399"/>
      <c r="AC316" s="200"/>
    </row>
    <row r="317" spans="1:29" s="233" customFormat="1" ht="24.75" customHeight="1">
      <c r="A317" s="1025"/>
      <c r="B317" s="1109"/>
      <c r="C317" s="1109"/>
      <c r="D317" s="1109"/>
      <c r="E317" s="1109"/>
      <c r="F317" s="1109"/>
      <c r="G317" s="1109"/>
      <c r="H317" s="1109"/>
      <c r="I317" s="1109"/>
      <c r="J317" s="1109"/>
      <c r="K317" s="1109"/>
      <c r="L317" s="1109"/>
      <c r="M317" s="1109"/>
      <c r="N317" s="1109"/>
      <c r="O317" s="1109"/>
      <c r="P317" s="1109"/>
      <c r="Q317" s="1109"/>
      <c r="R317" s="1025"/>
      <c r="S317" s="1025"/>
      <c r="T317" s="1025"/>
      <c r="U317" s="1025"/>
      <c r="V317" s="1025"/>
      <c r="W317" s="1025"/>
      <c r="X317" s="1025"/>
      <c r="Y317" s="1025"/>
      <c r="Z317" s="1025"/>
      <c r="AA317" s="1025"/>
      <c r="AB317" s="1025"/>
      <c r="AC317" s="200"/>
    </row>
    <row r="318" spans="1:29" s="200" customFormat="1" ht="15.75">
      <c r="A318" s="1012"/>
      <c r="B318" s="1012" t="s">
        <v>347</v>
      </c>
      <c r="C318" s="1012"/>
      <c r="D318" s="1012"/>
      <c r="E318" s="1012"/>
      <c r="F318" s="1012"/>
      <c r="G318" s="1012"/>
      <c r="H318" s="1012"/>
      <c r="I318" s="1012"/>
      <c r="J318" s="1012"/>
      <c r="K318" s="1012"/>
      <c r="L318" s="1012"/>
      <c r="M318" s="1012"/>
      <c r="N318" s="1012"/>
      <c r="O318" s="1012"/>
      <c r="P318" s="1012"/>
      <c r="Q318" s="1012"/>
      <c r="R318" s="1012"/>
      <c r="S318" s="1025"/>
      <c r="T318" s="1012"/>
      <c r="U318" s="1012"/>
      <c r="V318" s="1012"/>
      <c r="W318" s="1012"/>
      <c r="X318" s="1012"/>
      <c r="Y318" s="1012"/>
      <c r="Z318" s="1012"/>
      <c r="AA318" s="1012"/>
      <c r="AB318" s="1012"/>
    </row>
    <row r="319" spans="1:29" s="199" customFormat="1" ht="24" customHeight="1">
      <c r="A319" s="1014"/>
      <c r="B319" s="1014"/>
      <c r="C319" s="1014"/>
      <c r="D319" s="1014"/>
      <c r="E319" s="1014"/>
      <c r="F319" s="1014"/>
      <c r="G319" s="397">
        <v>6</v>
      </c>
      <c r="H319" s="396"/>
      <c r="I319" s="395" t="s">
        <v>348</v>
      </c>
      <c r="J319" s="395"/>
      <c r="K319" s="395"/>
      <c r="L319" s="395"/>
      <c r="M319" s="395"/>
      <c r="N319" s="2464"/>
      <c r="O319" s="2464"/>
      <c r="P319" s="2464"/>
      <c r="Q319" s="2464"/>
      <c r="R319" s="2464"/>
      <c r="S319" s="2464"/>
      <c r="T319" s="394" t="s">
        <v>349</v>
      </c>
      <c r="U319" s="393" t="s">
        <v>350</v>
      </c>
      <c r="V319" s="392" t="s">
        <v>351</v>
      </c>
      <c r="W319" s="391"/>
      <c r="X319" s="389"/>
      <c r="Y319" s="390"/>
      <c r="Z319" s="389"/>
      <c r="AA319" s="390"/>
      <c r="AB319" s="389"/>
      <c r="AC319" s="200"/>
    </row>
    <row r="320" spans="1:29" s="353" customFormat="1" ht="43.5" customHeight="1">
      <c r="A320" s="1110"/>
      <c r="B320" s="1066" t="s">
        <v>343</v>
      </c>
      <c r="C320" s="1067"/>
      <c r="D320" s="1110"/>
      <c r="E320" s="1110"/>
      <c r="F320" s="1110"/>
      <c r="G320" s="2491" t="s">
        <v>277</v>
      </c>
      <c r="I320" s="388" t="s">
        <v>352</v>
      </c>
      <c r="J320" s="387">
        <v>100000</v>
      </c>
      <c r="K320" s="2493">
        <v>100000</v>
      </c>
      <c r="L320" s="2494"/>
      <c r="M320" s="2495" t="s">
        <v>353</v>
      </c>
      <c r="N320" s="2497" t="s">
        <v>354</v>
      </c>
      <c r="O320" s="2498"/>
      <c r="P320" s="2498"/>
      <c r="Q320" s="2498"/>
      <c r="R320" s="2467" t="s">
        <v>355</v>
      </c>
      <c r="S320" s="2467"/>
      <c r="T320" s="386">
        <v>15</v>
      </c>
      <c r="U320" s="385">
        <v>15</v>
      </c>
      <c r="V320" s="2499" t="s">
        <v>356</v>
      </c>
      <c r="W320" s="2499"/>
      <c r="X320" s="2499"/>
      <c r="Y320" s="2499"/>
      <c r="Z320" s="2499"/>
      <c r="AA320" s="2499"/>
      <c r="AB320" s="2499"/>
      <c r="AC320" s="200"/>
    </row>
    <row r="321" spans="1:29" s="353" customFormat="1" ht="15.75" customHeight="1">
      <c r="A321" s="1110"/>
      <c r="B321" s="1110"/>
      <c r="C321" s="1110"/>
      <c r="D321" s="1110"/>
      <c r="E321" s="1110"/>
      <c r="F321" s="1110"/>
      <c r="G321" s="2491"/>
      <c r="H321" s="384"/>
      <c r="I321" s="2500" t="s">
        <v>357</v>
      </c>
      <c r="J321" s="2502" t="s">
        <v>358</v>
      </c>
      <c r="K321" s="2505" t="s">
        <v>280</v>
      </c>
      <c r="L321" s="2508" t="s">
        <v>359</v>
      </c>
      <c r="M321" s="2495"/>
      <c r="N321" s="2511" t="s">
        <v>360</v>
      </c>
      <c r="O321" s="2512"/>
      <c r="P321" s="2512"/>
      <c r="Q321" s="2512"/>
      <c r="R321" s="2453" t="s">
        <v>361</v>
      </c>
      <c r="S321" s="2453"/>
      <c r="T321" s="383">
        <v>1</v>
      </c>
      <c r="U321" s="382">
        <v>1</v>
      </c>
      <c r="V321" s="2454" t="s">
        <v>362</v>
      </c>
      <c r="W321" s="2454"/>
      <c r="X321" s="2454"/>
      <c r="Y321" s="2454"/>
      <c r="Z321" s="2454"/>
      <c r="AA321" s="2454"/>
      <c r="AB321" s="2454"/>
      <c r="AC321" s="200"/>
    </row>
    <row r="322" spans="1:29" s="353" customFormat="1" ht="34.5" customHeight="1">
      <c r="A322" s="1110"/>
      <c r="B322" s="1110"/>
      <c r="C322" s="2465" t="s">
        <v>2168</v>
      </c>
      <c r="D322" s="2465"/>
      <c r="E322" s="2465"/>
      <c r="F322" s="2466"/>
      <c r="G322" s="2491"/>
      <c r="H322" s="381"/>
      <c r="I322" s="2500"/>
      <c r="J322" s="2503"/>
      <c r="K322" s="2506"/>
      <c r="L322" s="2509"/>
      <c r="M322" s="2495"/>
      <c r="N322" s="2511"/>
      <c r="O322" s="2512"/>
      <c r="P322" s="2512"/>
      <c r="Q322" s="2512"/>
      <c r="R322" s="2467" t="s">
        <v>363</v>
      </c>
      <c r="S322" s="2467"/>
      <c r="T322" s="380">
        <f>T320/4</f>
        <v>3.75</v>
      </c>
      <c r="U322" s="379">
        <f>U320/4</f>
        <v>3.75</v>
      </c>
      <c r="V322" s="2468" t="s">
        <v>364</v>
      </c>
      <c r="W322" s="2468"/>
      <c r="X322" s="2468"/>
      <c r="Y322" s="2468"/>
      <c r="Z322" s="2468"/>
      <c r="AA322" s="2468"/>
      <c r="AB322" s="2468"/>
      <c r="AC322" s="200"/>
    </row>
    <row r="323" spans="1:29" s="353" customFormat="1" ht="19.5" customHeight="1">
      <c r="A323" s="1110"/>
      <c r="B323" s="1110"/>
      <c r="C323" s="2465"/>
      <c r="D323" s="2465"/>
      <c r="E323" s="2465"/>
      <c r="F323" s="2466"/>
      <c r="G323" s="2492"/>
      <c r="H323" s="378"/>
      <c r="I323" s="2501"/>
      <c r="J323" s="2504"/>
      <c r="K323" s="2507"/>
      <c r="L323" s="2510"/>
      <c r="M323" s="2496"/>
      <c r="N323" s="2513"/>
      <c r="O323" s="2514"/>
      <c r="P323" s="2514"/>
      <c r="Q323" s="2514"/>
      <c r="R323" s="377"/>
      <c r="S323" s="376"/>
      <c r="T323" s="2469" t="s">
        <v>365</v>
      </c>
      <c r="U323" s="2470"/>
      <c r="V323" s="375" t="s">
        <v>349</v>
      </c>
      <c r="W323" s="375" t="s">
        <v>350</v>
      </c>
      <c r="X323" s="2471" t="s">
        <v>66</v>
      </c>
      <c r="Y323" s="2472"/>
      <c r="Z323" s="2472"/>
      <c r="AA323" s="2472"/>
      <c r="AB323" s="2473"/>
      <c r="AC323" s="200"/>
    </row>
    <row r="324" spans="1:29" s="353" customFormat="1" ht="18" customHeight="1">
      <c r="A324" s="1110"/>
      <c r="B324" s="1110"/>
      <c r="C324" s="2465"/>
      <c r="D324" s="2465"/>
      <c r="E324" s="2465"/>
      <c r="F324" s="2466"/>
      <c r="G324" s="374">
        <v>1</v>
      </c>
      <c r="H324" s="364"/>
      <c r="I324" s="363" t="s">
        <v>2155</v>
      </c>
      <c r="J324" s="362">
        <v>1</v>
      </c>
      <c r="K324" s="361">
        <v>21</v>
      </c>
      <c r="L324" s="373">
        <v>1</v>
      </c>
      <c r="M324" s="372">
        <v>0.5</v>
      </c>
      <c r="N324" s="2474" t="s">
        <v>2</v>
      </c>
      <c r="O324" s="2475"/>
      <c r="P324" s="2475"/>
      <c r="Q324" s="2475"/>
      <c r="R324" s="2475"/>
      <c r="S324" s="2476"/>
      <c r="T324" s="356">
        <f t="shared" ref="T324:T334" si="4">L324</f>
        <v>1</v>
      </c>
      <c r="U324" s="356">
        <f t="shared" ref="U324:U334" si="5">M324</f>
        <v>0.5</v>
      </c>
      <c r="V324" s="355">
        <f>T320*T324</f>
        <v>15</v>
      </c>
      <c r="W324" s="355">
        <f>U320*U324</f>
        <v>7.5</v>
      </c>
      <c r="X324" s="366" t="str">
        <f>IF(T324&gt;T321,"Erreur",IF(U324&gt;U321,"Erreur",""))</f>
        <v/>
      </c>
      <c r="Y324" s="2477" t="s">
        <v>367</v>
      </c>
      <c r="Z324" s="2477"/>
      <c r="AA324" s="2477"/>
      <c r="AB324" s="2478"/>
      <c r="AC324" s="200"/>
    </row>
    <row r="325" spans="1:29" s="353" customFormat="1" ht="18" customHeight="1">
      <c r="A325" s="1110"/>
      <c r="B325" s="1110"/>
      <c r="C325" s="2465"/>
      <c r="D325" s="2465"/>
      <c r="E325" s="2465"/>
      <c r="F325" s="2466"/>
      <c r="G325" s="371">
        <v>2</v>
      </c>
      <c r="H325" s="364"/>
      <c r="I325" s="363" t="s">
        <v>2162</v>
      </c>
      <c r="J325" s="362">
        <v>2</v>
      </c>
      <c r="K325" s="361">
        <v>21</v>
      </c>
      <c r="L325" s="370">
        <v>1</v>
      </c>
      <c r="M325" s="369">
        <v>1</v>
      </c>
      <c r="N325" s="2479" t="s">
        <v>15</v>
      </c>
      <c r="O325" s="2480"/>
      <c r="P325" s="2480"/>
      <c r="Q325" s="2480"/>
      <c r="R325" s="2480"/>
      <c r="S325" s="2481"/>
      <c r="T325" s="356">
        <f t="shared" si="4"/>
        <v>1</v>
      </c>
      <c r="U325" s="356">
        <f t="shared" si="5"/>
        <v>1</v>
      </c>
      <c r="V325" s="355">
        <f>T320*T325</f>
        <v>15</v>
      </c>
      <c r="W325" s="355">
        <f>U320*U325</f>
        <v>15</v>
      </c>
      <c r="X325" s="366" t="str">
        <f>IF(T325&gt;T321,"Erreur",IF(U325&gt;U321,"Erreur",""))</f>
        <v/>
      </c>
      <c r="Y325" s="2477"/>
      <c r="Z325" s="2477"/>
      <c r="AA325" s="2477"/>
      <c r="AB325" s="2478"/>
      <c r="AC325" s="200"/>
    </row>
    <row r="326" spans="1:29" s="353" customFormat="1" ht="18" customHeight="1">
      <c r="A326" s="1110"/>
      <c r="B326" s="1110"/>
      <c r="C326" s="2465"/>
      <c r="D326" s="2465"/>
      <c r="E326" s="2465"/>
      <c r="F326" s="2466"/>
      <c r="G326" s="371">
        <v>3</v>
      </c>
      <c r="H326" s="364"/>
      <c r="I326" s="363" t="s">
        <v>2163</v>
      </c>
      <c r="J326" s="362">
        <v>14</v>
      </c>
      <c r="K326" s="361">
        <v>21</v>
      </c>
      <c r="L326" s="370">
        <v>1</v>
      </c>
      <c r="M326" s="369">
        <v>0.5</v>
      </c>
      <c r="N326" s="2479" t="s">
        <v>16</v>
      </c>
      <c r="O326" s="2480"/>
      <c r="P326" s="2480"/>
      <c r="Q326" s="2480"/>
      <c r="R326" s="2480"/>
      <c r="S326" s="2481"/>
      <c r="T326" s="356">
        <f t="shared" si="4"/>
        <v>1</v>
      </c>
      <c r="U326" s="356">
        <f t="shared" si="5"/>
        <v>0.5</v>
      </c>
      <c r="V326" s="355">
        <f>T320*T326</f>
        <v>15</v>
      </c>
      <c r="W326" s="355">
        <f>U320*U326</f>
        <v>7.5</v>
      </c>
      <c r="X326" s="366" t="str">
        <f>IF(T326&gt;T321,"Erreur",IF(U326&gt;U321,"Erreur",""))</f>
        <v/>
      </c>
      <c r="Y326" s="2477"/>
      <c r="Z326" s="2477"/>
      <c r="AA326" s="2477"/>
      <c r="AB326" s="2478"/>
      <c r="AC326" s="200"/>
    </row>
    <row r="327" spans="1:29" s="353" customFormat="1" ht="16.5" customHeight="1">
      <c r="A327" s="1110"/>
      <c r="B327" s="1110"/>
      <c r="C327" s="2465"/>
      <c r="D327" s="2465"/>
      <c r="E327" s="2465"/>
      <c r="F327" s="2466"/>
      <c r="G327" s="371">
        <v>4</v>
      </c>
      <c r="H327" s="364"/>
      <c r="I327" s="363" t="s">
        <v>2164</v>
      </c>
      <c r="J327" s="362">
        <v>18</v>
      </c>
      <c r="K327" s="361">
        <v>21</v>
      </c>
      <c r="L327" s="370">
        <v>1</v>
      </c>
      <c r="M327" s="369">
        <v>1</v>
      </c>
      <c r="N327" s="2482" t="s">
        <v>17</v>
      </c>
      <c r="O327" s="2483"/>
      <c r="P327" s="2483"/>
      <c r="Q327" s="2483"/>
      <c r="R327" s="2483"/>
      <c r="S327" s="2484"/>
      <c r="T327" s="356">
        <f t="shared" si="4"/>
        <v>1</v>
      </c>
      <c r="U327" s="356">
        <f t="shared" si="5"/>
        <v>1</v>
      </c>
      <c r="V327" s="355">
        <f>T320*T327</f>
        <v>15</v>
      </c>
      <c r="W327" s="355">
        <f>U320*U327</f>
        <v>15</v>
      </c>
      <c r="X327" s="366" t="str">
        <f>IF(T327&gt;T321,"Erreur",IF(U327&gt;U321,"Erreur",""))</f>
        <v/>
      </c>
      <c r="Y327" s="2477"/>
      <c r="Z327" s="2477"/>
      <c r="AA327" s="2477"/>
      <c r="AB327" s="2478"/>
      <c r="AC327" s="200"/>
    </row>
    <row r="328" spans="1:29" s="353" customFormat="1" ht="21.75" customHeight="1">
      <c r="A328" s="1110"/>
      <c r="B328" s="1110"/>
      <c r="C328" s="2465"/>
      <c r="D328" s="2465"/>
      <c r="E328" s="2465"/>
      <c r="F328" s="2466"/>
      <c r="G328" s="371">
        <v>5</v>
      </c>
      <c r="H328" s="364"/>
      <c r="I328" s="363" t="s">
        <v>2165</v>
      </c>
      <c r="J328" s="362">
        <v>27</v>
      </c>
      <c r="K328" s="361">
        <v>21</v>
      </c>
      <c r="L328" s="370">
        <v>1</v>
      </c>
      <c r="M328" s="369">
        <v>1</v>
      </c>
      <c r="N328" s="2474" t="s">
        <v>13</v>
      </c>
      <c r="O328" s="2475"/>
      <c r="P328" s="2475"/>
      <c r="Q328" s="2475"/>
      <c r="R328" s="2475"/>
      <c r="S328" s="2476"/>
      <c r="T328" s="356">
        <f t="shared" si="4"/>
        <v>1</v>
      </c>
      <c r="U328" s="356">
        <f t="shared" si="5"/>
        <v>1</v>
      </c>
      <c r="V328" s="355">
        <f>T320*T328</f>
        <v>15</v>
      </c>
      <c r="W328" s="355">
        <f>U320*U328</f>
        <v>15</v>
      </c>
      <c r="X328" s="366" t="str">
        <f>IF(T328&gt;T321,"Erreur",IF(U328&gt;U321,"Erreur",""))</f>
        <v/>
      </c>
      <c r="Y328" s="2477"/>
      <c r="Z328" s="2477"/>
      <c r="AA328" s="2477"/>
      <c r="AB328" s="2478"/>
      <c r="AC328" s="200"/>
    </row>
    <row r="329" spans="1:29" s="353" customFormat="1" ht="18" customHeight="1">
      <c r="A329" s="1110"/>
      <c r="B329" s="1110"/>
      <c r="C329" s="2465"/>
      <c r="D329" s="2465"/>
      <c r="E329" s="2465"/>
      <c r="F329" s="2466"/>
      <c r="G329" s="371">
        <v>6</v>
      </c>
      <c r="H329" s="364"/>
      <c r="I329" s="363" t="s">
        <v>2166</v>
      </c>
      <c r="J329" s="362">
        <v>37</v>
      </c>
      <c r="K329" s="361">
        <v>21</v>
      </c>
      <c r="L329" s="370">
        <v>1</v>
      </c>
      <c r="M329" s="369">
        <v>1</v>
      </c>
      <c r="N329" s="2479" t="s">
        <v>18</v>
      </c>
      <c r="O329" s="2480"/>
      <c r="P329" s="2480"/>
      <c r="Q329" s="2480"/>
      <c r="R329" s="2480"/>
      <c r="S329" s="2481"/>
      <c r="T329" s="356">
        <f t="shared" si="4"/>
        <v>1</v>
      </c>
      <c r="U329" s="356">
        <f t="shared" si="5"/>
        <v>1</v>
      </c>
      <c r="V329" s="355">
        <f>T320*T329</f>
        <v>15</v>
      </c>
      <c r="W329" s="355">
        <f>U320*U329</f>
        <v>15</v>
      </c>
      <c r="X329" s="366" t="str">
        <f>IF(T329&gt;T321,"Erreur",IF(U329&gt;U321,"Erreur",""))</f>
        <v/>
      </c>
      <c r="Y329" s="2477"/>
      <c r="Z329" s="2477"/>
      <c r="AA329" s="2477"/>
      <c r="AB329" s="2478"/>
      <c r="AC329" s="200"/>
    </row>
    <row r="330" spans="1:29" s="353" customFormat="1" ht="18" customHeight="1">
      <c r="A330" s="1110"/>
      <c r="B330" s="1110"/>
      <c r="C330" s="2465"/>
      <c r="D330" s="2465"/>
      <c r="E330" s="2465"/>
      <c r="F330" s="2466"/>
      <c r="G330" s="371">
        <v>7</v>
      </c>
      <c r="H330" s="364"/>
      <c r="I330" s="363" t="s">
        <v>2156</v>
      </c>
      <c r="J330" s="362">
        <v>44</v>
      </c>
      <c r="K330" s="361">
        <v>21</v>
      </c>
      <c r="L330" s="370">
        <v>1</v>
      </c>
      <c r="M330" s="369">
        <v>0.5</v>
      </c>
      <c r="N330" s="2485" t="s">
        <v>19</v>
      </c>
      <c r="O330" s="2486"/>
      <c r="P330" s="2486"/>
      <c r="Q330" s="2486"/>
      <c r="R330" s="2486"/>
      <c r="S330" s="2487"/>
      <c r="T330" s="356">
        <f t="shared" si="4"/>
        <v>1</v>
      </c>
      <c r="U330" s="356">
        <f t="shared" si="5"/>
        <v>0.5</v>
      </c>
      <c r="V330" s="355">
        <f>T320*T330</f>
        <v>15</v>
      </c>
      <c r="W330" s="355">
        <f>U320*U330</f>
        <v>7.5</v>
      </c>
      <c r="X330" s="366" t="str">
        <f>IF(T330&gt;T321,"Erreur",IF(U330&gt;U321,"Erreur",""))</f>
        <v/>
      </c>
      <c r="Y330" s="2477"/>
      <c r="Z330" s="2477"/>
      <c r="AA330" s="2477"/>
      <c r="AB330" s="2478"/>
      <c r="AC330" s="200"/>
    </row>
    <row r="331" spans="1:29" s="353" customFormat="1" ht="18" customHeight="1">
      <c r="A331" s="1110"/>
      <c r="B331" s="1110"/>
      <c r="C331" s="2465"/>
      <c r="D331" s="2465"/>
      <c r="E331" s="2465"/>
      <c r="F331" s="2466"/>
      <c r="G331" s="371">
        <v>8</v>
      </c>
      <c r="H331" s="364"/>
      <c r="I331" s="363" t="s">
        <v>2167</v>
      </c>
      <c r="J331" s="362">
        <v>51</v>
      </c>
      <c r="K331" s="361">
        <v>21</v>
      </c>
      <c r="L331" s="370">
        <v>1</v>
      </c>
      <c r="M331" s="369">
        <v>1</v>
      </c>
      <c r="N331" s="2485"/>
      <c r="O331" s="2486"/>
      <c r="P331" s="2486"/>
      <c r="Q331" s="2486"/>
      <c r="R331" s="2486"/>
      <c r="S331" s="2487"/>
      <c r="T331" s="356">
        <f t="shared" si="4"/>
        <v>1</v>
      </c>
      <c r="U331" s="356">
        <f t="shared" si="5"/>
        <v>1</v>
      </c>
      <c r="V331" s="355">
        <f>T320*T331</f>
        <v>15</v>
      </c>
      <c r="W331" s="355">
        <f>U320*U331</f>
        <v>15</v>
      </c>
      <c r="X331" s="366" t="str">
        <f>IF(T331&gt;T321,"Erreur",IF(U331&gt;U321,"Erreur",""))</f>
        <v/>
      </c>
      <c r="Y331" s="2477"/>
      <c r="Z331" s="2477"/>
      <c r="AA331" s="2477"/>
      <c r="AB331" s="2478"/>
      <c r="AC331" s="200"/>
    </row>
    <row r="332" spans="1:29" s="353" customFormat="1" ht="18" customHeight="1">
      <c r="A332" s="1110"/>
      <c r="B332" s="1110"/>
      <c r="C332" s="2465"/>
      <c r="D332" s="2465"/>
      <c r="E332" s="2465"/>
      <c r="F332" s="2466"/>
      <c r="G332" s="371">
        <v>9</v>
      </c>
      <c r="H332" s="364"/>
      <c r="I332" s="363"/>
      <c r="J332" s="362"/>
      <c r="K332" s="361"/>
      <c r="L332" s="370"/>
      <c r="M332" s="369"/>
      <c r="N332" s="2488"/>
      <c r="O332" s="2489"/>
      <c r="P332" s="2489"/>
      <c r="Q332" s="2489"/>
      <c r="R332" s="2489"/>
      <c r="S332" s="2490"/>
      <c r="T332" s="356">
        <f t="shared" si="4"/>
        <v>0</v>
      </c>
      <c r="U332" s="356">
        <f t="shared" si="5"/>
        <v>0</v>
      </c>
      <c r="V332" s="355">
        <f>T320*T332</f>
        <v>0</v>
      </c>
      <c r="W332" s="355">
        <f>U320*U332</f>
        <v>0</v>
      </c>
      <c r="X332" s="366" t="str">
        <f>IF(T332&gt;T321,"Erreur",IF(U332&gt;U321,"Erreur",""))</f>
        <v/>
      </c>
      <c r="Y332" s="2477"/>
      <c r="Z332" s="2477"/>
      <c r="AA332" s="2477"/>
      <c r="AB332" s="2478"/>
      <c r="AC332" s="200"/>
    </row>
    <row r="333" spans="1:29" s="353" customFormat="1" ht="18" customHeight="1">
      <c r="A333" s="1110"/>
      <c r="B333" s="1110"/>
      <c r="C333" s="2465"/>
      <c r="D333" s="2465"/>
      <c r="E333" s="2465"/>
      <c r="F333" s="2466"/>
      <c r="G333" s="371">
        <v>10</v>
      </c>
      <c r="H333" s="364"/>
      <c r="I333" s="363"/>
      <c r="J333" s="362"/>
      <c r="K333" s="361"/>
      <c r="L333" s="370"/>
      <c r="M333" s="369"/>
      <c r="N333" s="368"/>
      <c r="O333" s="368"/>
      <c r="P333" s="368"/>
      <c r="Q333" s="368"/>
      <c r="R333" s="368"/>
      <c r="S333" s="367"/>
      <c r="T333" s="356">
        <f t="shared" si="4"/>
        <v>0</v>
      </c>
      <c r="U333" s="356">
        <f t="shared" si="5"/>
        <v>0</v>
      </c>
      <c r="V333" s="355">
        <f>T320*T333</f>
        <v>0</v>
      </c>
      <c r="W333" s="355">
        <f>U320*U333</f>
        <v>0</v>
      </c>
      <c r="X333" s="366" t="str">
        <f>IF(T333&gt;T321,"Erreur",IF(U333&gt;U321,"Erreur",""))</f>
        <v/>
      </c>
      <c r="Y333" s="2477"/>
      <c r="Z333" s="2477"/>
      <c r="AA333" s="2477"/>
      <c r="AB333" s="2478"/>
      <c r="AC333" s="200"/>
    </row>
    <row r="334" spans="1:29" s="353" customFormat="1" ht="23.25" customHeight="1">
      <c r="A334" s="1110"/>
      <c r="B334" s="1110"/>
      <c r="C334" s="2465"/>
      <c r="D334" s="2465"/>
      <c r="E334" s="2465"/>
      <c r="F334" s="2466"/>
      <c r="G334" s="365">
        <v>11</v>
      </c>
      <c r="H334" s="364"/>
      <c r="I334" s="363"/>
      <c r="J334" s="362"/>
      <c r="K334" s="361"/>
      <c r="L334" s="360"/>
      <c r="M334" s="359"/>
      <c r="N334" s="358"/>
      <c r="O334" s="358"/>
      <c r="P334" s="358"/>
      <c r="Q334" s="358"/>
      <c r="R334" s="358"/>
      <c r="S334" s="357"/>
      <c r="T334" s="356">
        <f t="shared" si="4"/>
        <v>0</v>
      </c>
      <c r="U334" s="356">
        <f t="shared" si="5"/>
        <v>0</v>
      </c>
      <c r="V334" s="355">
        <f>T320*T334</f>
        <v>0</v>
      </c>
      <c r="W334" s="355">
        <f>U320*U334</f>
        <v>0</v>
      </c>
      <c r="X334" s="354" t="str">
        <f>IF(T334&gt;T321,"Erreur",IF(U334&gt;U321,"Erreur",""))</f>
        <v/>
      </c>
      <c r="Y334" s="2477"/>
      <c r="Z334" s="2477"/>
      <c r="AA334" s="2477"/>
      <c r="AB334" s="2478"/>
      <c r="AC334" s="200"/>
    </row>
    <row r="335" spans="1:29" s="199" customFormat="1" ht="15.75" customHeight="1">
      <c r="A335" s="1014"/>
      <c r="B335" s="1014"/>
      <c r="C335" s="1014"/>
      <c r="D335" s="1014"/>
      <c r="E335" s="1014"/>
      <c r="F335" s="1014"/>
      <c r="G335" s="352"/>
      <c r="H335" s="351"/>
      <c r="I335" s="350"/>
      <c r="J335" s="350"/>
      <c r="K335" s="349"/>
      <c r="L335" s="349"/>
      <c r="M335" s="349"/>
      <c r="N335" s="346"/>
      <c r="O335" s="346"/>
      <c r="P335" s="346"/>
      <c r="Q335" s="346"/>
      <c r="R335" s="346"/>
      <c r="S335" s="344"/>
      <c r="T335" s="2515" t="s">
        <v>375</v>
      </c>
      <c r="U335" s="2516"/>
      <c r="V335" s="348"/>
      <c r="W335" s="347"/>
      <c r="X335" s="346"/>
      <c r="Y335" s="346"/>
      <c r="Z335" s="346"/>
      <c r="AA335" s="345"/>
      <c r="AB335" s="344"/>
      <c r="AC335" s="200"/>
    </row>
    <row r="336" spans="1:29" s="199" customFormat="1" ht="9.9499999999999993" customHeight="1">
      <c r="A336" s="1014"/>
      <c r="B336" s="1014"/>
      <c r="C336" s="1014"/>
      <c r="D336" s="1014"/>
      <c r="E336" s="1014"/>
      <c r="F336" s="1014"/>
      <c r="G336" s="330"/>
      <c r="H336" s="330"/>
      <c r="I336" s="343" t="s">
        <v>376</v>
      </c>
      <c r="J336" s="330"/>
      <c r="K336" s="330"/>
      <c r="L336" s="331"/>
      <c r="M336" s="330"/>
      <c r="N336" s="330"/>
      <c r="O336" s="330"/>
      <c r="P336" s="330"/>
      <c r="Q336" s="330"/>
      <c r="R336" s="330"/>
      <c r="S336" s="330"/>
      <c r="T336" s="330"/>
      <c r="U336" s="330"/>
      <c r="V336" s="330"/>
      <c r="W336" s="330"/>
      <c r="X336" s="330"/>
      <c r="Y336" s="330"/>
      <c r="Z336" s="330"/>
      <c r="AA336" s="330"/>
      <c r="AB336" s="329"/>
      <c r="AC336" s="200"/>
    </row>
    <row r="337" spans="1:29" s="333" customFormat="1" ht="2.1" customHeight="1">
      <c r="G337" s="335"/>
      <c r="H337" s="335"/>
      <c r="I337" s="342" t="s">
        <v>377</v>
      </c>
      <c r="J337" s="341" t="str">
        <f>I324</f>
        <v>Soumissionnaire A</v>
      </c>
      <c r="K337" s="341" t="str">
        <f>I325</f>
        <v>Soumissionnaire B</v>
      </c>
      <c r="L337" s="341" t="str">
        <f>I326</f>
        <v>Soumissionnaire C</v>
      </c>
      <c r="M337" s="341" t="str">
        <f>I327</f>
        <v>Soumissionnaire D</v>
      </c>
      <c r="N337" s="341" t="str">
        <f>I328</f>
        <v>Soumissionnaire E</v>
      </c>
      <c r="O337" s="341"/>
      <c r="P337" s="341"/>
      <c r="Q337" s="341" t="str">
        <f>I329</f>
        <v>Soumissionnaire F</v>
      </c>
      <c r="R337" s="341" t="str">
        <f>I330</f>
        <v>Soumissionnaire G</v>
      </c>
      <c r="S337" s="341" t="str">
        <f>I331</f>
        <v>Soumissionnaire H</v>
      </c>
      <c r="T337" s="341">
        <f>I332</f>
        <v>0</v>
      </c>
      <c r="U337" s="341">
        <f>I333</f>
        <v>0</v>
      </c>
      <c r="V337" s="341" t="e">
        <f>#REF!</f>
        <v>#REF!</v>
      </c>
      <c r="W337" s="341" t="e">
        <f>#REF!</f>
        <v>#REF!</v>
      </c>
      <c r="X337" s="341" t="e">
        <f>#REF!</f>
        <v>#REF!</v>
      </c>
      <c r="Y337" s="341" t="e">
        <f>#REF!</f>
        <v>#REF!</v>
      </c>
      <c r="Z337" s="340" t="e">
        <f>#REF!</f>
        <v>#REF!</v>
      </c>
      <c r="AA337" s="335"/>
      <c r="AB337" s="339">
        <f>I334</f>
        <v>0</v>
      </c>
      <c r="AC337" s="200"/>
    </row>
    <row r="338" spans="1:29" s="333" customFormat="1" ht="2.1" customHeight="1">
      <c r="G338" s="335"/>
      <c r="H338" s="335"/>
      <c r="I338" s="338" t="s">
        <v>378</v>
      </c>
      <c r="J338" s="337">
        <f>V324</f>
        <v>15</v>
      </c>
      <c r="K338" s="337">
        <f>V325</f>
        <v>15</v>
      </c>
      <c r="L338" s="337">
        <f>V326</f>
        <v>15</v>
      </c>
      <c r="M338" s="337">
        <f>V327</f>
        <v>15</v>
      </c>
      <c r="N338" s="337">
        <f>V328</f>
        <v>15</v>
      </c>
      <c r="O338" s="337"/>
      <c r="P338" s="337"/>
      <c r="Q338" s="337">
        <f>V329</f>
        <v>15</v>
      </c>
      <c r="R338" s="337">
        <f>V330</f>
        <v>15</v>
      </c>
      <c r="S338" s="337">
        <f>V331</f>
        <v>15</v>
      </c>
      <c r="T338" s="337">
        <f>V332</f>
        <v>0</v>
      </c>
      <c r="U338" s="337">
        <f>V333</f>
        <v>0</v>
      </c>
      <c r="V338" s="337" t="e">
        <f>#REF!</f>
        <v>#REF!</v>
      </c>
      <c r="W338" s="337" t="e">
        <f>#REF!</f>
        <v>#REF!</v>
      </c>
      <c r="X338" s="337" t="e">
        <f>#REF!</f>
        <v>#REF!</v>
      </c>
      <c r="Y338" s="337" t="e">
        <f>#REF!</f>
        <v>#REF!</v>
      </c>
      <c r="Z338" s="336" t="e">
        <f>#REF!</f>
        <v>#REF!</v>
      </c>
      <c r="AA338" s="335"/>
      <c r="AB338" s="334">
        <f>V334</f>
        <v>0</v>
      </c>
      <c r="AC338" s="200"/>
    </row>
    <row r="339" spans="1:29" s="333" customFormat="1" ht="2.1" customHeight="1">
      <c r="G339" s="335"/>
      <c r="H339" s="335"/>
      <c r="I339" s="338" t="s">
        <v>379</v>
      </c>
      <c r="J339" s="337">
        <f>W324</f>
        <v>7.5</v>
      </c>
      <c r="K339" s="337">
        <f>W325</f>
        <v>15</v>
      </c>
      <c r="L339" s="337">
        <f>W326</f>
        <v>7.5</v>
      </c>
      <c r="M339" s="337">
        <f>W327</f>
        <v>15</v>
      </c>
      <c r="N339" s="337">
        <f>W328</f>
        <v>15</v>
      </c>
      <c r="O339" s="337"/>
      <c r="P339" s="337"/>
      <c r="Q339" s="337">
        <f>W329</f>
        <v>15</v>
      </c>
      <c r="R339" s="337">
        <f>W330</f>
        <v>7.5</v>
      </c>
      <c r="S339" s="337">
        <f>W331</f>
        <v>15</v>
      </c>
      <c r="T339" s="337">
        <f>W332</f>
        <v>0</v>
      </c>
      <c r="U339" s="337">
        <f>W333</f>
        <v>0</v>
      </c>
      <c r="V339" s="337" t="e">
        <f>#REF!</f>
        <v>#REF!</v>
      </c>
      <c r="W339" s="337" t="e">
        <f>#REF!</f>
        <v>#REF!</v>
      </c>
      <c r="X339" s="337" t="e">
        <f>#REF!</f>
        <v>#REF!</v>
      </c>
      <c r="Y339" s="337" t="e">
        <f>#REF!</f>
        <v>#REF!</v>
      </c>
      <c r="Z339" s="336" t="e">
        <f>#REF!</f>
        <v>#REF!</v>
      </c>
      <c r="AA339" s="335"/>
      <c r="AB339" s="334">
        <f>W334</f>
        <v>0</v>
      </c>
      <c r="AC339" s="200"/>
    </row>
    <row r="340" spans="1:29" s="199" customFormat="1" ht="9.9499999999999993" customHeight="1">
      <c r="A340" s="1014"/>
      <c r="B340" s="1014"/>
      <c r="C340" s="1014"/>
      <c r="D340" s="1014"/>
      <c r="E340" s="1014"/>
      <c r="F340" s="1014"/>
      <c r="G340" s="330"/>
      <c r="H340" s="330"/>
      <c r="I340" s="332" t="s">
        <v>380</v>
      </c>
      <c r="J340" s="330"/>
      <c r="K340" s="330"/>
      <c r="L340" s="331"/>
      <c r="M340" s="330"/>
      <c r="N340" s="330"/>
      <c r="O340" s="330"/>
      <c r="P340" s="330"/>
      <c r="Q340" s="330"/>
      <c r="R340" s="330"/>
      <c r="S340" s="330"/>
      <c r="T340" s="330"/>
      <c r="U340" s="330"/>
      <c r="V340" s="330"/>
      <c r="W340" s="330"/>
      <c r="X340" s="330"/>
      <c r="Y340" s="330"/>
      <c r="Z340" s="330"/>
      <c r="AA340" s="330"/>
      <c r="AB340" s="329"/>
      <c r="AC340" s="200"/>
    </row>
    <row r="341" spans="1:29" ht="270" customHeight="1">
      <c r="A341" s="1031"/>
      <c r="B341" s="1031"/>
      <c r="C341" s="1031"/>
      <c r="D341" s="1031"/>
      <c r="E341" s="1031"/>
      <c r="F341" s="1031"/>
      <c r="G341" s="1032"/>
      <c r="H341" s="1033"/>
      <c r="I341" s="1034"/>
      <c r="J341" s="1033"/>
      <c r="K341" s="1035"/>
      <c r="L341" s="1036"/>
      <c r="M341" s="1037"/>
      <c r="N341" s="1035"/>
      <c r="O341" s="1033"/>
      <c r="P341" s="1033"/>
      <c r="Q341" s="1033"/>
      <c r="R341" s="1038"/>
      <c r="S341" s="1038"/>
      <c r="T341" s="1039"/>
      <c r="U341" s="1040"/>
      <c r="V341" s="1040"/>
      <c r="W341" s="1040"/>
      <c r="X341" s="1040"/>
      <c r="Y341" s="1040"/>
      <c r="Z341" s="1040"/>
      <c r="AA341" s="1040"/>
      <c r="AB341" s="1040"/>
      <c r="AC341" s="200"/>
    </row>
    <row r="342" spans="1:29" s="233" customFormat="1" ht="42.75" customHeight="1">
      <c r="B342" s="235" t="s">
        <v>345</v>
      </c>
      <c r="C342" s="234"/>
      <c r="D342" s="234"/>
      <c r="E342" s="2398" t="s">
        <v>381</v>
      </c>
      <c r="F342" s="2398"/>
      <c r="G342" s="2398"/>
      <c r="H342" s="2398"/>
      <c r="I342" s="2398"/>
      <c r="J342" s="2398"/>
      <c r="K342" s="2398"/>
      <c r="L342" s="2398"/>
      <c r="M342" s="2398"/>
      <c r="N342" s="2398"/>
      <c r="O342" s="2398"/>
      <c r="P342" s="2398"/>
      <c r="Q342" s="2398"/>
      <c r="R342" s="2398"/>
      <c r="S342" s="2398"/>
      <c r="T342" s="2398"/>
      <c r="U342" s="2398"/>
      <c r="V342" s="2398"/>
      <c r="W342" s="2398"/>
      <c r="X342" s="2398"/>
      <c r="Y342" s="2398"/>
      <c r="Z342" s="2398"/>
      <c r="AA342" s="2398"/>
      <c r="AB342" s="2399"/>
      <c r="AC342" s="200"/>
    </row>
    <row r="343" spans="1:29" ht="15.75">
      <c r="A343" s="1031"/>
      <c r="B343" s="1031"/>
      <c r="C343" s="1031"/>
      <c r="D343" s="1031"/>
      <c r="E343" s="1031"/>
      <c r="F343" s="1031"/>
      <c r="G343" s="1032"/>
      <c r="H343" s="1033"/>
      <c r="I343" s="1031"/>
      <c r="J343" s="1033"/>
      <c r="K343" s="1035"/>
      <c r="L343" s="1036"/>
      <c r="M343" s="1037"/>
      <c r="N343" s="1033"/>
      <c r="O343" s="1033"/>
      <c r="P343" s="1035"/>
      <c r="Q343" s="1037"/>
      <c r="R343" s="1038"/>
      <c r="S343" s="1033"/>
      <c r="T343" s="1033"/>
      <c r="U343" s="1040"/>
      <c r="V343" s="1038"/>
      <c r="W343" s="1040"/>
      <c r="X343" s="1040"/>
      <c r="Y343" s="1040"/>
      <c r="Z343" s="1040"/>
      <c r="AA343" s="1040"/>
      <c r="AB343" s="1040"/>
      <c r="AC343" s="200"/>
    </row>
    <row r="344" spans="1:29" s="322" customFormat="1" ht="36.75" customHeight="1">
      <c r="A344" s="1111"/>
      <c r="B344" s="1111"/>
      <c r="C344" s="1111"/>
      <c r="D344" s="2517" t="s">
        <v>382</v>
      </c>
      <c r="E344" s="2517"/>
      <c r="F344" s="2517"/>
      <c r="G344" s="2517"/>
      <c r="H344" s="2517"/>
      <c r="I344" s="2517"/>
      <c r="J344" s="2517"/>
      <c r="K344" s="2517"/>
      <c r="L344" s="2517"/>
      <c r="M344" s="2517"/>
      <c r="N344" s="2517"/>
      <c r="O344" s="2517"/>
      <c r="P344" s="2517"/>
      <c r="Q344" s="2517"/>
      <c r="R344" s="2517"/>
      <c r="S344" s="2517"/>
      <c r="T344" s="2517"/>
      <c r="U344" s="2517"/>
      <c r="V344" s="2517"/>
      <c r="W344" s="2517"/>
      <c r="X344" s="2517"/>
      <c r="Y344" s="2517"/>
      <c r="Z344" s="2517"/>
      <c r="AA344" s="2517"/>
      <c r="AB344" s="2517"/>
      <c r="AC344" s="200"/>
    </row>
    <row r="345" spans="1:29" s="322" customFormat="1" ht="24.75" customHeight="1">
      <c r="B345" s="328"/>
      <c r="C345" s="327"/>
      <c r="D345" s="2518" t="s">
        <v>383</v>
      </c>
      <c r="E345" s="2518"/>
      <c r="F345" s="2518"/>
      <c r="G345" s="2518"/>
      <c r="H345" s="2519"/>
      <c r="I345" s="326" t="s">
        <v>5</v>
      </c>
      <c r="J345" s="326"/>
      <c r="K345" s="2520" t="s">
        <v>6</v>
      </c>
      <c r="L345" s="2521"/>
      <c r="M345" s="2522"/>
      <c r="N345" s="2523" t="s">
        <v>7</v>
      </c>
      <c r="O345" s="2524"/>
      <c r="P345" s="2525"/>
      <c r="Q345" s="2526" t="s">
        <v>8</v>
      </c>
      <c r="R345" s="2527"/>
      <c r="S345" s="2528"/>
      <c r="T345" s="2529" t="s">
        <v>59</v>
      </c>
      <c r="U345" s="2530"/>
      <c r="V345" s="2531"/>
      <c r="W345" s="2532" t="s">
        <v>301</v>
      </c>
      <c r="X345" s="2533"/>
      <c r="Y345" s="2534"/>
      <c r="Z345" s="2535" t="s">
        <v>294</v>
      </c>
      <c r="AA345" s="2536"/>
      <c r="AB345" s="2537"/>
      <c r="AC345" s="200"/>
    </row>
    <row r="346" spans="1:29" s="322" customFormat="1" ht="24.75" customHeight="1">
      <c r="B346" s="325"/>
      <c r="C346" s="257"/>
      <c r="D346" s="2540" t="s">
        <v>4</v>
      </c>
      <c r="E346" s="2540"/>
      <c r="F346" s="2540"/>
      <c r="G346" s="2540"/>
      <c r="H346" s="2541"/>
      <c r="I346" s="324" t="s">
        <v>384</v>
      </c>
      <c r="J346" s="324" t="s">
        <v>34</v>
      </c>
      <c r="K346" s="2542" t="s">
        <v>384</v>
      </c>
      <c r="L346" s="2543"/>
      <c r="M346" s="323" t="s">
        <v>34</v>
      </c>
      <c r="N346" s="2542" t="s">
        <v>384</v>
      </c>
      <c r="O346" s="2543"/>
      <c r="P346" s="323" t="s">
        <v>34</v>
      </c>
      <c r="Q346" s="2542" t="s">
        <v>384</v>
      </c>
      <c r="R346" s="2543"/>
      <c r="S346" s="323" t="s">
        <v>34</v>
      </c>
      <c r="T346" s="2542" t="s">
        <v>384</v>
      </c>
      <c r="U346" s="2543"/>
      <c r="V346" s="323" t="s">
        <v>34</v>
      </c>
      <c r="W346" s="2542" t="s">
        <v>384</v>
      </c>
      <c r="X346" s="2543"/>
      <c r="Y346" s="323" t="s">
        <v>34</v>
      </c>
      <c r="Z346" s="2542" t="s">
        <v>384</v>
      </c>
      <c r="AA346" s="2543"/>
      <c r="AB346" s="323" t="s">
        <v>34</v>
      </c>
      <c r="AC346" s="200"/>
    </row>
    <row r="347" spans="1:29" s="311" customFormat="1" ht="24.75" customHeight="1">
      <c r="B347" s="321"/>
      <c r="C347" s="320"/>
      <c r="D347" s="2546" t="s">
        <v>385</v>
      </c>
      <c r="E347" s="2546"/>
      <c r="F347" s="2546"/>
      <c r="G347" s="2546"/>
      <c r="H347" s="2547"/>
      <c r="I347" s="1070">
        <v>0.28699999999999998</v>
      </c>
      <c r="J347" s="1071">
        <f>IF(ISBLANK(I347),0,IF(I347=0,0,RANK(I347,D348:Z348,1)))</f>
        <v>7</v>
      </c>
      <c r="K347" s="2538">
        <v>0.25</v>
      </c>
      <c r="L347" s="2539"/>
      <c r="M347" s="1072">
        <f>IF(ISBLANK(K347),0,IF(K347=0,0,RANK(K347,D348:Z348,1)))</f>
        <v>6</v>
      </c>
      <c r="N347" s="2538">
        <v>0.22800000000000001</v>
      </c>
      <c r="O347" s="2539"/>
      <c r="P347" s="1072">
        <f>IF(ISBLANK(N347),0,IF(N347=0,0,RANK(N347,D348:Z348,1)))</f>
        <v>2</v>
      </c>
      <c r="Q347" s="2538">
        <v>0.24399999999999999</v>
      </c>
      <c r="R347" s="2539"/>
      <c r="S347" s="1072">
        <f>IF(ISBLANK(Q347),0,IF(Q347=0,0,RANK(Q347,D348:Z348,1)))</f>
        <v>5</v>
      </c>
      <c r="T347" s="2538">
        <v>0.23200000000000001</v>
      </c>
      <c r="U347" s="2539"/>
      <c r="V347" s="1072">
        <f>IF(ISBLANK(T347),0,IF(T347=0,0,RANK(T347,D348:Z348,1)))</f>
        <v>4</v>
      </c>
      <c r="W347" s="2538">
        <v>0.23</v>
      </c>
      <c r="X347" s="2539"/>
      <c r="Y347" s="1072">
        <f>IF(ISBLANK(W347),0,IF(W347=0,0,RANK(W347,D348:Z348,1)))</f>
        <v>3</v>
      </c>
      <c r="Z347" s="2538">
        <v>0.22577000000000003</v>
      </c>
      <c r="AA347" s="2539"/>
      <c r="AB347" s="1072">
        <f>IF(ISBLANK(Z347),0,IF(Z347=0,0,RANK(Z347,D348:Z348,1)))</f>
        <v>1</v>
      </c>
      <c r="AC347" s="200"/>
    </row>
    <row r="348" spans="1:29" s="311" customFormat="1" ht="2.1" customHeight="1">
      <c r="B348" s="321"/>
      <c r="C348" s="320"/>
      <c r="D348" s="1073"/>
      <c r="E348" s="1074"/>
      <c r="F348" s="1074"/>
      <c r="G348" s="1074"/>
      <c r="H348" s="1075"/>
      <c r="I348" s="1076">
        <f>IF(ISBLANK(I347),50,I347)</f>
        <v>0.28699999999999998</v>
      </c>
      <c r="J348" s="1077"/>
      <c r="K348" s="1078">
        <f>IF(ISBLANK(K347),50,K347)</f>
        <v>0.25</v>
      </c>
      <c r="L348" s="1079"/>
      <c r="M348" s="1077"/>
      <c r="N348" s="1080">
        <f>IF(ISBLANK(N347),50,N347)</f>
        <v>0.22800000000000001</v>
      </c>
      <c r="O348" s="1081"/>
      <c r="P348" s="1077"/>
      <c r="Q348" s="1082">
        <f>IF(ISBLANK(Q347),50,Q347)</f>
        <v>0.24399999999999999</v>
      </c>
      <c r="R348" s="1083"/>
      <c r="S348" s="1077"/>
      <c r="T348" s="1078">
        <f>IF(ISBLANK(T347),50,T347)</f>
        <v>0.23200000000000001</v>
      </c>
      <c r="U348" s="1079"/>
      <c r="V348" s="1077"/>
      <c r="W348" s="1078">
        <f>IF(ISBLANK(W347),50,W347)</f>
        <v>0.23</v>
      </c>
      <c r="X348" s="1079"/>
      <c r="Y348" s="1077"/>
      <c r="Z348" s="1078">
        <f>IF(ISBLANK(Z347),50,Z347)</f>
        <v>0.22577000000000003</v>
      </c>
      <c r="AA348" s="1079"/>
      <c r="AB348" s="1077"/>
      <c r="AC348" s="200"/>
    </row>
    <row r="349" spans="1:29" s="311" customFormat="1" ht="24.75" customHeight="1">
      <c r="B349" s="319"/>
      <c r="C349" s="318"/>
      <c r="D349" s="2553" t="s">
        <v>386</v>
      </c>
      <c r="E349" s="2553"/>
      <c r="F349" s="2553"/>
      <c r="G349" s="2553"/>
      <c r="H349" s="2554"/>
      <c r="I349" s="1084">
        <v>1.07</v>
      </c>
      <c r="J349" s="1085">
        <f>IF(ISBLANK(I349),0,IF(I349=0,0,RANK(I349,D350:Z350,1)))</f>
        <v>1</v>
      </c>
      <c r="K349" s="2544">
        <v>1.1000000000000001</v>
      </c>
      <c r="L349" s="2545"/>
      <c r="M349" s="1086">
        <f>IF(ISBLANK(K349),0,IF(K349=0,0,RANK(K349,D350:Z350,1)))</f>
        <v>3</v>
      </c>
      <c r="N349" s="2555">
        <v>1.85</v>
      </c>
      <c r="O349" s="2556"/>
      <c r="P349" s="1086">
        <f>IF(ISBLANK(N349),0,IF(N349=0,0,RANK(N349,D350:Z350,1)))</f>
        <v>7</v>
      </c>
      <c r="Q349" s="2544">
        <v>1.1200000000000001</v>
      </c>
      <c r="R349" s="2545"/>
      <c r="S349" s="1086">
        <f>IF(ISBLANK(Q349),0,IF(Q349=0,0,RANK(Q349,D350:Z350,1)))</f>
        <v>4</v>
      </c>
      <c r="T349" s="2544">
        <v>1.0900000000000001</v>
      </c>
      <c r="U349" s="2545"/>
      <c r="V349" s="1086">
        <f>IF(ISBLANK(T349),0,IF(T349=0,0,RANK(T349,D350:Z350,1)))</f>
        <v>2</v>
      </c>
      <c r="W349" s="2544">
        <v>1.1399999999999999</v>
      </c>
      <c r="X349" s="2545"/>
      <c r="Y349" s="1086">
        <f>IF(ISBLANK(W349),0,IF(W349=0,0,RANK(W349,D350:Z350,1)))</f>
        <v>6</v>
      </c>
      <c r="Z349" s="2544">
        <v>1.1299999999999999</v>
      </c>
      <c r="AA349" s="2545"/>
      <c r="AB349" s="1086">
        <f>IF(ISBLANK(Z349),0,IF(Z349=0,0,RANK(Z349,D350:Z350,1)))</f>
        <v>5</v>
      </c>
      <c r="AC349" s="200"/>
    </row>
    <row r="350" spans="1:29" s="311" customFormat="1" ht="2.1" customHeight="1">
      <c r="D350" s="317"/>
      <c r="E350" s="316"/>
      <c r="F350" s="316"/>
      <c r="G350" s="316"/>
      <c r="H350" s="315"/>
      <c r="I350" s="314">
        <f>IF(ISBLANK(I349),50,I349)</f>
        <v>1.07</v>
      </c>
      <c r="J350" s="312"/>
      <c r="K350" s="314">
        <f>IF(ISBLANK(K349),50,K349)</f>
        <v>1.1000000000000001</v>
      </c>
      <c r="L350" s="313"/>
      <c r="M350" s="312"/>
      <c r="N350" s="314">
        <f>IF(ISBLANK(N349),50,N349)</f>
        <v>1.85</v>
      </c>
      <c r="O350" s="313"/>
      <c r="P350" s="312"/>
      <c r="Q350" s="314">
        <f>IF(ISBLANK(Q349),50,Q349)</f>
        <v>1.1200000000000001</v>
      </c>
      <c r="R350" s="313"/>
      <c r="S350" s="312"/>
      <c r="T350" s="314">
        <f>IF(ISBLANK(T349),50,T349)</f>
        <v>1.0900000000000001</v>
      </c>
      <c r="U350" s="313"/>
      <c r="V350" s="312"/>
      <c r="W350" s="314">
        <f>IF(ISBLANK(W349),50,W349)</f>
        <v>1.1399999999999999</v>
      </c>
      <c r="X350" s="313"/>
      <c r="Y350" s="312"/>
      <c r="Z350" s="314">
        <f>IF(ISBLANK(Z349),50,Z349)</f>
        <v>1.1299999999999999</v>
      </c>
      <c r="AA350" s="313"/>
      <c r="AB350" s="312"/>
      <c r="AC350" s="200"/>
    </row>
    <row r="351" spans="1:29" ht="15" customHeight="1">
      <c r="D351" s="310" t="s">
        <v>387</v>
      </c>
      <c r="E351" s="245"/>
      <c r="F351" s="245"/>
      <c r="G351" s="244"/>
      <c r="H351" s="239"/>
      <c r="I351" s="245"/>
      <c r="J351" s="245"/>
      <c r="K351" s="239"/>
      <c r="L351" s="236"/>
      <c r="M351" s="245"/>
      <c r="N351" s="239"/>
      <c r="O351" s="236"/>
      <c r="P351" s="239"/>
      <c r="Q351" s="239"/>
      <c r="R351" s="236"/>
      <c r="S351" s="239"/>
      <c r="T351" s="239"/>
      <c r="U351" s="236"/>
      <c r="V351" s="242"/>
      <c r="W351" s="239"/>
      <c r="X351" s="236"/>
      <c r="Y351" s="240"/>
      <c r="Z351" s="239"/>
      <c r="AA351" s="236"/>
      <c r="AB351" s="239"/>
      <c r="AC351" s="200"/>
    </row>
    <row r="352" spans="1:29" s="200" customFormat="1" ht="52.5" customHeight="1">
      <c r="A352" s="1012"/>
      <c r="B352" s="1066" t="s">
        <v>343</v>
      </c>
      <c r="C352" s="1067"/>
      <c r="D352" s="2517" t="s">
        <v>608</v>
      </c>
      <c r="E352" s="2517"/>
      <c r="F352" s="2517"/>
      <c r="G352" s="2517"/>
      <c r="H352" s="2517"/>
      <c r="I352" s="2517"/>
      <c r="J352" s="2517"/>
      <c r="K352" s="2517"/>
      <c r="L352" s="2517"/>
      <c r="M352" s="2517"/>
      <c r="N352" s="2517"/>
      <c r="O352" s="2517"/>
      <c r="P352" s="2517"/>
      <c r="Q352" s="2517"/>
      <c r="R352" s="2517"/>
      <c r="S352" s="2517"/>
      <c r="T352" s="2517"/>
      <c r="U352" s="2517"/>
      <c r="V352" s="2517"/>
      <c r="W352" s="2517"/>
      <c r="X352" s="2517"/>
      <c r="Y352" s="2517"/>
      <c r="Z352" s="2517"/>
      <c r="AA352" s="2517"/>
      <c r="AB352" s="2517"/>
    </row>
    <row r="353" spans="1:46" ht="15" customHeight="1" thickBot="1">
      <c r="A353" s="1031"/>
      <c r="B353" s="1031"/>
      <c r="C353" s="1031"/>
      <c r="D353" s="1031"/>
      <c r="E353" s="1031"/>
      <c r="F353" s="1031"/>
      <c r="G353" s="1031"/>
      <c r="H353" s="1031"/>
      <c r="I353" s="1031"/>
      <c r="J353" s="1031"/>
      <c r="K353" s="1031"/>
      <c r="L353" s="1031"/>
      <c r="M353" s="1031"/>
      <c r="N353" s="1031"/>
      <c r="O353" s="1031"/>
      <c r="P353" s="1031"/>
      <c r="Q353" s="1031"/>
      <c r="R353" s="1031"/>
      <c r="S353" s="1031"/>
      <c r="T353" s="1031"/>
      <c r="U353" s="1031"/>
      <c r="V353" s="1031"/>
      <c r="W353" s="1031"/>
      <c r="X353" s="1031"/>
      <c r="Y353" s="1031"/>
      <c r="Z353" s="1031"/>
      <c r="AA353" s="1031"/>
      <c r="AB353" s="1031"/>
      <c r="AC353" s="189"/>
      <c r="AI353" s="200"/>
      <c r="AJ353" s="200"/>
      <c r="AK353" s="200"/>
      <c r="AL353" s="200"/>
      <c r="AM353" s="200"/>
      <c r="AN353" s="200"/>
      <c r="AO353" s="200"/>
      <c r="AP353" s="200"/>
      <c r="AQ353" s="200"/>
    </row>
    <row r="354" spans="1:46" ht="37.5" customHeight="1">
      <c r="A354" s="309"/>
      <c r="B354" s="2548" t="s">
        <v>388</v>
      </c>
      <c r="C354" s="2548"/>
      <c r="D354" s="2548"/>
      <c r="E354" s="2548"/>
      <c r="F354" s="2548"/>
      <c r="G354" s="2548"/>
      <c r="H354" s="2548"/>
      <c r="I354" s="2549"/>
      <c r="J354" s="2550" t="s">
        <v>2169</v>
      </c>
      <c r="K354" s="2551"/>
      <c r="L354" s="2552"/>
      <c r="M354" s="1094">
        <v>1</v>
      </c>
      <c r="N354" s="2551" t="s">
        <v>2170</v>
      </c>
      <c r="O354" s="2551"/>
      <c r="P354" s="2551"/>
      <c r="Q354" s="2551"/>
      <c r="R354" s="1087">
        <v>2</v>
      </c>
      <c r="S354" s="2551" t="s">
        <v>2171</v>
      </c>
      <c r="T354" s="2551"/>
      <c r="U354" s="2551"/>
      <c r="V354" s="2551"/>
      <c r="W354" s="1088">
        <v>3</v>
      </c>
      <c r="X354" s="2551" t="s">
        <v>2172</v>
      </c>
      <c r="Y354" s="2551"/>
      <c r="Z354" s="2551"/>
      <c r="AA354" s="2551"/>
      <c r="AB354" s="1089">
        <v>4</v>
      </c>
      <c r="AI354" s="200"/>
      <c r="AJ354" s="200"/>
      <c r="AK354" s="200"/>
      <c r="AL354" s="200"/>
      <c r="AM354" s="200"/>
      <c r="AN354" s="200"/>
      <c r="AO354" s="200"/>
      <c r="AP354" s="200"/>
      <c r="AQ354" s="200"/>
      <c r="AT354" s="279">
        <v>0</v>
      </c>
    </row>
    <row r="355" spans="1:46" ht="20.25" customHeight="1">
      <c r="A355" s="305"/>
      <c r="B355" s="2557" t="s">
        <v>389</v>
      </c>
      <c r="C355" s="2558" t="s">
        <v>228</v>
      </c>
      <c r="D355" s="2558"/>
      <c r="E355" s="2558"/>
      <c r="F355" s="2558"/>
      <c r="G355" s="2558"/>
      <c r="H355" s="2558"/>
      <c r="I355" s="2559"/>
      <c r="J355" s="1099"/>
      <c r="K355" s="1100"/>
      <c r="L355" s="1101"/>
      <c r="M355" s="1095">
        <v>38</v>
      </c>
      <c r="N355" s="1102"/>
      <c r="O355" s="1103"/>
      <c r="P355" s="1103"/>
      <c r="Q355" s="1104"/>
      <c r="R355" s="308">
        <v>52</v>
      </c>
      <c r="S355" s="1105"/>
      <c r="T355" s="1040"/>
      <c r="U355" s="1102"/>
      <c r="V355" s="1040"/>
      <c r="W355" s="308">
        <v>94</v>
      </c>
      <c r="X355" s="1105"/>
      <c r="Y355" s="1040"/>
      <c r="Z355" s="1100"/>
      <c r="AA355" s="1040"/>
      <c r="AB355" s="308">
        <v>80</v>
      </c>
      <c r="AI355" s="200"/>
      <c r="AJ355" s="200"/>
      <c r="AK355" s="200"/>
      <c r="AL355" s="200"/>
      <c r="AM355" s="200"/>
      <c r="AN355" s="200"/>
      <c r="AO355" s="200"/>
      <c r="AP355" s="200"/>
      <c r="AQ355" s="200"/>
      <c r="AT355" s="279">
        <v>0</v>
      </c>
    </row>
    <row r="356" spans="1:46" ht="36" customHeight="1">
      <c r="A356" s="305"/>
      <c r="B356" s="2557"/>
      <c r="C356" s="2558"/>
      <c r="D356" s="2558"/>
      <c r="E356" s="2558"/>
      <c r="F356" s="2558"/>
      <c r="G356" s="2558"/>
      <c r="H356" s="2558"/>
      <c r="I356" s="2559"/>
      <c r="J356" s="307" t="s">
        <v>390</v>
      </c>
      <c r="K356" s="2560" t="s">
        <v>391</v>
      </c>
      <c r="L356" s="2561"/>
      <c r="M356" s="306" t="s">
        <v>392</v>
      </c>
      <c r="N356" s="2562" t="s">
        <v>390</v>
      </c>
      <c r="O356" s="2563"/>
      <c r="P356" s="2560" t="s">
        <v>391</v>
      </c>
      <c r="Q356" s="2563"/>
      <c r="R356" s="306" t="s">
        <v>392</v>
      </c>
      <c r="S356" s="2564" t="s">
        <v>390</v>
      </c>
      <c r="T356" s="2563"/>
      <c r="U356" s="2560" t="s">
        <v>391</v>
      </c>
      <c r="V356" s="2563"/>
      <c r="W356" s="306" t="s">
        <v>392</v>
      </c>
      <c r="X356" s="2564" t="s">
        <v>390</v>
      </c>
      <c r="Y356" s="2563"/>
      <c r="Z356" s="2560" t="s">
        <v>391</v>
      </c>
      <c r="AA356" s="2563"/>
      <c r="AB356" s="306" t="s">
        <v>392</v>
      </c>
      <c r="AI356" s="200"/>
      <c r="AJ356" s="200"/>
      <c r="AK356" s="200"/>
      <c r="AL356" s="200"/>
      <c r="AM356" s="200"/>
      <c r="AN356" s="200"/>
      <c r="AO356" s="200"/>
      <c r="AP356" s="200"/>
      <c r="AQ356" s="200"/>
      <c r="AT356" s="279">
        <v>0</v>
      </c>
    </row>
    <row r="357" spans="1:46" ht="23.25" customHeight="1">
      <c r="A357" s="305"/>
      <c r="B357" s="304">
        <f>SUM(A360:A369)</f>
        <v>9</v>
      </c>
      <c r="C357" s="2558"/>
      <c r="D357" s="2558"/>
      <c r="E357" s="2558"/>
      <c r="F357" s="2558"/>
      <c r="G357" s="2558"/>
      <c r="H357" s="2558"/>
      <c r="I357" s="2559"/>
      <c r="J357" s="303">
        <v>3</v>
      </c>
      <c r="K357" s="2565">
        <v>3</v>
      </c>
      <c r="L357" s="2566"/>
      <c r="M357" s="302">
        <v>0</v>
      </c>
      <c r="N357" s="2567">
        <v>3</v>
      </c>
      <c r="O357" s="2568"/>
      <c r="P357" s="2565">
        <f>P463</f>
        <v>0</v>
      </c>
      <c r="Q357" s="2568"/>
      <c r="R357" s="302">
        <v>4</v>
      </c>
      <c r="S357" s="2569">
        <v>1</v>
      </c>
      <c r="T357" s="2568"/>
      <c r="U357" s="2565">
        <v>2</v>
      </c>
      <c r="V357" s="2568"/>
      <c r="W357" s="302">
        <v>0</v>
      </c>
      <c r="X357" s="2569">
        <v>2</v>
      </c>
      <c r="Y357" s="2566"/>
      <c r="Z357" s="2565">
        <v>3</v>
      </c>
      <c r="AA357" s="2568"/>
      <c r="AB357" s="302">
        <v>4</v>
      </c>
      <c r="AI357" s="200"/>
      <c r="AJ357" s="200"/>
      <c r="AK357" s="200"/>
      <c r="AL357" s="200"/>
      <c r="AM357" s="200"/>
      <c r="AN357" s="200"/>
      <c r="AO357" s="200"/>
      <c r="AP357" s="200"/>
      <c r="AQ357" s="200"/>
      <c r="AT357" s="279"/>
    </row>
    <row r="358" spans="1:46" ht="72" customHeight="1">
      <c r="A358" s="301"/>
      <c r="B358" s="300" t="s">
        <v>393</v>
      </c>
      <c r="C358" s="2570" t="s">
        <v>204</v>
      </c>
      <c r="D358" s="2570"/>
      <c r="E358" s="2570"/>
      <c r="F358" s="2570"/>
      <c r="G358" s="2570"/>
      <c r="H358" s="2570"/>
      <c r="I358" s="2571"/>
      <c r="J358" s="299" t="s">
        <v>394</v>
      </c>
      <c r="K358" s="2572" t="s">
        <v>395</v>
      </c>
      <c r="L358" s="2573"/>
      <c r="M358" s="1096" t="s">
        <v>396</v>
      </c>
      <c r="N358" s="2573" t="s">
        <v>394</v>
      </c>
      <c r="O358" s="2573"/>
      <c r="P358" s="2572" t="s">
        <v>395</v>
      </c>
      <c r="Q358" s="2573"/>
      <c r="R358" s="298" t="s">
        <v>396</v>
      </c>
      <c r="S358" s="2574" t="s">
        <v>394</v>
      </c>
      <c r="T358" s="2573"/>
      <c r="U358" s="2572" t="s">
        <v>395</v>
      </c>
      <c r="V358" s="2573"/>
      <c r="W358" s="298" t="s">
        <v>396</v>
      </c>
      <c r="X358" s="2574" t="s">
        <v>394</v>
      </c>
      <c r="Y358" s="2573"/>
      <c r="Z358" s="2572" t="s">
        <v>395</v>
      </c>
      <c r="AA358" s="2573"/>
      <c r="AB358" s="298" t="s">
        <v>396</v>
      </c>
      <c r="AI358" s="200"/>
      <c r="AJ358" s="200"/>
      <c r="AK358" s="200"/>
      <c r="AL358" s="200"/>
      <c r="AM358" s="200"/>
      <c r="AN358" s="200"/>
      <c r="AO358" s="200"/>
      <c r="AP358" s="200"/>
      <c r="AQ358" s="200"/>
      <c r="AT358" s="279">
        <v>0</v>
      </c>
    </row>
    <row r="359" spans="1:46" ht="26.25" customHeight="1">
      <c r="A359" s="297" t="s">
        <v>397</v>
      </c>
      <c r="B359" s="252"/>
      <c r="C359" s="1106">
        <f>SUM(A359:A366)</f>
        <v>7</v>
      </c>
      <c r="D359" s="251" t="s">
        <v>398</v>
      </c>
      <c r="E359" s="296"/>
      <c r="F359" s="295"/>
      <c r="G359" s="295"/>
      <c r="H359" s="295"/>
      <c r="I359" s="294"/>
      <c r="J359" s="291"/>
      <c r="K359" s="289"/>
      <c r="L359" s="288"/>
      <c r="M359" s="1097" t="s">
        <v>399</v>
      </c>
      <c r="N359" s="1093"/>
      <c r="O359" s="290"/>
      <c r="P359" s="289"/>
      <c r="Q359" s="288"/>
      <c r="R359" s="293" t="s">
        <v>24</v>
      </c>
      <c r="S359" s="291"/>
      <c r="T359" s="290"/>
      <c r="U359" s="289"/>
      <c r="V359" s="288"/>
      <c r="W359" s="292" t="s">
        <v>400</v>
      </c>
      <c r="X359" s="291"/>
      <c r="Y359" s="290"/>
      <c r="Z359" s="289"/>
      <c r="AA359" s="288"/>
      <c r="AB359" s="287" t="s">
        <v>401</v>
      </c>
      <c r="AI359" s="200"/>
      <c r="AJ359" s="200"/>
      <c r="AK359" s="200"/>
      <c r="AL359" s="200"/>
      <c r="AM359" s="200"/>
      <c r="AN359" s="200"/>
      <c r="AO359" s="200"/>
      <c r="AP359" s="200"/>
      <c r="AQ359" s="200"/>
      <c r="AT359" s="279">
        <v>0</v>
      </c>
    </row>
    <row r="360" spans="1:46" ht="27" customHeight="1">
      <c r="A360" s="286">
        <f t="shared" ref="A360:A366" si="6">IF(B360&gt;0,1,0)</f>
        <v>1</v>
      </c>
      <c r="B360" s="250">
        <v>1</v>
      </c>
      <c r="C360" s="249"/>
      <c r="D360" s="2575" t="s">
        <v>402</v>
      </c>
      <c r="E360" s="2575"/>
      <c r="F360" s="2575"/>
      <c r="G360" s="2575"/>
      <c r="H360" s="2575"/>
      <c r="I360" s="2576"/>
      <c r="J360" s="1090">
        <v>0.65</v>
      </c>
      <c r="K360" s="2577" t="s">
        <v>403</v>
      </c>
      <c r="L360" s="2577"/>
      <c r="M360" s="1098">
        <v>1</v>
      </c>
      <c r="N360" s="2578"/>
      <c r="O360" s="2579"/>
      <c r="P360" s="2577"/>
      <c r="Q360" s="2577"/>
      <c r="R360" s="285">
        <v>0</v>
      </c>
      <c r="S360" s="2580"/>
      <c r="T360" s="2579"/>
      <c r="U360" s="2577"/>
      <c r="V360" s="2577"/>
      <c r="W360" s="285">
        <v>0</v>
      </c>
      <c r="X360" s="2580">
        <v>0.66200000000000003</v>
      </c>
      <c r="Y360" s="2579"/>
      <c r="Z360" s="2577" t="s">
        <v>404</v>
      </c>
      <c r="AA360" s="2577"/>
      <c r="AB360" s="285">
        <v>2</v>
      </c>
      <c r="AI360" s="200"/>
      <c r="AJ360" s="200"/>
      <c r="AK360" s="200"/>
      <c r="AL360" s="200"/>
      <c r="AM360" s="200"/>
      <c r="AN360" s="200"/>
      <c r="AO360" s="200"/>
      <c r="AP360" s="200"/>
      <c r="AQ360" s="200"/>
      <c r="AT360" s="279">
        <v>0</v>
      </c>
    </row>
    <row r="361" spans="1:46" ht="35.25" customHeight="1">
      <c r="A361" s="248">
        <f t="shared" si="6"/>
        <v>1</v>
      </c>
      <c r="B361" s="246">
        <f>IF(ISTEXT(D361),LARGE(B359:B360,1)+1,0)</f>
        <v>2</v>
      </c>
      <c r="C361" s="247"/>
      <c r="D361" s="2575" t="s">
        <v>405</v>
      </c>
      <c r="E361" s="2575"/>
      <c r="F361" s="2575" t="s">
        <v>406</v>
      </c>
      <c r="G361" s="2575"/>
      <c r="H361" s="2575"/>
      <c r="I361" s="2576"/>
      <c r="J361" s="1091">
        <v>1.88</v>
      </c>
      <c r="K361" s="2581" t="s">
        <v>404</v>
      </c>
      <c r="L361" s="2581"/>
      <c r="M361" s="866">
        <v>2</v>
      </c>
      <c r="N361" s="2582">
        <v>2.3929999999999998</v>
      </c>
      <c r="O361" s="2582"/>
      <c r="P361" s="2581" t="s">
        <v>407</v>
      </c>
      <c r="Q361" s="2581"/>
      <c r="R361" s="284">
        <v>3</v>
      </c>
      <c r="S361" s="2583"/>
      <c r="T361" s="2582"/>
      <c r="U361" s="2581"/>
      <c r="V361" s="2581"/>
      <c r="W361" s="284">
        <v>0</v>
      </c>
      <c r="X361" s="2583">
        <v>1.85</v>
      </c>
      <c r="Y361" s="2582"/>
      <c r="Z361" s="2581" t="s">
        <v>404</v>
      </c>
      <c r="AA361" s="2581"/>
      <c r="AB361" s="284">
        <v>1</v>
      </c>
      <c r="AI361" s="200"/>
      <c r="AJ361" s="200"/>
      <c r="AK361" s="200"/>
      <c r="AL361" s="200"/>
      <c r="AM361" s="200"/>
      <c r="AN361" s="200"/>
      <c r="AO361" s="200"/>
      <c r="AP361" s="200"/>
      <c r="AQ361" s="200"/>
      <c r="AT361" s="279">
        <v>0</v>
      </c>
    </row>
    <row r="362" spans="1:46" ht="35.25" customHeight="1">
      <c r="A362" s="248">
        <f t="shared" si="6"/>
        <v>1</v>
      </c>
      <c r="B362" s="246">
        <f>IF(ISTEXT(D362),LARGE(B359:B361,1)+1,0)</f>
        <v>3</v>
      </c>
      <c r="C362" s="247"/>
      <c r="D362" s="2575" t="s">
        <v>408</v>
      </c>
      <c r="E362" s="2575"/>
      <c r="F362" s="2575" t="s">
        <v>406</v>
      </c>
      <c r="G362" s="2575"/>
      <c r="H362" s="2575"/>
      <c r="I362" s="2576"/>
      <c r="J362" s="1091">
        <v>3.49</v>
      </c>
      <c r="K362" s="2581" t="s">
        <v>404</v>
      </c>
      <c r="L362" s="2581"/>
      <c r="M362" s="866">
        <v>1</v>
      </c>
      <c r="N362" s="2582">
        <v>4.2290000000000001</v>
      </c>
      <c r="O362" s="2582"/>
      <c r="P362" s="2581" t="s">
        <v>407</v>
      </c>
      <c r="Q362" s="2581"/>
      <c r="R362" s="284">
        <v>3</v>
      </c>
      <c r="S362" s="2583"/>
      <c r="T362" s="2582"/>
      <c r="U362" s="2581"/>
      <c r="V362" s="2581"/>
      <c r="W362" s="284">
        <v>0</v>
      </c>
      <c r="X362" s="2583">
        <v>3.552</v>
      </c>
      <c r="Y362" s="2582"/>
      <c r="Z362" s="2581" t="s">
        <v>404</v>
      </c>
      <c r="AA362" s="2581"/>
      <c r="AB362" s="284">
        <v>2</v>
      </c>
      <c r="AI362" s="200"/>
      <c r="AJ362" s="200"/>
      <c r="AK362" s="200"/>
      <c r="AL362" s="200"/>
      <c r="AM362" s="200"/>
      <c r="AN362" s="200"/>
      <c r="AO362" s="200"/>
      <c r="AP362" s="200"/>
      <c r="AQ362" s="200"/>
      <c r="AT362" s="279">
        <v>0</v>
      </c>
    </row>
    <row r="363" spans="1:46" ht="35.25" customHeight="1">
      <c r="A363" s="248">
        <f t="shared" si="6"/>
        <v>1</v>
      </c>
      <c r="B363" s="246">
        <f>IF(ISTEXT(D363),LARGE(B359:B362,1)+1,0)</f>
        <v>4</v>
      </c>
      <c r="C363" s="247"/>
      <c r="D363" s="2575" t="s">
        <v>409</v>
      </c>
      <c r="E363" s="2575"/>
      <c r="F363" s="2575"/>
      <c r="G363" s="2575"/>
      <c r="H363" s="2575"/>
      <c r="I363" s="2576"/>
      <c r="J363" s="1091"/>
      <c r="K363" s="2581"/>
      <c r="L363" s="2581"/>
      <c r="M363" s="866">
        <v>0</v>
      </c>
      <c r="N363" s="2582">
        <v>0.21259</v>
      </c>
      <c r="O363" s="2582"/>
      <c r="P363" s="2581" t="s">
        <v>407</v>
      </c>
      <c r="Q363" s="2581"/>
      <c r="R363" s="284">
        <v>1</v>
      </c>
      <c r="S363" s="2583">
        <v>0.26</v>
      </c>
      <c r="T363" s="2582"/>
      <c r="U363" s="2581" t="s">
        <v>403</v>
      </c>
      <c r="V363" s="2581"/>
      <c r="W363" s="284">
        <v>2</v>
      </c>
      <c r="X363" s="2583">
        <v>0.28499999999999998</v>
      </c>
      <c r="Y363" s="2582"/>
      <c r="Z363" s="2581" t="s">
        <v>404</v>
      </c>
      <c r="AA363" s="2581"/>
      <c r="AB363" s="284">
        <v>3</v>
      </c>
      <c r="AI363" s="200"/>
      <c r="AJ363" s="200"/>
      <c r="AK363" s="200"/>
      <c r="AL363" s="200"/>
      <c r="AM363" s="200"/>
      <c r="AN363" s="200"/>
      <c r="AO363" s="200"/>
      <c r="AP363" s="200"/>
      <c r="AQ363" s="200"/>
      <c r="AT363" s="279">
        <v>0</v>
      </c>
    </row>
    <row r="364" spans="1:46" ht="35.25" customHeight="1">
      <c r="A364" s="248">
        <f t="shared" si="6"/>
        <v>1</v>
      </c>
      <c r="B364" s="246">
        <f>IF(ISTEXT(D364),LARGE(B362:B363,1)+1,0)</f>
        <v>5</v>
      </c>
      <c r="C364" s="247"/>
      <c r="D364" s="2575" t="s">
        <v>410</v>
      </c>
      <c r="E364" s="2575"/>
      <c r="F364" s="2575" t="s">
        <v>411</v>
      </c>
      <c r="G364" s="2575"/>
      <c r="H364" s="2575"/>
      <c r="I364" s="2576"/>
      <c r="J364" s="1091">
        <v>0.46</v>
      </c>
      <c r="K364" s="2581" t="s">
        <v>404</v>
      </c>
      <c r="L364" s="2581"/>
      <c r="M364" s="866">
        <v>2</v>
      </c>
      <c r="N364" s="2582">
        <v>0.40664</v>
      </c>
      <c r="O364" s="2582"/>
      <c r="P364" s="2581" t="s">
        <v>407</v>
      </c>
      <c r="Q364" s="2581"/>
      <c r="R364" s="284">
        <v>1</v>
      </c>
      <c r="S364" s="2583"/>
      <c r="T364" s="2582"/>
      <c r="U364" s="2581"/>
      <c r="V364" s="2581"/>
      <c r="W364" s="284">
        <v>0</v>
      </c>
      <c r="X364" s="2583">
        <v>0.46800000000000003</v>
      </c>
      <c r="Y364" s="2582"/>
      <c r="Z364" s="2581" t="s">
        <v>404</v>
      </c>
      <c r="AA364" s="2581"/>
      <c r="AB364" s="284">
        <v>3</v>
      </c>
      <c r="AI364" s="200"/>
      <c r="AJ364" s="200"/>
      <c r="AK364" s="200"/>
      <c r="AL364" s="200"/>
      <c r="AM364" s="200"/>
      <c r="AN364" s="200"/>
      <c r="AO364" s="200"/>
      <c r="AP364" s="200"/>
      <c r="AQ364" s="200"/>
      <c r="AT364" s="279">
        <v>0</v>
      </c>
    </row>
    <row r="365" spans="1:46" ht="35.25" customHeight="1">
      <c r="A365" s="248">
        <f t="shared" si="6"/>
        <v>1</v>
      </c>
      <c r="B365" s="246">
        <f>IF(ISTEXT(D365),LARGE(B363:B364,1)+1,0)</f>
        <v>6</v>
      </c>
      <c r="C365" s="247"/>
      <c r="D365" s="2575" t="s">
        <v>412</v>
      </c>
      <c r="E365" s="2575"/>
      <c r="F365" s="2575" t="s">
        <v>413</v>
      </c>
      <c r="G365" s="2575"/>
      <c r="H365" s="2575"/>
      <c r="I365" s="2576"/>
      <c r="J365" s="1091"/>
      <c r="K365" s="2581"/>
      <c r="L365" s="2581"/>
      <c r="M365" s="866">
        <v>0</v>
      </c>
      <c r="N365" s="2582">
        <v>0.41848000000000002</v>
      </c>
      <c r="O365" s="2582"/>
      <c r="P365" s="2581" t="s">
        <v>407</v>
      </c>
      <c r="Q365" s="2581"/>
      <c r="R365" s="284">
        <v>1</v>
      </c>
      <c r="S365" s="2583">
        <v>0.46</v>
      </c>
      <c r="T365" s="2582"/>
      <c r="U365" s="2581" t="s">
        <v>403</v>
      </c>
      <c r="V365" s="2581"/>
      <c r="W365" s="284">
        <v>2</v>
      </c>
      <c r="X365" s="2583">
        <v>0.49299999999999999</v>
      </c>
      <c r="Y365" s="2582"/>
      <c r="Z365" s="2581" t="s">
        <v>404</v>
      </c>
      <c r="AA365" s="2581"/>
      <c r="AB365" s="284">
        <v>3</v>
      </c>
      <c r="AI365" s="200"/>
      <c r="AJ365" s="200"/>
      <c r="AK365" s="200"/>
      <c r="AL365" s="200"/>
      <c r="AM365" s="200"/>
      <c r="AN365" s="200"/>
      <c r="AO365" s="200"/>
      <c r="AP365" s="200"/>
      <c r="AQ365" s="200"/>
      <c r="AT365" s="279">
        <v>0</v>
      </c>
    </row>
    <row r="366" spans="1:46" ht="35.25" customHeight="1">
      <c r="A366" s="248">
        <f t="shared" si="6"/>
        <v>1</v>
      </c>
      <c r="B366" s="246">
        <f>IF(ISTEXT(D366),LARGE(B364:B365,1)+1,0)</f>
        <v>7</v>
      </c>
      <c r="C366" s="247"/>
      <c r="D366" s="2575" t="s">
        <v>414</v>
      </c>
      <c r="E366" s="2575"/>
      <c r="F366" s="2575" t="s">
        <v>413</v>
      </c>
      <c r="G366" s="2575"/>
      <c r="H366" s="2575"/>
      <c r="I366" s="2576"/>
      <c r="J366" s="1091"/>
      <c r="K366" s="2581"/>
      <c r="L366" s="2581"/>
      <c r="M366" s="866">
        <v>0</v>
      </c>
      <c r="N366" s="2582"/>
      <c r="O366" s="2582"/>
      <c r="P366" s="2581"/>
      <c r="Q366" s="2581"/>
      <c r="R366" s="284">
        <v>0</v>
      </c>
      <c r="S366" s="2583">
        <v>0.54800000000000004</v>
      </c>
      <c r="T366" s="2582"/>
      <c r="U366" s="2581" t="s">
        <v>403</v>
      </c>
      <c r="V366" s="2581"/>
      <c r="W366" s="284">
        <v>1</v>
      </c>
      <c r="X366" s="2583">
        <v>0.57199999999999995</v>
      </c>
      <c r="Y366" s="2582"/>
      <c r="Z366" s="2581" t="s">
        <v>404</v>
      </c>
      <c r="AA366" s="2581"/>
      <c r="AB366" s="284">
        <v>3</v>
      </c>
      <c r="AI366" s="200"/>
      <c r="AJ366" s="200"/>
      <c r="AK366" s="200"/>
      <c r="AL366" s="200"/>
      <c r="AM366" s="200"/>
      <c r="AN366" s="200"/>
      <c r="AO366" s="200"/>
      <c r="AP366" s="200"/>
      <c r="AQ366" s="200"/>
      <c r="AT366" s="279">
        <v>0</v>
      </c>
    </row>
    <row r="367" spans="1:46" ht="45" customHeight="1">
      <c r="A367" s="2584" t="s">
        <v>397</v>
      </c>
      <c r="B367" s="2585"/>
      <c r="C367" s="1106">
        <f>SUM(A367:A369)</f>
        <v>2</v>
      </c>
      <c r="D367" s="2586" t="s">
        <v>415</v>
      </c>
      <c r="E367" s="2586"/>
      <c r="F367" s="2586"/>
      <c r="G367" s="2586"/>
      <c r="H367" s="2586"/>
      <c r="I367" s="2587"/>
      <c r="J367" s="1091"/>
      <c r="K367" s="2581"/>
      <c r="L367" s="2581"/>
      <c r="M367" s="866">
        <v>0</v>
      </c>
      <c r="N367" s="2582"/>
      <c r="O367" s="2582"/>
      <c r="P367" s="2581"/>
      <c r="Q367" s="2581"/>
      <c r="R367" s="284">
        <v>0</v>
      </c>
      <c r="S367" s="2583"/>
      <c r="T367" s="2582"/>
      <c r="U367" s="2581"/>
      <c r="V367" s="2581"/>
      <c r="W367" s="284">
        <v>0</v>
      </c>
      <c r="X367" s="2583"/>
      <c r="Y367" s="2582"/>
      <c r="Z367" s="2581"/>
      <c r="AA367" s="2581"/>
      <c r="AB367" s="284">
        <v>0</v>
      </c>
      <c r="AI367" s="200"/>
      <c r="AJ367" s="200"/>
      <c r="AK367" s="200"/>
      <c r="AL367" s="200"/>
      <c r="AM367" s="200"/>
      <c r="AN367" s="200"/>
      <c r="AO367" s="200"/>
      <c r="AP367" s="200"/>
      <c r="AQ367" s="200"/>
      <c r="AT367" s="279">
        <v>0</v>
      </c>
    </row>
    <row r="368" spans="1:46" ht="35.25" customHeight="1">
      <c r="A368" s="248">
        <f>IF(B368&gt;0,1,0)</f>
        <v>1</v>
      </c>
      <c r="B368" s="246">
        <f>IF(ISTEXT(D368),LARGE(B365:B367,1)+1,0)</f>
        <v>8</v>
      </c>
      <c r="C368" s="247"/>
      <c r="D368" s="2575" t="s">
        <v>416</v>
      </c>
      <c r="E368" s="2575"/>
      <c r="F368" s="2575"/>
      <c r="G368" s="2575"/>
      <c r="H368" s="2575"/>
      <c r="I368" s="2576"/>
      <c r="J368" s="1091">
        <v>0.112</v>
      </c>
      <c r="K368" s="2581" t="s">
        <v>404</v>
      </c>
      <c r="L368" s="2581"/>
      <c r="M368" s="866">
        <v>1</v>
      </c>
      <c r="N368" s="2582">
        <v>0.17460899999999999</v>
      </c>
      <c r="O368" s="2582"/>
      <c r="P368" s="2581" t="s">
        <v>407</v>
      </c>
      <c r="Q368" s="2581"/>
      <c r="R368" s="284">
        <v>3</v>
      </c>
      <c r="S368" s="2583"/>
      <c r="T368" s="2582"/>
      <c r="U368" s="2581"/>
      <c r="V368" s="2581"/>
      <c r="W368" s="284">
        <v>0</v>
      </c>
      <c r="X368" s="2583">
        <v>0.112</v>
      </c>
      <c r="Y368" s="2582"/>
      <c r="Z368" s="2581" t="s">
        <v>404</v>
      </c>
      <c r="AA368" s="2581"/>
      <c r="AB368" s="284">
        <v>2</v>
      </c>
      <c r="AI368" s="200"/>
      <c r="AJ368" s="200"/>
      <c r="AK368" s="200"/>
      <c r="AL368" s="200"/>
      <c r="AM368" s="200"/>
      <c r="AN368" s="200"/>
      <c r="AO368" s="200"/>
      <c r="AP368" s="200"/>
      <c r="AQ368" s="200"/>
      <c r="AT368" s="279">
        <v>0</v>
      </c>
    </row>
    <row r="369" spans="1:54" ht="27" thickBot="1">
      <c r="A369" s="283">
        <f>IF(B369&gt;0,1,0)</f>
        <v>1</v>
      </c>
      <c r="B369" s="282">
        <f>IF(ISTEXT(D369),LARGE(B366:B368,1)+1,0)</f>
        <v>9</v>
      </c>
      <c r="C369" s="281"/>
      <c r="D369" s="2588" t="s">
        <v>417</v>
      </c>
      <c r="E369" s="2588"/>
      <c r="F369" s="2588"/>
      <c r="G369" s="2588"/>
      <c r="H369" s="2588"/>
      <c r="I369" s="2589"/>
      <c r="J369" s="1092">
        <v>0.109</v>
      </c>
      <c r="K369" s="2590" t="s">
        <v>404</v>
      </c>
      <c r="L369" s="2590"/>
      <c r="M369" s="280">
        <v>2</v>
      </c>
      <c r="N369" s="2591">
        <v>0.21210899999999999</v>
      </c>
      <c r="O369" s="2592"/>
      <c r="P369" s="2590" t="s">
        <v>407</v>
      </c>
      <c r="Q369" s="2590"/>
      <c r="R369" s="280">
        <v>3</v>
      </c>
      <c r="S369" s="2593"/>
      <c r="T369" s="2592"/>
      <c r="U369" s="2590"/>
      <c r="V369" s="2590"/>
      <c r="W369" s="280">
        <v>0</v>
      </c>
      <c r="X369" s="2593">
        <v>0.108</v>
      </c>
      <c r="Y369" s="2592"/>
      <c r="Z369" s="2590" t="s">
        <v>404</v>
      </c>
      <c r="AA369" s="2590"/>
      <c r="AB369" s="280">
        <v>1</v>
      </c>
      <c r="AI369" s="200"/>
      <c r="AJ369" s="200"/>
      <c r="AK369" s="200"/>
      <c r="AL369" s="200"/>
      <c r="AM369" s="200"/>
      <c r="AN369" s="200"/>
      <c r="AO369" s="200"/>
      <c r="AP369" s="200"/>
      <c r="AQ369" s="200"/>
      <c r="AT369" s="279">
        <v>0</v>
      </c>
    </row>
    <row r="370" spans="1:54" ht="21.75" customHeight="1">
      <c r="A370" s="245"/>
      <c r="B370" s="245"/>
      <c r="C370" s="245"/>
      <c r="D370" s="245"/>
      <c r="E370" s="245"/>
      <c r="F370" s="245"/>
      <c r="G370" s="244"/>
      <c r="H370" s="239"/>
      <c r="I370" s="243"/>
      <c r="J370" s="239"/>
      <c r="K370" s="240"/>
      <c r="L370" s="242"/>
      <c r="M370" s="241"/>
      <c r="N370" s="240"/>
      <c r="O370" s="239"/>
      <c r="P370" s="239"/>
      <c r="Q370" s="239"/>
      <c r="R370" s="238"/>
      <c r="S370" s="238"/>
      <c r="T370" s="237"/>
      <c r="U370" s="236"/>
      <c r="V370" s="236"/>
      <c r="W370" s="236"/>
      <c r="X370" s="236"/>
      <c r="Y370" s="236"/>
      <c r="Z370" s="236"/>
      <c r="AA370" s="236"/>
      <c r="AB370" s="236"/>
      <c r="AC370" s="200"/>
      <c r="AI370" s="200"/>
      <c r="AJ370" s="200"/>
      <c r="AK370" s="200"/>
      <c r="AL370" s="200"/>
      <c r="AM370" s="200"/>
      <c r="AN370" s="200"/>
      <c r="AO370" s="200"/>
      <c r="AP370" s="200"/>
      <c r="AQ370" s="200"/>
    </row>
    <row r="371" spans="1:54" ht="170.25" customHeight="1">
      <c r="A371" s="1031"/>
      <c r="B371" s="1031"/>
      <c r="C371" s="1031"/>
      <c r="D371" s="1031"/>
      <c r="E371" s="1031"/>
      <c r="F371" s="1031"/>
      <c r="G371" s="1032"/>
      <c r="H371" s="1033"/>
      <c r="I371" s="1031"/>
      <c r="J371" s="1031"/>
      <c r="K371" s="1035"/>
      <c r="L371" s="1036"/>
      <c r="M371" s="1037"/>
      <c r="N371" s="1035"/>
      <c r="O371" s="1033"/>
      <c r="P371" s="1033"/>
      <c r="Q371" s="1035"/>
      <c r="R371" s="1038"/>
      <c r="S371" s="1033"/>
      <c r="T371" s="1039"/>
      <c r="U371" s="1040"/>
      <c r="V371" s="1040"/>
      <c r="W371" s="1037"/>
      <c r="X371" s="1040"/>
      <c r="Y371" s="1035"/>
      <c r="Z371" s="1033"/>
      <c r="AA371" s="1040"/>
      <c r="AB371" s="1033"/>
      <c r="AC371" s="200"/>
      <c r="AI371" s="200"/>
      <c r="AJ371" s="200"/>
      <c r="AK371" s="200"/>
      <c r="AL371" s="200"/>
      <c r="AM371" s="200"/>
      <c r="AN371" s="200"/>
      <c r="AO371" s="200"/>
      <c r="AP371" s="200"/>
      <c r="AQ371" s="200"/>
    </row>
    <row r="372" spans="1:54" s="233" customFormat="1" ht="42.75" customHeight="1">
      <c r="A372" s="1025"/>
      <c r="B372" s="1112" t="s">
        <v>345</v>
      </c>
      <c r="C372" s="1113"/>
      <c r="D372" s="1113"/>
      <c r="E372" s="2403" t="s">
        <v>418</v>
      </c>
      <c r="F372" s="2403"/>
      <c r="G372" s="2403"/>
      <c r="H372" s="2403"/>
      <c r="I372" s="2403"/>
      <c r="J372" s="2403"/>
      <c r="K372" s="2403"/>
      <c r="L372" s="2403"/>
      <c r="M372" s="2403"/>
      <c r="N372" s="2403"/>
      <c r="O372" s="2403"/>
      <c r="P372" s="2403"/>
      <c r="Q372" s="2403"/>
      <c r="R372" s="2403"/>
      <c r="S372" s="2403"/>
      <c r="T372" s="2403"/>
      <c r="U372" s="2403"/>
      <c r="V372" s="2403"/>
      <c r="W372" s="2403"/>
      <c r="X372" s="2403"/>
      <c r="Y372" s="2403"/>
      <c r="Z372" s="2403"/>
      <c r="AA372" s="2403"/>
      <c r="AB372" s="2404"/>
      <c r="AC372" s="200"/>
      <c r="AI372" s="200"/>
      <c r="AJ372" s="200"/>
      <c r="AK372" s="200"/>
      <c r="AL372" s="200"/>
      <c r="AM372" s="200"/>
      <c r="AN372" s="200"/>
      <c r="AO372" s="200"/>
      <c r="AP372" s="200"/>
      <c r="AQ372" s="200"/>
    </row>
    <row r="373" spans="1:54" s="276" customFormat="1" ht="24.75" customHeight="1">
      <c r="B373" s="278"/>
      <c r="D373" s="277" t="s">
        <v>5</v>
      </c>
      <c r="E373" s="277" t="s">
        <v>6</v>
      </c>
      <c r="F373" s="277" t="s">
        <v>7</v>
      </c>
      <c r="G373" s="2594" t="s">
        <v>8</v>
      </c>
      <c r="H373" s="2594"/>
      <c r="I373" s="277" t="s">
        <v>59</v>
      </c>
      <c r="J373" s="277" t="s">
        <v>301</v>
      </c>
      <c r="K373" s="2594" t="s">
        <v>294</v>
      </c>
      <c r="L373" s="2594"/>
      <c r="M373" s="2594" t="s">
        <v>419</v>
      </c>
      <c r="N373" s="2594"/>
      <c r="O373" s="2594" t="s">
        <v>304</v>
      </c>
      <c r="P373" s="2594"/>
      <c r="Q373" s="2594" t="s">
        <v>420</v>
      </c>
      <c r="R373" s="2594"/>
      <c r="S373" s="2594" t="s">
        <v>298</v>
      </c>
      <c r="T373" s="2594"/>
      <c r="U373" s="2594" t="s">
        <v>302</v>
      </c>
      <c r="V373" s="2594"/>
      <c r="W373" s="2594" t="s">
        <v>299</v>
      </c>
      <c r="X373" s="2594"/>
      <c r="Y373" s="2594" t="s">
        <v>296</v>
      </c>
      <c r="Z373" s="2594"/>
      <c r="AA373" s="2594" t="s">
        <v>421</v>
      </c>
      <c r="AB373" s="2594"/>
      <c r="AC373" s="200"/>
    </row>
    <row r="374" spans="1:54" s="200" customFormat="1" ht="33" customHeight="1">
      <c r="B374" s="2620" t="s">
        <v>422</v>
      </c>
      <c r="C374" s="2621"/>
      <c r="D374" s="2626" t="s">
        <v>423</v>
      </c>
      <c r="E374" s="2627"/>
      <c r="F374" s="2627"/>
      <c r="G374" s="2627"/>
      <c r="H374" s="2627"/>
      <c r="I374" s="2627"/>
      <c r="J374" s="2627"/>
      <c r="K374" s="2627"/>
      <c r="L374" s="2628"/>
      <c r="M374" s="2629">
        <v>35</v>
      </c>
      <c r="N374" s="2630"/>
      <c r="O374" s="2631">
        <v>35</v>
      </c>
      <c r="P374" s="2632"/>
      <c r="Q374" s="2633">
        <v>15</v>
      </c>
      <c r="R374" s="2634"/>
      <c r="S374" s="2635">
        <v>15</v>
      </c>
      <c r="T374" s="2636"/>
      <c r="U374" s="2637" t="s">
        <v>424</v>
      </c>
      <c r="V374" s="2638"/>
      <c r="W374" s="2638"/>
      <c r="X374" s="2638"/>
      <c r="Y374" s="2638"/>
      <c r="Z374" s="2638"/>
      <c r="AA374" s="2638"/>
      <c r="AB374" s="2639"/>
    </row>
    <row r="375" spans="1:54" s="200" customFormat="1" ht="101.25" customHeight="1">
      <c r="B375" s="2622"/>
      <c r="C375" s="2623"/>
      <c r="D375" s="275" t="s">
        <v>425</v>
      </c>
      <c r="E375" s="274"/>
      <c r="F375" s="273" t="s">
        <v>9</v>
      </c>
      <c r="G375" s="2640" t="s">
        <v>426</v>
      </c>
      <c r="H375" s="2641"/>
      <c r="I375" s="272" t="s">
        <v>427</v>
      </c>
      <c r="J375" s="271" t="s">
        <v>428</v>
      </c>
      <c r="K375" s="2642" t="s">
        <v>429</v>
      </c>
      <c r="L375" s="2643"/>
      <c r="M375" s="2644" t="s">
        <v>430</v>
      </c>
      <c r="N375" s="2645"/>
      <c r="O375" s="2646" t="s">
        <v>431</v>
      </c>
      <c r="P375" s="2647"/>
      <c r="Q375" s="2663" t="s">
        <v>432</v>
      </c>
      <c r="R375" s="2664"/>
      <c r="S375" s="2665" t="s">
        <v>433</v>
      </c>
      <c r="T375" s="2666"/>
      <c r="U375" s="2595" t="s">
        <v>10</v>
      </c>
      <c r="V375" s="2596"/>
      <c r="W375" s="2595" t="s">
        <v>395</v>
      </c>
      <c r="X375" s="2596"/>
      <c r="Y375" s="2597" t="s">
        <v>434</v>
      </c>
      <c r="Z375" s="2598"/>
      <c r="AA375" s="2599" t="s">
        <v>435</v>
      </c>
      <c r="AB375" s="2600"/>
    </row>
    <row r="376" spans="1:54" s="200" customFormat="1" ht="32.25" customHeight="1">
      <c r="B376" s="2624"/>
      <c r="C376" s="2625"/>
      <c r="D376" s="270" t="s">
        <v>436</v>
      </c>
      <c r="E376" s="269" t="s">
        <v>12</v>
      </c>
      <c r="F376" s="2601" t="s">
        <v>437</v>
      </c>
      <c r="G376" s="2602"/>
      <c r="H376" s="2602"/>
      <c r="I376" s="2602"/>
      <c r="J376" s="2602"/>
      <c r="K376" s="2602"/>
      <c r="L376" s="2603"/>
      <c r="M376" s="2604">
        <v>35</v>
      </c>
      <c r="N376" s="2605"/>
      <c r="O376" s="2606">
        <v>3</v>
      </c>
      <c r="P376" s="2607"/>
      <c r="Q376" s="2608">
        <v>1</v>
      </c>
      <c r="R376" s="2609"/>
      <c r="S376" s="2610">
        <v>1</v>
      </c>
      <c r="T376" s="2611"/>
      <c r="U376" s="2612" t="s">
        <v>438</v>
      </c>
      <c r="V376" s="2613"/>
      <c r="W376" s="2612" t="s">
        <v>438</v>
      </c>
      <c r="X376" s="2613"/>
      <c r="Y376" s="2614" t="s">
        <v>439</v>
      </c>
      <c r="Z376" s="2615"/>
      <c r="AA376" s="2616" t="s">
        <v>440</v>
      </c>
      <c r="AB376" s="2617"/>
      <c r="AD376" s="268" t="s">
        <v>10</v>
      </c>
      <c r="AE376" s="268" t="s">
        <v>10</v>
      </c>
      <c r="AF376" s="268" t="s">
        <v>10</v>
      </c>
      <c r="AG376" s="2691" t="s">
        <v>10</v>
      </c>
      <c r="AH376" s="2691"/>
      <c r="AI376" s="268" t="s">
        <v>10</v>
      </c>
      <c r="AJ376" s="268" t="s">
        <v>10</v>
      </c>
      <c r="AK376" s="2691" t="s">
        <v>10</v>
      </c>
      <c r="AL376" s="2691"/>
      <c r="AM376" s="2683" t="s">
        <v>446</v>
      </c>
      <c r="AN376" s="2683"/>
      <c r="AO376" s="2683" t="s">
        <v>446</v>
      </c>
      <c r="AP376" s="2683"/>
      <c r="AQ376" s="2683" t="s">
        <v>446</v>
      </c>
      <c r="AR376" s="2683"/>
      <c r="AS376" s="2683" t="s">
        <v>446</v>
      </c>
      <c r="AT376" s="2683"/>
      <c r="AU376" s="2683" t="s">
        <v>446</v>
      </c>
      <c r="AV376" s="2683"/>
      <c r="AW376" s="2683" t="s">
        <v>446</v>
      </c>
      <c r="AX376" s="2683"/>
      <c r="AY376" s="2683" t="s">
        <v>446</v>
      </c>
      <c r="AZ376" s="2683"/>
      <c r="BA376" s="2696"/>
      <c r="BB376" s="2697"/>
    </row>
    <row r="377" spans="1:54" s="200" customFormat="1" ht="30" customHeight="1">
      <c r="B377" s="2648" t="s">
        <v>441</v>
      </c>
      <c r="C377" s="2649"/>
      <c r="D377" s="266">
        <f>MIN(AK377:AY377)</f>
        <v>0.11</v>
      </c>
      <c r="E377" s="266">
        <f>MAX(AK377:AY377)</f>
        <v>98.181818181818187</v>
      </c>
      <c r="F377" s="267">
        <f>MIN(AD377:AK377)</f>
        <v>9.8000000000000004E-2</v>
      </c>
      <c r="G377" s="2650">
        <f>RANK(I377,AK377:AY377)</f>
        <v>1</v>
      </c>
      <c r="H377" s="2651"/>
      <c r="I377" s="261">
        <f>SUM(K377:S377)</f>
        <v>98.181818181818187</v>
      </c>
      <c r="J377" s="264">
        <f>IF(Y377=0,0,IF(Y377=1,1,IF(Y377=2,2,IF(Y377=3,3,""))))</f>
        <v>1</v>
      </c>
      <c r="K377" s="2652">
        <f>IF(ISBLANK(U377),0,IF(U377=0,0,RANK(U377,AD377:AK377,1)))</f>
        <v>2</v>
      </c>
      <c r="L377" s="2653"/>
      <c r="M377" s="2654">
        <f>F377/U377*M374</f>
        <v>31.181818181818183</v>
      </c>
      <c r="N377" s="2655"/>
      <c r="O377" s="2656">
        <f>O376/O376*O374</f>
        <v>35</v>
      </c>
      <c r="P377" s="2657"/>
      <c r="Q377" s="2658">
        <f>Q376/Q376*Q374</f>
        <v>15</v>
      </c>
      <c r="R377" s="2655"/>
      <c r="S377" s="2658">
        <f>S376/S376*S374</f>
        <v>15</v>
      </c>
      <c r="T377" s="2655"/>
      <c r="U377" s="2659">
        <v>0.11</v>
      </c>
      <c r="V377" s="2660"/>
      <c r="W377" s="2661" t="s">
        <v>442</v>
      </c>
      <c r="X377" s="2662"/>
      <c r="Y377" s="2618">
        <v>1</v>
      </c>
      <c r="Z377" s="2619"/>
      <c r="AA377" s="2599">
        <v>3</v>
      </c>
      <c r="AB377" s="2600"/>
      <c r="AD377" s="1107">
        <f>U377</f>
        <v>0.11</v>
      </c>
      <c r="AE377" s="1107">
        <v>0.16</v>
      </c>
      <c r="AF377" s="1107">
        <v>0.161</v>
      </c>
      <c r="AG377" s="2692">
        <v>0.158</v>
      </c>
      <c r="AH377" s="2692"/>
      <c r="AI377" s="1107">
        <v>0.16500000000000001</v>
      </c>
      <c r="AJ377" s="1107">
        <v>9.8000000000000004E-2</v>
      </c>
      <c r="AK377" s="2692">
        <v>0.11</v>
      </c>
      <c r="AL377" s="2693"/>
      <c r="AM377" s="2694">
        <f>I377</f>
        <v>98.181818181818187</v>
      </c>
      <c r="AN377" s="2695"/>
      <c r="AO377" s="2694">
        <v>96.481818181818184</v>
      </c>
      <c r="AP377" s="2695"/>
      <c r="AQ377" s="2694">
        <v>96.681818181818187</v>
      </c>
      <c r="AR377" s="2695"/>
      <c r="AS377" s="2694">
        <v>96.191818181818192</v>
      </c>
      <c r="AT377" s="2695"/>
      <c r="AU377" s="2694">
        <v>95.38181818181819</v>
      </c>
      <c r="AV377" s="2695"/>
      <c r="AW377" s="2694">
        <v>95.981818181818184</v>
      </c>
      <c r="AX377" s="2695"/>
      <c r="AY377" s="2694">
        <v>96.431818181818187</v>
      </c>
      <c r="AZ377" s="2695"/>
      <c r="BA377" s="2698"/>
      <c r="BB377" s="2699"/>
    </row>
    <row r="378" spans="1:54" s="200" customFormat="1" ht="30" customHeight="1">
      <c r="B378" s="2669" t="s">
        <v>385</v>
      </c>
      <c r="C378" s="2670"/>
      <c r="D378" s="266">
        <f>MIN(AK378:AY378)</f>
        <v>1.1200000000000001</v>
      </c>
      <c r="E378" s="266">
        <f>MAX(AK378:AY378)</f>
        <v>101.64285714285714</v>
      </c>
      <c r="F378" s="265">
        <f>MIN(AD378:AK378)</f>
        <v>0.97</v>
      </c>
      <c r="G378" s="2650">
        <f>RANK(I378,AK378:AY378)</f>
        <v>1</v>
      </c>
      <c r="H378" s="2651"/>
      <c r="I378" s="261">
        <f>SUM(K378:S378)</f>
        <v>101.64285714285714</v>
      </c>
      <c r="J378" s="264">
        <f>IF(Y378=0,0,IF(Y378=1,1,IF(Y378=2,2,IF(Y378=3,3,""))))</f>
        <v>0</v>
      </c>
      <c r="K378" s="2652">
        <f>IF(ISBLANK(U378),0,IF(U378=0,0,RANK(U378,AD378:AK378,1)))</f>
        <v>2</v>
      </c>
      <c r="L378" s="2653"/>
      <c r="M378" s="2654">
        <f>F378/U378*M374</f>
        <v>34.642857142857146</v>
      </c>
      <c r="N378" s="2655"/>
      <c r="O378" s="2656">
        <f>O376/O376*O374</f>
        <v>35</v>
      </c>
      <c r="P378" s="2657"/>
      <c r="Q378" s="2658">
        <f>Q376/Q376*Q374</f>
        <v>15</v>
      </c>
      <c r="R378" s="2655"/>
      <c r="S378" s="2658">
        <f>S376/S376*S374</f>
        <v>15</v>
      </c>
      <c r="T378" s="2655"/>
      <c r="U378" s="2659">
        <v>0.98</v>
      </c>
      <c r="V378" s="2660"/>
      <c r="W378" s="2661" t="s">
        <v>443</v>
      </c>
      <c r="X378" s="2662"/>
      <c r="Y378" s="2618"/>
      <c r="Z378" s="2619"/>
      <c r="AA378" s="2667">
        <v>2</v>
      </c>
      <c r="AB378" s="2668"/>
      <c r="AD378" s="1107">
        <f>U378</f>
        <v>0.98</v>
      </c>
      <c r="AE378" s="1107">
        <v>0.97</v>
      </c>
      <c r="AF378" s="1107">
        <v>1</v>
      </c>
      <c r="AG378" s="2692">
        <v>1.05</v>
      </c>
      <c r="AH378" s="2692"/>
      <c r="AI378" s="1107">
        <v>1.1499999999999999</v>
      </c>
      <c r="AJ378" s="1107">
        <v>1.1299999999999999</v>
      </c>
      <c r="AK378" s="2692">
        <v>1.1200000000000001</v>
      </c>
      <c r="AL378" s="2693"/>
      <c r="AM378" s="2694">
        <f>I378</f>
        <v>101.64285714285714</v>
      </c>
      <c r="AN378" s="2695"/>
      <c r="AO378" s="2694">
        <v>87.293333333333337</v>
      </c>
      <c r="AP378" s="2695"/>
      <c r="AQ378" s="2694">
        <v>87.533333333333331</v>
      </c>
      <c r="AR378" s="2695"/>
      <c r="AS378" s="2694">
        <v>87.783333333333331</v>
      </c>
      <c r="AT378" s="2695"/>
      <c r="AU378" s="2694">
        <v>86.483333333333334</v>
      </c>
      <c r="AV378" s="2695"/>
      <c r="AW378" s="2694">
        <v>87.083333333333329</v>
      </c>
      <c r="AX378" s="2695"/>
      <c r="AY378" s="2694">
        <v>87.583333333333329</v>
      </c>
      <c r="AZ378" s="2695"/>
      <c r="BA378" s="2698"/>
      <c r="BB378" s="2699"/>
    </row>
    <row r="379" spans="1:54" s="200" customFormat="1" ht="30" customHeight="1">
      <c r="B379" s="2669" t="s">
        <v>386</v>
      </c>
      <c r="C379" s="2670"/>
      <c r="D379" s="266">
        <f>MIN(AK379:AY379)</f>
        <v>1.1100000000000001</v>
      </c>
      <c r="E379" s="266">
        <f>MAX(AK379:AY379)</f>
        <v>90.215000000000003</v>
      </c>
      <c r="F379" s="265">
        <f>MIN(AD379:AK379)</f>
        <v>1.0980000000000001</v>
      </c>
      <c r="G379" s="2650">
        <f>RANK(I379,AK379:AY379)</f>
        <v>1</v>
      </c>
      <c r="H379" s="2651"/>
      <c r="I379" s="261">
        <f>SUM(K379:S379)</f>
        <v>90.215000000000003</v>
      </c>
      <c r="J379" s="264">
        <f>IF(Y379=0,0,IF(Y379=1,1,IF(Y379=2,2,IF(Y379=3,3,""))))</f>
        <v>0</v>
      </c>
      <c r="K379" s="2652">
        <f>IF(ISBLANK(U379),0,IF(U379=0,0,RANK(U379,AD379:AK379,1)))</f>
        <v>6</v>
      </c>
      <c r="L379" s="2653"/>
      <c r="M379" s="2654">
        <f>F379/U379*M374</f>
        <v>19.215</v>
      </c>
      <c r="N379" s="2655"/>
      <c r="O379" s="2656">
        <f>O376/O376*O374</f>
        <v>35</v>
      </c>
      <c r="P379" s="2657"/>
      <c r="Q379" s="2658">
        <f>Q376/Q376*Q374</f>
        <v>15</v>
      </c>
      <c r="R379" s="2655"/>
      <c r="S379" s="2658">
        <f>S376/S376*S374</f>
        <v>15</v>
      </c>
      <c r="T379" s="2655"/>
      <c r="U379" s="2659">
        <v>2</v>
      </c>
      <c r="V379" s="2660"/>
      <c r="W379" s="2661" t="s">
        <v>444</v>
      </c>
      <c r="X379" s="2662"/>
      <c r="Y379" s="2618"/>
      <c r="Z379" s="2619"/>
      <c r="AA379" s="2667">
        <v>1</v>
      </c>
      <c r="AB379" s="2668"/>
      <c r="AD379" s="1107">
        <f>U379</f>
        <v>2</v>
      </c>
      <c r="AE379" s="1107">
        <v>2</v>
      </c>
      <c r="AF379" s="1107">
        <v>1.161</v>
      </c>
      <c r="AG379" s="2692">
        <v>1.1579999999999999</v>
      </c>
      <c r="AH379" s="2692"/>
      <c r="AI379" s="1107">
        <v>1.165</v>
      </c>
      <c r="AJ379" s="1107">
        <v>1.0980000000000001</v>
      </c>
      <c r="AK379" s="2692">
        <v>1.1100000000000001</v>
      </c>
      <c r="AL379" s="2693"/>
      <c r="AM379" s="2694">
        <f>I379</f>
        <v>90.215000000000003</v>
      </c>
      <c r="AN379" s="2695"/>
      <c r="AO379" s="2694">
        <v>60.87</v>
      </c>
      <c r="AP379" s="2695"/>
      <c r="AQ379" s="2694">
        <v>60.86</v>
      </c>
      <c r="AR379" s="2695"/>
      <c r="AS379" s="2694">
        <v>60.85</v>
      </c>
      <c r="AT379" s="2695"/>
      <c r="AU379" s="2694">
        <v>60.84</v>
      </c>
      <c r="AV379" s="2695"/>
      <c r="AW379" s="2694">
        <v>60.83</v>
      </c>
      <c r="AX379" s="2695"/>
      <c r="AY379" s="2694">
        <v>60.82</v>
      </c>
      <c r="AZ379" s="2695"/>
      <c r="BA379" s="2698"/>
      <c r="BB379" s="2699"/>
    </row>
    <row r="380" spans="1:54" s="200" customFormat="1" ht="30" customHeight="1">
      <c r="B380" s="2671" t="s">
        <v>445</v>
      </c>
      <c r="C380" s="2672"/>
      <c r="D380" s="263">
        <f>MIN(AK380:AY380)</f>
        <v>1.2549999999999999</v>
      </c>
      <c r="E380" s="263">
        <f>MAX(AK380:AY380)</f>
        <v>101</v>
      </c>
      <c r="F380" s="262">
        <f>MIN(AD380:AK380)</f>
        <v>1.25</v>
      </c>
      <c r="G380" s="2673">
        <f>RANK(I380,AK380:AY380)</f>
        <v>1</v>
      </c>
      <c r="H380" s="2674"/>
      <c r="I380" s="261">
        <f>SUM(K380:S380)</f>
        <v>101</v>
      </c>
      <c r="J380" s="260">
        <f>IF(Y380=0,0,IF(Y380=1,1,IF(Y380=2,2,IF(Y380=3,3,""))))</f>
        <v>0</v>
      </c>
      <c r="K380" s="2675">
        <f>IF(ISBLANK(U380),0,IF(U380=0,0,RANK(U380,AD380:AK380,1)))</f>
        <v>1</v>
      </c>
      <c r="L380" s="2676"/>
      <c r="M380" s="2677">
        <f>F380/U380*M374</f>
        <v>35</v>
      </c>
      <c r="N380" s="2678"/>
      <c r="O380" s="2679">
        <f>O376/O376*O374</f>
        <v>35</v>
      </c>
      <c r="P380" s="2680"/>
      <c r="Q380" s="2681">
        <f>Q376/Q376*Q374</f>
        <v>15</v>
      </c>
      <c r="R380" s="2678"/>
      <c r="S380" s="2681">
        <f>S376/S376*S374</f>
        <v>15</v>
      </c>
      <c r="T380" s="2678"/>
      <c r="U380" s="2684">
        <v>1.25</v>
      </c>
      <c r="V380" s="2685"/>
      <c r="W380" s="2686"/>
      <c r="X380" s="2687"/>
      <c r="Y380" s="2689"/>
      <c r="Z380" s="2690"/>
      <c r="AA380" s="2616">
        <v>1</v>
      </c>
      <c r="AB380" s="2688"/>
      <c r="AD380" s="1108">
        <f>U380</f>
        <v>1.25</v>
      </c>
      <c r="AE380" s="1108">
        <v>1.63</v>
      </c>
      <c r="AF380" s="1108">
        <v>1.39</v>
      </c>
      <c r="AG380" s="2737">
        <v>1.288</v>
      </c>
      <c r="AH380" s="2737"/>
      <c r="AI380" s="1108">
        <v>1.25</v>
      </c>
      <c r="AJ380" s="1108">
        <v>1.262</v>
      </c>
      <c r="AK380" s="2737">
        <v>1.2549999999999999</v>
      </c>
      <c r="AL380" s="2738"/>
      <c r="AM380" s="2700">
        <f>I380</f>
        <v>101</v>
      </c>
      <c r="AN380" s="2701"/>
      <c r="AO380" s="2700">
        <v>76.676666666666662</v>
      </c>
      <c r="AP380" s="2701"/>
      <c r="AQ380" s="2700">
        <v>76.916666666666657</v>
      </c>
      <c r="AR380" s="2701"/>
      <c r="AS380" s="2700">
        <v>77.166666666666657</v>
      </c>
      <c r="AT380" s="2701"/>
      <c r="AU380" s="2700">
        <v>75.86666666666666</v>
      </c>
      <c r="AV380" s="2701"/>
      <c r="AW380" s="2700">
        <v>76.466666666666654</v>
      </c>
      <c r="AX380" s="2701"/>
      <c r="AY380" s="2700">
        <v>76.966666666666654</v>
      </c>
      <c r="AZ380" s="2701"/>
      <c r="BA380" s="2702"/>
      <c r="BB380" s="2703"/>
    </row>
    <row r="381" spans="1:54" s="200" customFormat="1" ht="30" customHeight="1">
      <c r="B381" s="259"/>
      <c r="C381" s="258"/>
      <c r="D381" s="258"/>
      <c r="E381" s="258"/>
      <c r="F381" s="258"/>
      <c r="G381" s="2682"/>
      <c r="H381" s="2682"/>
      <c r="I381" s="258"/>
      <c r="J381" s="258"/>
      <c r="K381" s="2682"/>
      <c r="L381" s="2682"/>
      <c r="M381" s="2682"/>
      <c r="N381" s="2682"/>
      <c r="O381" s="2682"/>
      <c r="P381" s="2682"/>
      <c r="Q381" s="2682"/>
      <c r="R381" s="2682"/>
      <c r="S381" s="2682"/>
      <c r="T381" s="2682"/>
      <c r="U381" s="2682"/>
      <c r="V381" s="2682"/>
      <c r="W381" s="258"/>
      <c r="X381" s="258"/>
      <c r="Y381" s="258"/>
      <c r="Z381" s="258"/>
      <c r="AA381" s="2682"/>
      <c r="AB381" s="2704"/>
    </row>
    <row r="382" spans="1:54" s="200" customFormat="1" ht="30" customHeight="1">
      <c r="A382" s="1012"/>
      <c r="B382" s="1114"/>
      <c r="C382" s="1114"/>
      <c r="D382" s="1114"/>
      <c r="E382" s="1114"/>
      <c r="F382" s="1114"/>
      <c r="G382" s="1114"/>
      <c r="H382" s="1114"/>
      <c r="I382" s="1114"/>
      <c r="J382" s="1114"/>
      <c r="K382" s="1114"/>
      <c r="L382" s="1114"/>
      <c r="M382" s="1114"/>
      <c r="N382" s="1114"/>
      <c r="O382" s="1114"/>
      <c r="P382" s="1114"/>
      <c r="Q382" s="1114"/>
      <c r="R382" s="1114"/>
      <c r="S382" s="1012"/>
      <c r="T382" s="1012"/>
      <c r="U382" s="1012"/>
      <c r="V382" s="1012"/>
      <c r="W382" s="1012"/>
      <c r="X382" s="1012"/>
      <c r="Y382" s="1012"/>
      <c r="Z382" s="1012"/>
      <c r="AA382" s="1012"/>
      <c r="AB382" s="1012"/>
    </row>
    <row r="383" spans="1:54" s="200" customFormat="1" ht="30" customHeight="1">
      <c r="A383" s="1012"/>
      <c r="B383" s="1114"/>
      <c r="C383" s="1115"/>
      <c r="D383" s="1116" t="s">
        <v>447</v>
      </c>
      <c r="E383" s="1117" t="s">
        <v>448</v>
      </c>
      <c r="F383" s="1117" t="s">
        <v>449</v>
      </c>
      <c r="G383" s="1117"/>
      <c r="H383" s="1117"/>
      <c r="I383" s="1117"/>
      <c r="J383" s="1117"/>
      <c r="K383" s="1117"/>
      <c r="L383" s="1117"/>
      <c r="M383" s="1117"/>
      <c r="N383" s="1117"/>
      <c r="O383" s="1117"/>
      <c r="P383" s="1117"/>
      <c r="Q383" s="1118"/>
      <c r="R383" s="1118"/>
      <c r="S383" s="1010"/>
      <c r="T383" s="1010"/>
      <c r="U383" s="1010"/>
      <c r="V383" s="1010"/>
      <c r="W383" s="1010"/>
      <c r="X383" s="1010"/>
      <c r="Y383" s="1010"/>
      <c r="Z383" s="1010"/>
      <c r="AA383" s="1010"/>
      <c r="AB383" s="1010"/>
    </row>
    <row r="384" spans="1:54" s="200" customFormat="1" ht="30" customHeight="1">
      <c r="A384" s="1012"/>
      <c r="B384" s="1114"/>
      <c r="C384" s="1115"/>
      <c r="D384" s="1119"/>
      <c r="E384" s="1120" t="s">
        <v>7</v>
      </c>
      <c r="F384" s="1118" t="s">
        <v>450</v>
      </c>
      <c r="G384" s="1118"/>
      <c r="H384" s="1118"/>
      <c r="I384" s="1118"/>
      <c r="J384" s="1118"/>
      <c r="K384" s="1118"/>
      <c r="L384" s="1118"/>
      <c r="M384" s="1118"/>
      <c r="N384" s="1118"/>
      <c r="O384" s="1118"/>
      <c r="P384" s="1118"/>
      <c r="Q384" s="1118"/>
      <c r="R384" s="1118"/>
      <c r="S384" s="1010"/>
      <c r="T384" s="1010"/>
      <c r="U384" s="1010"/>
      <c r="V384" s="1010"/>
      <c r="W384" s="1010"/>
      <c r="X384" s="1010"/>
      <c r="Y384" s="1010"/>
      <c r="Z384" s="1010"/>
      <c r="AA384" s="1010"/>
      <c r="AB384" s="1010"/>
    </row>
    <row r="385" spans="1:28" s="200" customFormat="1" ht="30" customHeight="1">
      <c r="A385" s="1012"/>
      <c r="B385" s="1114"/>
      <c r="C385" s="1115"/>
      <c r="D385" s="1119"/>
      <c r="E385" s="1120" t="s">
        <v>8</v>
      </c>
      <c r="F385" s="1118" t="s">
        <v>451</v>
      </c>
      <c r="G385" s="1118"/>
      <c r="H385" s="1118"/>
      <c r="I385" s="1118"/>
      <c r="J385" s="1118"/>
      <c r="K385" s="1118"/>
      <c r="L385" s="1118"/>
      <c r="M385" s="1118"/>
      <c r="N385" s="1118"/>
      <c r="O385" s="1118"/>
      <c r="P385" s="1118"/>
      <c r="Q385" s="1118"/>
      <c r="R385" s="1118"/>
      <c r="S385" s="1010"/>
      <c r="T385" s="1010"/>
      <c r="U385" s="1010"/>
      <c r="V385" s="1010"/>
      <c r="W385" s="1010"/>
      <c r="X385" s="1010"/>
      <c r="Y385" s="1010"/>
      <c r="Z385" s="1010"/>
      <c r="AA385" s="1010"/>
      <c r="AB385" s="1010"/>
    </row>
    <row r="386" spans="1:28" s="200" customFormat="1" ht="30" customHeight="1">
      <c r="A386" s="1012"/>
      <c r="B386" s="1114"/>
      <c r="C386" s="1115"/>
      <c r="D386" s="1119"/>
      <c r="E386" s="1120" t="s">
        <v>59</v>
      </c>
      <c r="F386" s="1118" t="s">
        <v>452</v>
      </c>
      <c r="G386" s="1118"/>
      <c r="H386" s="1118"/>
      <c r="I386" s="1118"/>
      <c r="J386" s="1118"/>
      <c r="K386" s="1118"/>
      <c r="L386" s="1118"/>
      <c r="M386" s="1118"/>
      <c r="N386" s="1118"/>
      <c r="O386" s="1118"/>
      <c r="P386" s="1118"/>
      <c r="Q386" s="1118"/>
      <c r="R386" s="1118"/>
      <c r="S386" s="1010"/>
      <c r="T386" s="1010"/>
      <c r="U386" s="1010"/>
      <c r="V386" s="1010"/>
      <c r="W386" s="1010"/>
      <c r="X386" s="1010"/>
      <c r="Y386" s="1010"/>
      <c r="Z386" s="1010"/>
      <c r="AA386" s="1010"/>
      <c r="AB386" s="1010"/>
    </row>
    <row r="387" spans="1:28" s="200" customFormat="1" ht="30" customHeight="1">
      <c r="A387" s="1012"/>
      <c r="B387" s="1114"/>
      <c r="C387" s="1115"/>
      <c r="D387" s="1119"/>
      <c r="E387" s="1121" t="s">
        <v>301</v>
      </c>
      <c r="F387" s="1118" t="s">
        <v>453</v>
      </c>
      <c r="G387" s="1118"/>
      <c r="H387" s="1118"/>
      <c r="I387" s="1118"/>
      <c r="J387" s="1118"/>
      <c r="K387" s="1118"/>
      <c r="L387" s="1118"/>
      <c r="M387" s="1118"/>
      <c r="N387" s="1118"/>
      <c r="O387" s="1118"/>
      <c r="P387" s="1118"/>
      <c r="Q387" s="1118"/>
      <c r="R387" s="1118"/>
      <c r="S387" s="1010"/>
      <c r="T387" s="1010"/>
      <c r="U387" s="1010"/>
      <c r="V387" s="1010"/>
      <c r="W387" s="1010"/>
      <c r="X387" s="1010"/>
      <c r="Y387" s="1010"/>
      <c r="Z387" s="1010"/>
      <c r="AA387" s="1010"/>
      <c r="AB387" s="1010"/>
    </row>
    <row r="388" spans="1:28" s="200" customFormat="1" ht="30" customHeight="1">
      <c r="A388" s="1012"/>
      <c r="B388" s="1114"/>
      <c r="C388" s="1115"/>
      <c r="D388" s="1119"/>
      <c r="E388" s="1121" t="s">
        <v>301</v>
      </c>
      <c r="F388" s="1118" t="s">
        <v>454</v>
      </c>
      <c r="G388" s="1118"/>
      <c r="H388" s="1118"/>
      <c r="I388" s="1118"/>
      <c r="J388" s="1118"/>
      <c r="K388" s="1118"/>
      <c r="L388" s="1118"/>
      <c r="M388" s="1118"/>
      <c r="N388" s="1118"/>
      <c r="O388" s="1118"/>
      <c r="P388" s="1118"/>
      <c r="Q388" s="1118"/>
      <c r="R388" s="1118"/>
      <c r="S388" s="1010"/>
      <c r="T388" s="1010"/>
      <c r="U388" s="1010"/>
      <c r="V388" s="1010"/>
      <c r="W388" s="1010"/>
      <c r="X388" s="1010"/>
      <c r="Y388" s="1010"/>
      <c r="Z388" s="1010"/>
      <c r="AA388" s="1010"/>
      <c r="AB388" s="1010"/>
    </row>
    <row r="389" spans="1:28" s="200" customFormat="1" ht="30" customHeight="1">
      <c r="A389" s="1012"/>
      <c r="B389" s="1114"/>
      <c r="C389" s="1115"/>
      <c r="D389" s="1119"/>
      <c r="E389" s="1121" t="s">
        <v>301</v>
      </c>
      <c r="F389" s="1118" t="s">
        <v>455</v>
      </c>
      <c r="G389" s="1118"/>
      <c r="H389" s="1118"/>
      <c r="I389" s="1118"/>
      <c r="J389" s="1118"/>
      <c r="K389" s="1118"/>
      <c r="L389" s="1118"/>
      <c r="M389" s="1118"/>
      <c r="N389" s="1118"/>
      <c r="O389" s="1118"/>
      <c r="P389" s="1118"/>
      <c r="Q389" s="1118"/>
      <c r="R389" s="1118"/>
      <c r="S389" s="1010"/>
      <c r="T389" s="1010"/>
      <c r="U389" s="1010"/>
      <c r="V389" s="1010"/>
      <c r="W389" s="1010"/>
      <c r="X389" s="1010"/>
      <c r="Y389" s="1010"/>
      <c r="Z389" s="1010"/>
      <c r="AA389" s="1010"/>
      <c r="AB389" s="1010"/>
    </row>
    <row r="390" spans="1:28" s="200" customFormat="1" ht="30" customHeight="1">
      <c r="A390" s="1012"/>
      <c r="B390" s="1114"/>
      <c r="C390" s="1115"/>
      <c r="D390" s="1122"/>
      <c r="E390" s="1121" t="s">
        <v>301</v>
      </c>
      <c r="F390" s="1123" t="s">
        <v>456</v>
      </c>
      <c r="G390" s="1118"/>
      <c r="H390" s="1118"/>
      <c r="I390" s="1118"/>
      <c r="J390" s="1118"/>
      <c r="K390" s="1118"/>
      <c r="L390" s="1118"/>
      <c r="M390" s="1118"/>
      <c r="N390" s="1118"/>
      <c r="O390" s="1118"/>
      <c r="P390" s="1118"/>
      <c r="Q390" s="1118"/>
      <c r="R390" s="1118"/>
      <c r="S390" s="1010"/>
      <c r="T390" s="1010"/>
      <c r="U390" s="1010"/>
      <c r="V390" s="1010"/>
      <c r="W390" s="1010"/>
      <c r="X390" s="1010"/>
      <c r="Y390" s="1010"/>
      <c r="Z390" s="1010"/>
      <c r="AA390" s="1010"/>
      <c r="AB390" s="1010"/>
    </row>
    <row r="391" spans="1:28" s="200" customFormat="1" ht="30" customHeight="1">
      <c r="A391" s="1012"/>
      <c r="B391" s="1114"/>
      <c r="C391" s="1115"/>
      <c r="D391" s="1119"/>
      <c r="E391" s="1121" t="s">
        <v>301</v>
      </c>
      <c r="F391" s="1118" t="s">
        <v>457</v>
      </c>
      <c r="G391" s="1118"/>
      <c r="H391" s="1118"/>
      <c r="I391" s="1118"/>
      <c r="J391" s="1118"/>
      <c r="K391" s="1118"/>
      <c r="L391" s="1118"/>
      <c r="M391" s="1118"/>
      <c r="N391" s="1118"/>
      <c r="O391" s="1118"/>
      <c r="P391" s="1118"/>
      <c r="Q391" s="1118"/>
      <c r="R391" s="1118"/>
      <c r="S391" s="1010"/>
      <c r="T391" s="1010"/>
      <c r="U391" s="1010"/>
      <c r="V391" s="1010"/>
      <c r="W391" s="1010"/>
      <c r="X391" s="1010"/>
      <c r="Y391" s="1010"/>
      <c r="Z391" s="1010"/>
      <c r="AA391" s="1010"/>
      <c r="AB391" s="1010"/>
    </row>
    <row r="392" spans="1:28" s="200" customFormat="1" ht="30" customHeight="1">
      <c r="A392" s="1012"/>
      <c r="B392" s="1114"/>
      <c r="C392" s="1115"/>
      <c r="D392" s="1119"/>
      <c r="E392" s="1120" t="s">
        <v>294</v>
      </c>
      <c r="F392" s="1118" t="s">
        <v>458</v>
      </c>
      <c r="G392" s="1118"/>
      <c r="H392" s="1118"/>
      <c r="I392" s="1118"/>
      <c r="J392" s="1118"/>
      <c r="K392" s="1118"/>
      <c r="L392" s="1118"/>
      <c r="M392" s="1118"/>
      <c r="N392" s="1118"/>
      <c r="O392" s="1118"/>
      <c r="P392" s="1118"/>
      <c r="Q392" s="1118"/>
      <c r="R392" s="1118"/>
      <c r="S392" s="1010"/>
      <c r="T392" s="1010"/>
      <c r="U392" s="1010"/>
      <c r="V392" s="1010"/>
      <c r="W392" s="1010"/>
      <c r="X392" s="1010"/>
      <c r="Y392" s="1010"/>
      <c r="Z392" s="1010"/>
      <c r="AA392" s="1010"/>
      <c r="AB392" s="1010"/>
    </row>
    <row r="393" spans="1:28" s="200" customFormat="1" ht="30" customHeight="1">
      <c r="A393" s="1012"/>
      <c r="B393" s="1114"/>
      <c r="C393" s="1115"/>
      <c r="D393" s="1119"/>
      <c r="E393" s="1120" t="s">
        <v>419</v>
      </c>
      <c r="F393" s="1118" t="s">
        <v>459</v>
      </c>
      <c r="G393" s="1118"/>
      <c r="H393" s="1118"/>
      <c r="I393" s="1118"/>
      <c r="J393" s="1118"/>
      <c r="K393" s="1118"/>
      <c r="L393" s="1118"/>
      <c r="M393" s="1118"/>
      <c r="N393" s="1118"/>
      <c r="O393" s="1118"/>
      <c r="P393" s="1118"/>
      <c r="Q393" s="1118"/>
      <c r="R393" s="1118"/>
      <c r="S393" s="1010"/>
      <c r="T393" s="1010"/>
      <c r="U393" s="1010"/>
      <c r="V393" s="1010"/>
      <c r="W393" s="1010"/>
      <c r="X393" s="1010"/>
      <c r="Y393" s="1010"/>
      <c r="Z393" s="1010"/>
      <c r="AA393" s="1010"/>
      <c r="AB393" s="1010"/>
    </row>
    <row r="394" spans="1:28" s="200" customFormat="1" ht="30" customHeight="1">
      <c r="A394" s="1012"/>
      <c r="B394" s="1114"/>
      <c r="C394" s="1115"/>
      <c r="D394" s="1119"/>
      <c r="E394" s="1120" t="s">
        <v>304</v>
      </c>
      <c r="F394" s="1118" t="s">
        <v>460</v>
      </c>
      <c r="G394" s="1118"/>
      <c r="H394" s="1118"/>
      <c r="I394" s="1118"/>
      <c r="J394" s="1118"/>
      <c r="K394" s="1118"/>
      <c r="L394" s="1118"/>
      <c r="M394" s="1118"/>
      <c r="N394" s="1118"/>
      <c r="O394" s="1118"/>
      <c r="P394" s="1118"/>
      <c r="Q394" s="1118"/>
      <c r="R394" s="1118"/>
      <c r="S394" s="1010"/>
      <c r="T394" s="1010"/>
      <c r="U394" s="1010"/>
      <c r="V394" s="1010"/>
      <c r="W394" s="1010"/>
      <c r="X394" s="1010"/>
      <c r="Y394" s="1010"/>
      <c r="Z394" s="1010"/>
      <c r="AA394" s="1010"/>
      <c r="AB394" s="1010"/>
    </row>
    <row r="395" spans="1:28" s="200" customFormat="1" ht="30" customHeight="1">
      <c r="A395" s="1012"/>
      <c r="B395" s="1114"/>
      <c r="C395" s="1115"/>
      <c r="D395" s="1119"/>
      <c r="E395" s="1120" t="s">
        <v>420</v>
      </c>
      <c r="F395" s="1118" t="s">
        <v>461</v>
      </c>
      <c r="G395" s="1118"/>
      <c r="H395" s="1118"/>
      <c r="I395" s="1118"/>
      <c r="J395" s="1118"/>
      <c r="K395" s="1118"/>
      <c r="L395" s="1118"/>
      <c r="M395" s="1118"/>
      <c r="N395" s="1118"/>
      <c r="O395" s="1118"/>
      <c r="P395" s="1118"/>
      <c r="Q395" s="1118"/>
      <c r="R395" s="1118"/>
      <c r="S395" s="1010"/>
      <c r="T395" s="1010"/>
      <c r="U395" s="1010"/>
      <c r="V395" s="1010"/>
      <c r="W395" s="1010"/>
      <c r="X395" s="1010"/>
      <c r="Y395" s="1010"/>
      <c r="Z395" s="1010"/>
      <c r="AA395" s="1010"/>
      <c r="AB395" s="1010"/>
    </row>
    <row r="396" spans="1:28" s="200" customFormat="1" ht="60.75" customHeight="1">
      <c r="A396" s="1012"/>
      <c r="B396" s="1114"/>
      <c r="C396" s="1115"/>
      <c r="D396" s="1124"/>
      <c r="E396" s="1120" t="s">
        <v>298</v>
      </c>
      <c r="F396" s="2705" t="s">
        <v>462</v>
      </c>
      <c r="G396" s="2705"/>
      <c r="H396" s="2705"/>
      <c r="I396" s="2705"/>
      <c r="J396" s="2705"/>
      <c r="K396" s="2705"/>
      <c r="L396" s="2705"/>
      <c r="M396" s="2705"/>
      <c r="N396" s="2705"/>
      <c r="O396" s="2705"/>
      <c r="P396" s="2705"/>
      <c r="Q396" s="2705"/>
      <c r="R396" s="2705"/>
      <c r="S396" s="2705"/>
      <c r="T396" s="2705"/>
      <c r="U396" s="2705"/>
      <c r="V396" s="2705"/>
      <c r="W396" s="2705"/>
      <c r="X396" s="2705"/>
      <c r="Y396" s="2705"/>
      <c r="Z396" s="2705"/>
      <c r="AA396" s="2705"/>
      <c r="AB396" s="2705"/>
    </row>
    <row r="397" spans="1:28" s="200" customFormat="1" ht="30" customHeight="1">
      <c r="A397" s="1012"/>
      <c r="B397" s="1114"/>
      <c r="C397" s="1125"/>
      <c r="D397" s="1119"/>
      <c r="E397" s="1120" t="s">
        <v>463</v>
      </c>
      <c r="F397" s="1118" t="s">
        <v>464</v>
      </c>
      <c r="G397" s="1118"/>
      <c r="H397" s="1118"/>
      <c r="I397" s="1118"/>
      <c r="J397" s="1118"/>
      <c r="K397" s="1118"/>
      <c r="L397" s="1118"/>
      <c r="M397" s="1118"/>
      <c r="N397" s="1118"/>
      <c r="O397" s="1118"/>
      <c r="P397" s="1118"/>
      <c r="Q397" s="1118"/>
      <c r="R397" s="1118"/>
      <c r="S397" s="1010"/>
      <c r="T397" s="1010"/>
      <c r="U397" s="1010"/>
      <c r="V397" s="1010"/>
      <c r="W397" s="1010"/>
      <c r="X397" s="1010"/>
      <c r="Y397" s="1010"/>
      <c r="Z397" s="1010"/>
      <c r="AA397" s="1010"/>
      <c r="AB397" s="1010"/>
    </row>
    <row r="398" spans="1:28" s="200" customFormat="1" ht="30" customHeight="1">
      <c r="A398" s="1012"/>
      <c r="B398" s="1114"/>
      <c r="C398" s="1125"/>
      <c r="D398" s="1122"/>
      <c r="E398" s="1120" t="s">
        <v>296</v>
      </c>
      <c r="F398" s="1123" t="s">
        <v>465</v>
      </c>
      <c r="G398" s="1118"/>
      <c r="H398" s="1118"/>
      <c r="I398" s="1118"/>
      <c r="J398" s="1118"/>
      <c r="K398" s="1118"/>
      <c r="L398" s="1118"/>
      <c r="M398" s="1118"/>
      <c r="N398" s="1118"/>
      <c r="O398" s="1118"/>
      <c r="P398" s="1118"/>
      <c r="Q398" s="1118"/>
      <c r="R398" s="1118"/>
      <c r="S398" s="1010"/>
      <c r="T398" s="1010"/>
      <c r="U398" s="1010"/>
      <c r="V398" s="1010"/>
      <c r="W398" s="1010"/>
      <c r="X398" s="1010"/>
      <c r="Y398" s="1010"/>
      <c r="Z398" s="1010"/>
      <c r="AA398" s="1010"/>
      <c r="AB398" s="1010"/>
    </row>
    <row r="399" spans="1:28" s="200" customFormat="1" ht="30" customHeight="1">
      <c r="A399" s="1012"/>
      <c r="B399" s="1114"/>
      <c r="C399" s="1125"/>
      <c r="D399" s="1119"/>
      <c r="E399" s="1120" t="s">
        <v>421</v>
      </c>
      <c r="F399" s="1118" t="s">
        <v>466</v>
      </c>
      <c r="G399" s="1118"/>
      <c r="H399" s="1118"/>
      <c r="I399" s="1118"/>
      <c r="J399" s="1118"/>
      <c r="K399" s="1118"/>
      <c r="L399" s="1118"/>
      <c r="M399" s="1118"/>
      <c r="N399" s="1118"/>
      <c r="O399" s="1118"/>
      <c r="P399" s="1118"/>
      <c r="Q399" s="1118"/>
      <c r="R399" s="1118"/>
      <c r="S399" s="1010"/>
      <c r="T399" s="1010"/>
      <c r="U399" s="1010"/>
      <c r="V399" s="1010"/>
      <c r="W399" s="1010"/>
      <c r="X399" s="1010"/>
      <c r="Y399" s="1010"/>
      <c r="Z399" s="1010"/>
      <c r="AA399" s="1010"/>
      <c r="AB399" s="1010"/>
    </row>
    <row r="400" spans="1:28" s="200" customFormat="1" ht="17.25" customHeight="1">
      <c r="A400" s="1012"/>
      <c r="B400" s="1114"/>
      <c r="C400" s="1114"/>
      <c r="D400" s="1114"/>
      <c r="E400" s="1114"/>
      <c r="F400" s="1114"/>
      <c r="G400" s="1114"/>
      <c r="H400" s="1114"/>
      <c r="I400" s="1114"/>
      <c r="J400" s="1114"/>
      <c r="K400" s="1114"/>
      <c r="L400" s="1114"/>
      <c r="M400" s="1114"/>
      <c r="N400" s="1114"/>
      <c r="O400" s="1114"/>
      <c r="P400" s="1114"/>
      <c r="Q400" s="1114"/>
      <c r="R400" s="1114"/>
      <c r="S400" s="1012"/>
      <c r="T400" s="1012"/>
      <c r="U400" s="1012"/>
      <c r="V400" s="1012"/>
      <c r="W400" s="1012"/>
      <c r="X400" s="1012"/>
      <c r="Y400" s="1012"/>
      <c r="Z400" s="1012"/>
      <c r="AA400" s="1012"/>
      <c r="AB400" s="1012"/>
    </row>
    <row r="401" spans="1:30" s="200" customFormat="1" ht="71.25" customHeight="1">
      <c r="B401" s="255" t="s">
        <v>343</v>
      </c>
      <c r="C401" s="254"/>
      <c r="D401" s="2706" t="s">
        <v>467</v>
      </c>
      <c r="E401" s="2706"/>
      <c r="F401" s="2706"/>
      <c r="G401" s="2706"/>
      <c r="H401" s="2706"/>
      <c r="I401" s="2706"/>
      <c r="J401" s="2706"/>
      <c r="K401" s="2706"/>
      <c r="L401" s="2706"/>
      <c r="M401" s="2706"/>
      <c r="N401" s="2706"/>
      <c r="O401" s="2706"/>
      <c r="P401" s="2706"/>
      <c r="Q401" s="2706"/>
      <c r="R401" s="2706"/>
      <c r="S401" s="2706"/>
      <c r="T401" s="2706"/>
      <c r="U401" s="2706"/>
      <c r="V401" s="2706"/>
      <c r="W401" s="2706"/>
      <c r="X401" s="2706"/>
      <c r="Y401" s="2706"/>
      <c r="Z401" s="2706"/>
      <c r="AA401" s="2706"/>
      <c r="AB401" s="2706"/>
    </row>
    <row r="402" spans="1:30" s="200" customFormat="1" ht="162.75" customHeight="1">
      <c r="A402" s="1012"/>
      <c r="B402" s="1066"/>
      <c r="C402" s="1067"/>
      <c r="D402" s="1126"/>
      <c r="E402" s="1126"/>
      <c r="F402" s="1126"/>
      <c r="G402" s="1126"/>
      <c r="H402" s="1126"/>
      <c r="I402" s="1126"/>
      <c r="J402" s="1126"/>
      <c r="K402" s="1126"/>
      <c r="L402" s="1126"/>
      <c r="M402" s="1126"/>
      <c r="N402" s="1126"/>
      <c r="O402" s="1126"/>
      <c r="P402" s="1126"/>
      <c r="Q402" s="1126"/>
      <c r="R402" s="1126"/>
      <c r="S402" s="1126"/>
      <c r="T402" s="1126"/>
      <c r="U402" s="1126"/>
      <c r="V402" s="1126"/>
      <c r="W402" s="1126"/>
      <c r="X402" s="1126"/>
      <c r="Y402" s="1126"/>
      <c r="Z402" s="1126"/>
      <c r="AA402" s="1126"/>
      <c r="AB402" s="1126"/>
      <c r="AD402" s="253"/>
    </row>
    <row r="403" spans="1:30" s="233" customFormat="1" ht="42.75" customHeight="1">
      <c r="A403" s="1025"/>
      <c r="B403" s="1112" t="s">
        <v>345</v>
      </c>
      <c r="C403" s="1113"/>
      <c r="D403" s="1113"/>
      <c r="E403" s="2403" t="s">
        <v>2157</v>
      </c>
      <c r="F403" s="2403"/>
      <c r="G403" s="2403"/>
      <c r="H403" s="2403"/>
      <c r="I403" s="2403"/>
      <c r="J403" s="2403"/>
      <c r="K403" s="2403"/>
      <c r="L403" s="2403"/>
      <c r="M403" s="2403"/>
      <c r="N403" s="2403"/>
      <c r="O403" s="2403"/>
      <c r="P403" s="2403"/>
      <c r="Q403" s="2403"/>
      <c r="R403" s="2403"/>
      <c r="S403" s="2403"/>
      <c r="T403" s="2403"/>
      <c r="U403" s="2403"/>
      <c r="V403" s="2403"/>
      <c r="W403" s="2403"/>
      <c r="X403" s="2403"/>
      <c r="Y403" s="2403"/>
      <c r="Z403" s="2403"/>
      <c r="AA403" s="2403"/>
      <c r="AB403" s="2404"/>
      <c r="AC403" s="200"/>
    </row>
    <row r="404" spans="1:30" ht="21.75" customHeight="1">
      <c r="A404" s="1031"/>
      <c r="B404" s="1031"/>
      <c r="C404" s="1031"/>
      <c r="D404" s="1031"/>
      <c r="E404" s="1031"/>
      <c r="F404" s="1031"/>
      <c r="G404" s="1032"/>
      <c r="H404" s="1035"/>
      <c r="I404" s="1035"/>
      <c r="J404" s="1035"/>
      <c r="K404" s="1035"/>
      <c r="L404" s="1036"/>
      <c r="M404" s="1037"/>
      <c r="N404" s="1035"/>
      <c r="O404" s="1033"/>
      <c r="P404" s="1033"/>
      <c r="Q404" s="1033"/>
      <c r="R404" s="1038"/>
      <c r="S404" s="1038"/>
      <c r="T404" s="1038"/>
      <c r="U404" s="1038"/>
      <c r="V404" s="1038"/>
      <c r="W404" s="1038"/>
      <c r="X404" s="1038"/>
      <c r="Y404" s="1038"/>
      <c r="Z404" s="1038"/>
      <c r="AA404" s="1038"/>
      <c r="AB404" s="1038"/>
      <c r="AC404" s="200"/>
    </row>
    <row r="405" spans="1:30" ht="15.75">
      <c r="A405" s="1031"/>
      <c r="B405" s="1031"/>
      <c r="C405" s="1031"/>
      <c r="D405" s="1031"/>
      <c r="E405" s="1031"/>
      <c r="F405" s="1031"/>
      <c r="G405" s="1032"/>
      <c r="H405" s="1033"/>
      <c r="I405" s="1034"/>
      <c r="J405" s="1033"/>
      <c r="K405" s="1035"/>
      <c r="L405" s="1036"/>
      <c r="M405" s="1037"/>
      <c r="N405" s="1035"/>
      <c r="O405" s="1033"/>
      <c r="P405" s="1033"/>
      <c r="Q405" s="1033"/>
      <c r="R405" s="1038"/>
      <c r="S405" s="1038"/>
      <c r="T405" s="1039"/>
      <c r="U405" s="1040"/>
      <c r="V405" s="1040"/>
      <c r="W405" s="1040"/>
      <c r="X405" s="1040"/>
      <c r="Y405" s="1040"/>
      <c r="Z405" s="1040"/>
      <c r="AA405" s="1040"/>
      <c r="AB405" s="1040"/>
      <c r="AC405" s="200"/>
    </row>
    <row r="406" spans="1:30" s="233" customFormat="1" ht="42.75" customHeight="1">
      <c r="A406" s="1025"/>
      <c r="B406" s="1112" t="s">
        <v>345</v>
      </c>
      <c r="C406" s="1113"/>
      <c r="D406" s="1113"/>
      <c r="E406" s="2403" t="s">
        <v>472</v>
      </c>
      <c r="F406" s="2403"/>
      <c r="G406" s="2403"/>
      <c r="H406" s="2403"/>
      <c r="I406" s="2403"/>
      <c r="J406" s="2403"/>
      <c r="K406" s="2403"/>
      <c r="L406" s="2403"/>
      <c r="M406" s="2403"/>
      <c r="N406" s="2403"/>
      <c r="O406" s="2403"/>
      <c r="P406" s="2403"/>
      <c r="Q406" s="2403"/>
      <c r="R406" s="2403"/>
      <c r="S406" s="2403"/>
      <c r="T406" s="2403"/>
      <c r="U406" s="2403"/>
      <c r="V406" s="2403"/>
      <c r="W406" s="2403"/>
      <c r="X406" s="2403"/>
      <c r="Y406" s="2403"/>
      <c r="Z406" s="2403"/>
      <c r="AA406" s="2403"/>
      <c r="AB406" s="2404"/>
      <c r="AC406" s="200"/>
    </row>
    <row r="407" spans="1:30" s="199" customFormat="1" ht="7.5" customHeight="1">
      <c r="A407" s="1014"/>
      <c r="B407" s="1127"/>
      <c r="C407" s="1127"/>
      <c r="D407" s="1127"/>
      <c r="E407" s="1127"/>
      <c r="F407" s="1128"/>
      <c r="G407" s="1128"/>
      <c r="H407" s="1127"/>
      <c r="I407" s="1127"/>
      <c r="J407" s="1127"/>
      <c r="K407" s="1127"/>
      <c r="L407" s="1127"/>
      <c r="M407" s="1127"/>
      <c r="N407" s="1127"/>
      <c r="O407" s="1127"/>
      <c r="P407" s="1129"/>
      <c r="Q407" s="1014"/>
      <c r="R407" s="1025"/>
      <c r="S407" s="1014"/>
      <c r="T407" s="1014"/>
      <c r="U407" s="1014"/>
      <c r="V407" s="1014"/>
      <c r="W407" s="1014"/>
      <c r="X407" s="1014"/>
      <c r="Y407" s="1014"/>
      <c r="Z407" s="1014"/>
      <c r="AA407" s="1014"/>
      <c r="AB407" s="1014"/>
      <c r="AC407" s="200"/>
    </row>
    <row r="408" spans="1:30" s="199" customFormat="1" ht="12" customHeight="1" thickBot="1">
      <c r="A408" s="1014"/>
      <c r="B408" s="1014"/>
      <c r="C408" s="1014"/>
      <c r="D408" s="1014"/>
      <c r="E408" s="1014"/>
      <c r="F408" s="1014"/>
      <c r="G408" s="1014"/>
      <c r="H408" s="1014"/>
      <c r="I408" s="1130"/>
      <c r="J408" s="1014"/>
      <c r="K408" s="1131"/>
      <c r="L408" s="1131"/>
      <c r="M408" s="1014"/>
      <c r="N408" s="1014"/>
      <c r="O408" s="1014"/>
      <c r="P408" s="1014"/>
      <c r="Q408" s="1014"/>
      <c r="R408" s="1014"/>
      <c r="S408" s="1014"/>
      <c r="T408" s="1014"/>
      <c r="U408" s="1014"/>
      <c r="V408" s="1014"/>
      <c r="W408" s="1014"/>
      <c r="X408" s="1129"/>
      <c r="Y408" s="1014"/>
      <c r="Z408" s="1014"/>
      <c r="AA408" s="1014"/>
      <c r="AB408" s="1014"/>
      <c r="AC408" s="200"/>
    </row>
    <row r="409" spans="1:30" s="199" customFormat="1" ht="30" customHeight="1">
      <c r="B409" s="2707" t="s">
        <v>343</v>
      </c>
      <c r="C409" s="2707"/>
      <c r="D409" s="1014"/>
      <c r="E409" s="1014"/>
      <c r="F409" s="2708" t="s">
        <v>473</v>
      </c>
      <c r="G409" s="2709"/>
      <c r="H409" s="2709"/>
      <c r="I409" s="226">
        <f>SUMPRODUCT((ISTEXT(F411:F420)*1))</f>
        <v>8</v>
      </c>
      <c r="J409" s="2710" t="s">
        <v>474</v>
      </c>
      <c r="K409" s="2712" t="s">
        <v>475</v>
      </c>
      <c r="L409" s="2713"/>
      <c r="M409" s="2714"/>
      <c r="N409" s="2715" t="s">
        <v>476</v>
      </c>
      <c r="O409" s="2716"/>
      <c r="P409" s="2717"/>
      <c r="Q409" s="2718" t="s">
        <v>477</v>
      </c>
      <c r="R409" s="2719"/>
      <c r="S409" s="2720"/>
      <c r="T409" s="2721" t="s">
        <v>478</v>
      </c>
      <c r="U409" s="2722"/>
      <c r="V409" s="2723"/>
      <c r="W409" s="2724" t="s">
        <v>479</v>
      </c>
      <c r="X409" s="2725"/>
      <c r="Y409" s="2726"/>
      <c r="Z409" s="2727" t="s">
        <v>480</v>
      </c>
      <c r="AA409" s="2728"/>
      <c r="AB409" s="2729"/>
      <c r="AC409" s="200"/>
    </row>
    <row r="410" spans="1:30" s="199" customFormat="1" ht="29.25" customHeight="1">
      <c r="B410" s="2707"/>
      <c r="C410" s="2707"/>
      <c r="D410" s="1014"/>
      <c r="E410" s="1014"/>
      <c r="F410" s="2733" t="s">
        <v>481</v>
      </c>
      <c r="G410" s="2734"/>
      <c r="H410" s="2734"/>
      <c r="I410" s="225">
        <v>102</v>
      </c>
      <c r="J410" s="2711"/>
      <c r="K410" s="2735" t="s">
        <v>482</v>
      </c>
      <c r="L410" s="2736"/>
      <c r="M410" s="224" t="s">
        <v>34</v>
      </c>
      <c r="N410" s="2735" t="s">
        <v>482</v>
      </c>
      <c r="O410" s="2736"/>
      <c r="P410" s="224" t="s">
        <v>34</v>
      </c>
      <c r="Q410" s="2735" t="s">
        <v>482</v>
      </c>
      <c r="R410" s="2736"/>
      <c r="S410" s="224" t="s">
        <v>34</v>
      </c>
      <c r="T410" s="2735" t="s">
        <v>482</v>
      </c>
      <c r="U410" s="2736"/>
      <c r="V410" s="224" t="s">
        <v>34</v>
      </c>
      <c r="W410" s="2735" t="s">
        <v>482</v>
      </c>
      <c r="X410" s="2736"/>
      <c r="Y410" s="224" t="s">
        <v>34</v>
      </c>
      <c r="Z410" s="2730"/>
      <c r="AA410" s="2731"/>
      <c r="AB410" s="2732"/>
      <c r="AC410" s="200"/>
    </row>
    <row r="411" spans="1:30" s="199" customFormat="1" ht="20.100000000000001" customHeight="1">
      <c r="A411" s="1014"/>
      <c r="B411" s="1014"/>
      <c r="C411" s="2739" t="s">
        <v>483</v>
      </c>
      <c r="D411" s="2739"/>
      <c r="E411" s="2740"/>
      <c r="F411" s="2741"/>
      <c r="G411" s="2742"/>
      <c r="H411" s="2742"/>
      <c r="I411" s="222"/>
      <c r="J411" s="232">
        <v>0</v>
      </c>
      <c r="K411" s="2743">
        <v>0</v>
      </c>
      <c r="L411" s="2744"/>
      <c r="M411" s="231">
        <v>0</v>
      </c>
      <c r="N411" s="2745">
        <v>0</v>
      </c>
      <c r="O411" s="2746"/>
      <c r="P411" s="231">
        <v>0</v>
      </c>
      <c r="Q411" s="2747">
        <v>0</v>
      </c>
      <c r="R411" s="2748"/>
      <c r="S411" s="231">
        <v>0</v>
      </c>
      <c r="T411" s="2749">
        <v>0</v>
      </c>
      <c r="U411" s="2750"/>
      <c r="V411" s="231">
        <v>0</v>
      </c>
      <c r="W411" s="2762">
        <v>0</v>
      </c>
      <c r="X411" s="2763"/>
      <c r="Y411" s="231">
        <v>0</v>
      </c>
      <c r="Z411" s="2764">
        <f t="shared" ref="Z411:Z420" si="7">J411-(K411+N411+Q411+T411+W411)</f>
        <v>0</v>
      </c>
      <c r="AA411" s="2765"/>
      <c r="AB411" s="228"/>
      <c r="AC411" s="200"/>
    </row>
    <row r="412" spans="1:30" s="199" customFormat="1" ht="22.7" customHeight="1">
      <c r="A412" s="1014"/>
      <c r="B412" s="1014"/>
      <c r="C412" s="2739"/>
      <c r="D412" s="2739"/>
      <c r="E412" s="2740"/>
      <c r="F412" s="2751" t="s">
        <v>366</v>
      </c>
      <c r="G412" s="2752"/>
      <c r="H412" s="2752"/>
      <c r="I412" s="2753"/>
      <c r="J412" s="230">
        <v>28</v>
      </c>
      <c r="K412" s="2754">
        <v>20</v>
      </c>
      <c r="L412" s="2755"/>
      <c r="M412" s="229">
        <v>4</v>
      </c>
      <c r="N412" s="2756">
        <v>5</v>
      </c>
      <c r="O412" s="2757"/>
      <c r="P412" s="229">
        <v>4</v>
      </c>
      <c r="Q412" s="2758">
        <v>1</v>
      </c>
      <c r="R412" s="2759"/>
      <c r="S412" s="229">
        <v>4</v>
      </c>
      <c r="T412" s="2760">
        <v>0</v>
      </c>
      <c r="U412" s="2761"/>
      <c r="V412" s="229">
        <v>0</v>
      </c>
      <c r="W412" s="2766">
        <v>0</v>
      </c>
      <c r="X412" s="2767"/>
      <c r="Y412" s="229">
        <v>0</v>
      </c>
      <c r="Z412" s="2764">
        <f t="shared" si="7"/>
        <v>2</v>
      </c>
      <c r="AA412" s="2765"/>
      <c r="AB412" s="228"/>
      <c r="AC412" s="200"/>
    </row>
    <row r="413" spans="1:30" s="199" customFormat="1" ht="22.7" customHeight="1">
      <c r="A413" s="1014"/>
      <c r="B413" s="1014"/>
      <c r="C413" s="2739"/>
      <c r="D413" s="2739"/>
      <c r="E413" s="2740"/>
      <c r="F413" s="2751" t="s">
        <v>368</v>
      </c>
      <c r="G413" s="2752"/>
      <c r="H413" s="2752"/>
      <c r="I413" s="2753"/>
      <c r="J413" s="230">
        <v>25</v>
      </c>
      <c r="K413" s="2754">
        <v>17</v>
      </c>
      <c r="L413" s="2755"/>
      <c r="M413" s="229">
        <v>6</v>
      </c>
      <c r="N413" s="2756">
        <v>4</v>
      </c>
      <c r="O413" s="2757"/>
      <c r="P413" s="229">
        <v>6</v>
      </c>
      <c r="Q413" s="2758">
        <v>4</v>
      </c>
      <c r="R413" s="2759"/>
      <c r="S413" s="229">
        <v>2</v>
      </c>
      <c r="T413" s="2760">
        <v>0</v>
      </c>
      <c r="U413" s="2761"/>
      <c r="V413" s="229">
        <v>0</v>
      </c>
      <c r="W413" s="2766">
        <v>0</v>
      </c>
      <c r="X413" s="2767"/>
      <c r="Y413" s="229">
        <v>0</v>
      </c>
      <c r="Z413" s="2764">
        <f t="shared" si="7"/>
        <v>0</v>
      </c>
      <c r="AA413" s="2765"/>
      <c r="AB413" s="228"/>
      <c r="AC413" s="200"/>
    </row>
    <row r="414" spans="1:30" s="199" customFormat="1" ht="22.7" customHeight="1">
      <c r="A414" s="1014"/>
      <c r="B414" s="1014"/>
      <c r="C414" s="2739"/>
      <c r="D414" s="2739"/>
      <c r="E414" s="2740"/>
      <c r="F414" s="2751" t="s">
        <v>369</v>
      </c>
      <c r="G414" s="2752"/>
      <c r="H414" s="2752"/>
      <c r="I414" s="2753"/>
      <c r="J414" s="230">
        <v>30</v>
      </c>
      <c r="K414" s="2754">
        <v>23</v>
      </c>
      <c r="L414" s="2755"/>
      <c r="M414" s="229">
        <v>3</v>
      </c>
      <c r="N414" s="2756">
        <v>4</v>
      </c>
      <c r="O414" s="2757"/>
      <c r="P414" s="229">
        <v>6</v>
      </c>
      <c r="Q414" s="2758">
        <v>3</v>
      </c>
      <c r="R414" s="2759"/>
      <c r="S414" s="229">
        <v>3</v>
      </c>
      <c r="T414" s="2760">
        <v>0</v>
      </c>
      <c r="U414" s="2761"/>
      <c r="V414" s="229">
        <v>0</v>
      </c>
      <c r="W414" s="2766">
        <v>0</v>
      </c>
      <c r="X414" s="2767"/>
      <c r="Y414" s="229">
        <v>0</v>
      </c>
      <c r="Z414" s="2764">
        <f t="shared" si="7"/>
        <v>0</v>
      </c>
      <c r="AA414" s="2765"/>
      <c r="AB414" s="228"/>
      <c r="AC414" s="200"/>
    </row>
    <row r="415" spans="1:30" s="199" customFormat="1" ht="22.7" customHeight="1">
      <c r="A415" s="1014"/>
      <c r="B415" s="1014"/>
      <c r="C415" s="2739"/>
      <c r="D415" s="2739"/>
      <c r="E415" s="2740"/>
      <c r="F415" s="2751" t="s">
        <v>370</v>
      </c>
      <c r="G415" s="2752"/>
      <c r="H415" s="2752"/>
      <c r="I415" s="2753"/>
      <c r="J415" s="230">
        <v>35</v>
      </c>
      <c r="K415" s="2754">
        <v>27</v>
      </c>
      <c r="L415" s="2755"/>
      <c r="M415" s="229">
        <v>2</v>
      </c>
      <c r="N415" s="2756">
        <v>6</v>
      </c>
      <c r="O415" s="2757"/>
      <c r="P415" s="229">
        <v>3</v>
      </c>
      <c r="Q415" s="2758">
        <v>0</v>
      </c>
      <c r="R415" s="2759"/>
      <c r="S415" s="229">
        <v>0</v>
      </c>
      <c r="T415" s="2760">
        <v>0</v>
      </c>
      <c r="U415" s="2761"/>
      <c r="V415" s="229">
        <v>0</v>
      </c>
      <c r="W415" s="2766">
        <v>0</v>
      </c>
      <c r="X415" s="2767"/>
      <c r="Y415" s="229">
        <v>0</v>
      </c>
      <c r="Z415" s="2764">
        <f t="shared" si="7"/>
        <v>2</v>
      </c>
      <c r="AA415" s="2765"/>
      <c r="AB415" s="228"/>
      <c r="AC415" s="200"/>
    </row>
    <row r="416" spans="1:30" s="199" customFormat="1" ht="22.7" customHeight="1">
      <c r="A416" s="1014"/>
      <c r="B416" s="1014"/>
      <c r="C416" s="2739"/>
      <c r="D416" s="2739"/>
      <c r="E416" s="2740"/>
      <c r="F416" s="2751" t="s">
        <v>371</v>
      </c>
      <c r="G416" s="2752"/>
      <c r="H416" s="2752"/>
      <c r="I416" s="2753"/>
      <c r="J416" s="230">
        <v>29</v>
      </c>
      <c r="K416" s="2754">
        <v>19</v>
      </c>
      <c r="L416" s="2755"/>
      <c r="M416" s="229">
        <v>5</v>
      </c>
      <c r="N416" s="2756">
        <v>5</v>
      </c>
      <c r="O416" s="2757"/>
      <c r="P416" s="229">
        <v>4</v>
      </c>
      <c r="Q416" s="2758">
        <v>1</v>
      </c>
      <c r="R416" s="2759"/>
      <c r="S416" s="229">
        <v>4</v>
      </c>
      <c r="T416" s="2760">
        <v>0</v>
      </c>
      <c r="U416" s="2761"/>
      <c r="V416" s="229">
        <v>0</v>
      </c>
      <c r="W416" s="2766">
        <v>3</v>
      </c>
      <c r="X416" s="2767"/>
      <c r="Y416" s="229">
        <v>0</v>
      </c>
      <c r="Z416" s="2764">
        <f t="shared" si="7"/>
        <v>1</v>
      </c>
      <c r="AA416" s="2765"/>
      <c r="AB416" s="228"/>
      <c r="AC416" s="200"/>
    </row>
    <row r="417" spans="1:29" s="199" customFormat="1" ht="22.7" customHeight="1">
      <c r="A417" s="1014"/>
      <c r="B417" s="1014"/>
      <c r="C417" s="2739"/>
      <c r="D417" s="2739"/>
      <c r="E417" s="2740"/>
      <c r="F417" s="2751" t="s">
        <v>372</v>
      </c>
      <c r="G417" s="2752"/>
      <c r="H417" s="2752"/>
      <c r="I417" s="2753"/>
      <c r="J417" s="230">
        <v>101</v>
      </c>
      <c r="K417" s="2754">
        <v>54</v>
      </c>
      <c r="L417" s="2755"/>
      <c r="M417" s="229">
        <v>1</v>
      </c>
      <c r="N417" s="2756">
        <v>45</v>
      </c>
      <c r="O417" s="2757"/>
      <c r="P417" s="229">
        <v>1</v>
      </c>
      <c r="Q417" s="2758">
        <v>1</v>
      </c>
      <c r="R417" s="2759"/>
      <c r="S417" s="229">
        <v>4</v>
      </c>
      <c r="T417" s="2760">
        <v>0</v>
      </c>
      <c r="U417" s="2761"/>
      <c r="V417" s="229">
        <v>0</v>
      </c>
      <c r="W417" s="2766">
        <v>1</v>
      </c>
      <c r="X417" s="2767"/>
      <c r="Y417" s="229">
        <v>0</v>
      </c>
      <c r="Z417" s="2764">
        <f t="shared" si="7"/>
        <v>0</v>
      </c>
      <c r="AA417" s="2765"/>
      <c r="AB417" s="228"/>
      <c r="AC417" s="200"/>
    </row>
    <row r="418" spans="1:29" s="199" customFormat="1" ht="22.7" customHeight="1">
      <c r="A418" s="1014"/>
      <c r="B418" s="1014"/>
      <c r="C418" s="2739"/>
      <c r="D418" s="2739"/>
      <c r="E418" s="2740"/>
      <c r="F418" s="2751" t="s">
        <v>373</v>
      </c>
      <c r="G418" s="2752"/>
      <c r="H418" s="2752"/>
      <c r="I418" s="2753"/>
      <c r="J418" s="230">
        <v>62</v>
      </c>
      <c r="K418" s="2754">
        <v>5</v>
      </c>
      <c r="L418" s="2755"/>
      <c r="M418" s="229">
        <v>7</v>
      </c>
      <c r="N418" s="2756">
        <v>26</v>
      </c>
      <c r="O418" s="2757"/>
      <c r="P418" s="229">
        <v>2</v>
      </c>
      <c r="Q418" s="2758">
        <v>29</v>
      </c>
      <c r="R418" s="2759"/>
      <c r="S418" s="229">
        <v>1</v>
      </c>
      <c r="T418" s="2760">
        <v>0</v>
      </c>
      <c r="U418" s="2761"/>
      <c r="V418" s="229">
        <v>0</v>
      </c>
      <c r="W418" s="2766">
        <v>0</v>
      </c>
      <c r="X418" s="2767"/>
      <c r="Y418" s="229">
        <v>0</v>
      </c>
      <c r="Z418" s="2764">
        <f t="shared" si="7"/>
        <v>2</v>
      </c>
      <c r="AA418" s="2765"/>
      <c r="AB418" s="228"/>
      <c r="AC418" s="200"/>
    </row>
    <row r="419" spans="1:29" s="199" customFormat="1" ht="22.7" customHeight="1">
      <c r="A419" s="1014"/>
      <c r="B419" s="1014"/>
      <c r="C419" s="2739"/>
      <c r="D419" s="2739"/>
      <c r="E419" s="2740"/>
      <c r="F419" s="2751" t="s">
        <v>374</v>
      </c>
      <c r="G419" s="2752"/>
      <c r="H419" s="2752"/>
      <c r="I419" s="2753"/>
      <c r="J419" s="230">
        <v>0</v>
      </c>
      <c r="K419" s="2754">
        <v>0</v>
      </c>
      <c r="L419" s="2755"/>
      <c r="M419" s="229">
        <v>0</v>
      </c>
      <c r="N419" s="2756">
        <v>0</v>
      </c>
      <c r="O419" s="2757"/>
      <c r="P419" s="229">
        <v>0</v>
      </c>
      <c r="Q419" s="2758">
        <v>0</v>
      </c>
      <c r="R419" s="2759"/>
      <c r="S419" s="229">
        <v>0</v>
      </c>
      <c r="T419" s="2760">
        <v>0</v>
      </c>
      <c r="U419" s="2761"/>
      <c r="V419" s="229">
        <v>0</v>
      </c>
      <c r="W419" s="2766">
        <v>0</v>
      </c>
      <c r="X419" s="2767"/>
      <c r="Y419" s="229">
        <v>0</v>
      </c>
      <c r="Z419" s="2764">
        <f t="shared" si="7"/>
        <v>0</v>
      </c>
      <c r="AA419" s="2765"/>
      <c r="AB419" s="228"/>
      <c r="AC419" s="200"/>
    </row>
    <row r="420" spans="1:29" s="199" customFormat="1" ht="20.100000000000001" customHeight="1">
      <c r="A420" s="1014"/>
      <c r="B420" s="1014"/>
      <c r="C420" s="2739"/>
      <c r="D420" s="2739"/>
      <c r="E420" s="2740"/>
      <c r="F420" s="2768">
        <v>0</v>
      </c>
      <c r="G420" s="2769"/>
      <c r="H420" s="2769"/>
      <c r="I420" s="2770"/>
      <c r="J420" s="230">
        <v>0</v>
      </c>
      <c r="K420" s="2754">
        <v>0</v>
      </c>
      <c r="L420" s="2755"/>
      <c r="M420" s="229">
        <v>0</v>
      </c>
      <c r="N420" s="2756">
        <v>0</v>
      </c>
      <c r="O420" s="2757"/>
      <c r="P420" s="229">
        <v>0</v>
      </c>
      <c r="Q420" s="2758">
        <v>0</v>
      </c>
      <c r="R420" s="2759"/>
      <c r="S420" s="229">
        <v>0</v>
      </c>
      <c r="T420" s="2760">
        <v>0</v>
      </c>
      <c r="U420" s="2761"/>
      <c r="V420" s="229">
        <v>0</v>
      </c>
      <c r="W420" s="2766">
        <v>0</v>
      </c>
      <c r="X420" s="2767"/>
      <c r="Y420" s="229">
        <v>0</v>
      </c>
      <c r="Z420" s="2764">
        <f t="shared" si="7"/>
        <v>0</v>
      </c>
      <c r="AA420" s="2765"/>
      <c r="AB420" s="228"/>
      <c r="AC420" s="200"/>
    </row>
    <row r="421" spans="1:29" s="199" customFormat="1" ht="8.25" customHeight="1" thickBot="1">
      <c r="A421" s="1014"/>
      <c r="B421" s="1014"/>
      <c r="C421" s="1014"/>
      <c r="D421" s="1014"/>
      <c r="E421" s="1014"/>
      <c r="F421" s="204"/>
      <c r="G421" s="202"/>
      <c r="H421" s="202"/>
      <c r="I421" s="202"/>
      <c r="J421" s="203"/>
      <c r="K421" s="203"/>
      <c r="L421" s="203"/>
      <c r="M421" s="203"/>
      <c r="N421" s="203"/>
      <c r="O421" s="203"/>
      <c r="P421" s="203"/>
      <c r="Q421" s="203"/>
      <c r="R421" s="203"/>
      <c r="S421" s="203"/>
      <c r="T421" s="203"/>
      <c r="U421" s="203"/>
      <c r="V421" s="203"/>
      <c r="W421" s="203"/>
      <c r="X421" s="203"/>
      <c r="Y421" s="203"/>
      <c r="Z421" s="203"/>
      <c r="AA421" s="203"/>
      <c r="AB421" s="227"/>
      <c r="AC421" s="200"/>
    </row>
    <row r="422" spans="1:29" s="199" customFormat="1" ht="17.25" customHeight="1" thickBot="1">
      <c r="A422" s="1014"/>
      <c r="B422" s="1014"/>
      <c r="C422" s="1014"/>
      <c r="D422" s="1014"/>
      <c r="E422" s="1014"/>
      <c r="F422" s="1014"/>
      <c r="G422" s="1014"/>
      <c r="H422" s="1014"/>
      <c r="I422" s="1014"/>
      <c r="J422" s="1014"/>
      <c r="K422" s="1014"/>
      <c r="L422" s="1014"/>
      <c r="M422" s="1014"/>
      <c r="N422" s="1014"/>
      <c r="O422" s="1014"/>
      <c r="P422" s="1014"/>
      <c r="Q422" s="1014"/>
      <c r="R422" s="1014"/>
      <c r="S422" s="1014"/>
      <c r="T422" s="1014"/>
      <c r="U422" s="1014"/>
      <c r="V422" s="1014"/>
      <c r="W422" s="1014"/>
      <c r="X422" s="1014"/>
      <c r="Y422" s="1014"/>
      <c r="Z422" s="1014"/>
      <c r="AA422" s="1014"/>
      <c r="AB422" s="1014"/>
      <c r="AC422" s="200"/>
    </row>
    <row r="423" spans="1:29" s="199" customFormat="1" ht="47.25" customHeight="1">
      <c r="A423" s="1014"/>
      <c r="B423" s="2707" t="s">
        <v>343</v>
      </c>
      <c r="C423" s="2707"/>
      <c r="D423" s="1014"/>
      <c r="E423" s="1014"/>
      <c r="F423" s="2708" t="s">
        <v>473</v>
      </c>
      <c r="G423" s="2709"/>
      <c r="H423" s="2709"/>
      <c r="I423" s="226">
        <f>SUMPRODUCT((ISTEXT(F425:F434)*1))</f>
        <v>8</v>
      </c>
      <c r="J423" s="2771" t="s">
        <v>484</v>
      </c>
      <c r="K423" s="2772"/>
      <c r="L423" s="2773" t="s">
        <v>485</v>
      </c>
      <c r="M423" s="2774"/>
      <c r="N423" s="2775"/>
      <c r="O423" s="2773" t="s">
        <v>486</v>
      </c>
      <c r="P423" s="2774"/>
      <c r="Q423" s="2775"/>
      <c r="R423" s="2776" t="s">
        <v>349</v>
      </c>
      <c r="S423" s="2777"/>
      <c r="T423" s="2778" t="s">
        <v>487</v>
      </c>
      <c r="U423" s="2779"/>
      <c r="V423" s="2780" t="s">
        <v>488</v>
      </c>
      <c r="W423" s="2781"/>
      <c r="X423" s="2782" t="s">
        <v>489</v>
      </c>
      <c r="Y423" s="2782"/>
      <c r="Z423" s="2782"/>
      <c r="AA423" s="2782"/>
      <c r="AB423" s="2783"/>
      <c r="AC423" s="200"/>
    </row>
    <row r="424" spans="1:29" s="199" customFormat="1" ht="18" customHeight="1">
      <c r="A424" s="1014"/>
      <c r="B424" s="2707"/>
      <c r="C424" s="2707"/>
      <c r="D424" s="1014"/>
      <c r="E424" s="1014"/>
      <c r="F424" s="2733" t="s">
        <v>481</v>
      </c>
      <c r="G424" s="2734"/>
      <c r="H424" s="2734"/>
      <c r="I424" s="225">
        <v>102</v>
      </c>
      <c r="J424" s="2735" t="s">
        <v>482</v>
      </c>
      <c r="K424" s="2736"/>
      <c r="L424" s="2735" t="s">
        <v>482</v>
      </c>
      <c r="M424" s="2736"/>
      <c r="N424" s="224" t="s">
        <v>34</v>
      </c>
      <c r="O424" s="2735" t="s">
        <v>482</v>
      </c>
      <c r="P424" s="2736"/>
      <c r="Q424" s="223" t="s">
        <v>34</v>
      </c>
      <c r="R424" s="2784" t="s">
        <v>490</v>
      </c>
      <c r="S424" s="2785"/>
      <c r="T424" s="2786" t="s">
        <v>490</v>
      </c>
      <c r="U424" s="2787"/>
      <c r="V424" s="2788" t="s">
        <v>490</v>
      </c>
      <c r="W424" s="2789"/>
      <c r="X424" s="2790" t="s">
        <v>491</v>
      </c>
      <c r="Y424" s="2790"/>
      <c r="Z424" s="2790"/>
      <c r="AA424" s="2790"/>
      <c r="AB424" s="2791"/>
      <c r="AC424" s="200"/>
    </row>
    <row r="425" spans="1:29" s="199" customFormat="1" ht="18" customHeight="1">
      <c r="A425" s="1014"/>
      <c r="B425" s="1014"/>
      <c r="C425" s="2739" t="s">
        <v>492</v>
      </c>
      <c r="D425" s="2739"/>
      <c r="E425" s="2740"/>
      <c r="F425" s="2792"/>
      <c r="G425" s="2793"/>
      <c r="H425" s="2793"/>
      <c r="I425" s="222"/>
      <c r="J425" s="207">
        <v>0</v>
      </c>
      <c r="K425" s="221">
        <v>0</v>
      </c>
      <c r="L425" s="207">
        <v>0</v>
      </c>
      <c r="N425" s="220">
        <v>0</v>
      </c>
      <c r="O425" s="207">
        <v>0</v>
      </c>
      <c r="Q425" s="220">
        <v>0</v>
      </c>
      <c r="R425" s="219">
        <v>0</v>
      </c>
      <c r="S425" s="218"/>
      <c r="T425" s="219">
        <v>0</v>
      </c>
      <c r="U425" s="218"/>
      <c r="V425" s="2794">
        <v>0</v>
      </c>
      <c r="W425" s="2795"/>
      <c r="X425" s="217"/>
      <c r="Y425" s="217"/>
      <c r="Z425" s="217"/>
      <c r="AA425" s="217"/>
      <c r="AB425" s="216"/>
      <c r="AC425" s="200"/>
    </row>
    <row r="426" spans="1:29" s="199" customFormat="1" ht="22.7" customHeight="1">
      <c r="A426" s="1014"/>
      <c r="B426" s="1014"/>
      <c r="C426" s="2739"/>
      <c r="D426" s="2739"/>
      <c r="E426" s="2740"/>
      <c r="F426" s="2751" t="s">
        <v>366</v>
      </c>
      <c r="G426" s="2752"/>
      <c r="H426" s="2752"/>
      <c r="I426" s="2753"/>
      <c r="J426" s="207">
        <v>0</v>
      </c>
      <c r="K426" s="208">
        <v>0</v>
      </c>
      <c r="L426" s="2796">
        <v>26</v>
      </c>
      <c r="M426" s="2797"/>
      <c r="N426" s="69">
        <v>5</v>
      </c>
      <c r="O426" s="2796">
        <v>26</v>
      </c>
      <c r="P426" s="2797"/>
      <c r="Q426" s="69">
        <v>6</v>
      </c>
      <c r="R426" s="2798">
        <v>15</v>
      </c>
      <c r="S426" s="2799"/>
      <c r="T426" s="2798">
        <v>7.5</v>
      </c>
      <c r="U426" s="2799"/>
      <c r="V426" s="2794">
        <v>22.5</v>
      </c>
      <c r="W426" s="2795"/>
      <c r="X426" s="215" t="s">
        <v>493</v>
      </c>
      <c r="Y426" s="214"/>
      <c r="Z426" s="210"/>
      <c r="AA426" s="210"/>
      <c r="AB426" s="209"/>
      <c r="AC426" s="200"/>
    </row>
    <row r="427" spans="1:29" s="199" customFormat="1" ht="22.7" customHeight="1">
      <c r="A427" s="1014"/>
      <c r="B427" s="1014"/>
      <c r="C427" s="2739"/>
      <c r="D427" s="2739"/>
      <c r="E427" s="2740"/>
      <c r="F427" s="2751" t="s">
        <v>368</v>
      </c>
      <c r="G427" s="2752"/>
      <c r="H427" s="2752"/>
      <c r="I427" s="2753"/>
      <c r="J427" s="2800">
        <v>4</v>
      </c>
      <c r="K427" s="2801"/>
      <c r="L427" s="2796">
        <v>25</v>
      </c>
      <c r="M427" s="2797"/>
      <c r="N427" s="69">
        <v>6</v>
      </c>
      <c r="O427" s="2796">
        <v>25</v>
      </c>
      <c r="P427" s="2797"/>
      <c r="Q427" s="69">
        <v>7</v>
      </c>
      <c r="R427" s="2798">
        <v>15</v>
      </c>
      <c r="S427" s="2799"/>
      <c r="T427" s="2798">
        <v>15</v>
      </c>
      <c r="U427" s="2799"/>
      <c r="V427" s="2794">
        <v>30</v>
      </c>
      <c r="W427" s="2795"/>
      <c r="X427" s="210"/>
      <c r="Y427" s="213" t="s">
        <v>24</v>
      </c>
      <c r="Z427" s="212" t="s">
        <v>494</v>
      </c>
      <c r="AA427" s="211"/>
      <c r="AB427" s="209"/>
      <c r="AC427" s="200"/>
    </row>
    <row r="428" spans="1:29" s="199" customFormat="1" ht="22.7" customHeight="1">
      <c r="A428" s="1014"/>
      <c r="B428" s="1014"/>
      <c r="C428" s="2739"/>
      <c r="D428" s="2739"/>
      <c r="E428" s="2740"/>
      <c r="F428" s="2751" t="s">
        <v>369</v>
      </c>
      <c r="G428" s="2752"/>
      <c r="H428" s="2752"/>
      <c r="I428" s="2753"/>
      <c r="J428" s="207">
        <v>0</v>
      </c>
      <c r="K428" s="208">
        <v>0</v>
      </c>
      <c r="L428" s="2796">
        <v>30</v>
      </c>
      <c r="M428" s="2797"/>
      <c r="N428" s="69">
        <v>4</v>
      </c>
      <c r="O428" s="2796">
        <v>30</v>
      </c>
      <c r="P428" s="2797"/>
      <c r="Q428" s="69">
        <v>4</v>
      </c>
      <c r="R428" s="2798">
        <v>15</v>
      </c>
      <c r="S428" s="2799"/>
      <c r="T428" s="2798">
        <v>15</v>
      </c>
      <c r="U428" s="2799"/>
      <c r="V428" s="2794">
        <v>30</v>
      </c>
      <c r="W428" s="2795"/>
      <c r="X428" s="210"/>
      <c r="Y428" s="210"/>
      <c r="Z428" s="210"/>
      <c r="AA428" s="210"/>
      <c r="AB428" s="209"/>
      <c r="AC428" s="200"/>
    </row>
    <row r="429" spans="1:29" s="199" customFormat="1" ht="22.7" customHeight="1">
      <c r="A429" s="1014"/>
      <c r="B429" s="1014"/>
      <c r="C429" s="2739"/>
      <c r="D429" s="2739"/>
      <c r="E429" s="2740"/>
      <c r="F429" s="2751" t="s">
        <v>370</v>
      </c>
      <c r="G429" s="2752"/>
      <c r="H429" s="2752"/>
      <c r="I429" s="2753"/>
      <c r="J429" s="207">
        <v>0</v>
      </c>
      <c r="K429" s="208">
        <v>0</v>
      </c>
      <c r="L429" s="2796">
        <v>33</v>
      </c>
      <c r="M429" s="2797"/>
      <c r="N429" s="69">
        <v>3</v>
      </c>
      <c r="O429" s="2796">
        <v>33</v>
      </c>
      <c r="P429" s="2797"/>
      <c r="Q429" s="69">
        <v>3</v>
      </c>
      <c r="R429" s="2798">
        <v>15</v>
      </c>
      <c r="S429" s="2799"/>
      <c r="T429" s="2798">
        <v>15</v>
      </c>
      <c r="U429" s="2799"/>
      <c r="V429" s="2794">
        <v>30</v>
      </c>
      <c r="W429" s="2795"/>
      <c r="X429" s="2802" t="s">
        <v>495</v>
      </c>
      <c r="Y429" s="2803"/>
      <c r="Z429" s="2803"/>
      <c r="AA429" s="2803"/>
      <c r="AB429" s="2804"/>
      <c r="AC429" s="200"/>
    </row>
    <row r="430" spans="1:29" s="199" customFormat="1" ht="22.7" customHeight="1">
      <c r="A430" s="1014"/>
      <c r="B430" s="1014"/>
      <c r="C430" s="2739"/>
      <c r="D430" s="2739"/>
      <c r="E430" s="2740"/>
      <c r="F430" s="2751" t="s">
        <v>371</v>
      </c>
      <c r="G430" s="2752"/>
      <c r="H430" s="2752"/>
      <c r="I430" s="2753"/>
      <c r="J430" s="207">
        <v>0</v>
      </c>
      <c r="K430" s="208">
        <v>0</v>
      </c>
      <c r="L430" s="2796">
        <v>25</v>
      </c>
      <c r="M430" s="2797"/>
      <c r="N430" s="69">
        <v>6</v>
      </c>
      <c r="O430" s="2796">
        <v>28</v>
      </c>
      <c r="P430" s="2797"/>
      <c r="Q430" s="69">
        <v>5</v>
      </c>
      <c r="R430" s="2798">
        <v>15</v>
      </c>
      <c r="S430" s="2799"/>
      <c r="T430" s="2798">
        <v>7.5</v>
      </c>
      <c r="U430" s="2799"/>
      <c r="V430" s="2794">
        <v>22.5</v>
      </c>
      <c r="W430" s="2795"/>
      <c r="X430" s="2802"/>
      <c r="Y430" s="2803"/>
      <c r="Z430" s="2803"/>
      <c r="AA430" s="2803"/>
      <c r="AB430" s="2804"/>
      <c r="AC430" s="200"/>
    </row>
    <row r="431" spans="1:29" s="199" customFormat="1" ht="22.7" customHeight="1">
      <c r="A431" s="1014"/>
      <c r="B431" s="1014"/>
      <c r="C431" s="2739"/>
      <c r="D431" s="2739"/>
      <c r="E431" s="2740"/>
      <c r="F431" s="2751" t="s">
        <v>372</v>
      </c>
      <c r="G431" s="2752"/>
      <c r="H431" s="2752"/>
      <c r="I431" s="2753"/>
      <c r="J431" s="207">
        <v>0</v>
      </c>
      <c r="K431" s="208">
        <v>0</v>
      </c>
      <c r="L431" s="2796">
        <v>100</v>
      </c>
      <c r="M431" s="2797"/>
      <c r="N431" s="69">
        <v>1</v>
      </c>
      <c r="O431" s="2796">
        <v>101</v>
      </c>
      <c r="P431" s="2797"/>
      <c r="Q431" s="69">
        <v>1</v>
      </c>
      <c r="R431" s="2798">
        <v>15</v>
      </c>
      <c r="S431" s="2799"/>
      <c r="T431" s="2798">
        <v>15</v>
      </c>
      <c r="U431" s="2799"/>
      <c r="V431" s="2794">
        <v>30</v>
      </c>
      <c r="W431" s="2795"/>
      <c r="X431" s="2802"/>
      <c r="Y431" s="2803"/>
      <c r="Z431" s="2803"/>
      <c r="AA431" s="2803"/>
      <c r="AB431" s="2804"/>
      <c r="AC431" s="200"/>
    </row>
    <row r="432" spans="1:29" s="199" customFormat="1" ht="22.7" customHeight="1">
      <c r="A432" s="1014"/>
      <c r="B432" s="1014"/>
      <c r="C432" s="2739"/>
      <c r="D432" s="2739"/>
      <c r="E432" s="2740"/>
      <c r="F432" s="2751" t="s">
        <v>373</v>
      </c>
      <c r="G432" s="2752"/>
      <c r="H432" s="2752"/>
      <c r="I432" s="2753"/>
      <c r="J432" s="207">
        <v>0</v>
      </c>
      <c r="K432" s="208">
        <v>0</v>
      </c>
      <c r="L432" s="2796">
        <v>60</v>
      </c>
      <c r="M432" s="2797"/>
      <c r="N432" s="69">
        <v>2</v>
      </c>
      <c r="O432" s="2796">
        <v>60</v>
      </c>
      <c r="P432" s="2797"/>
      <c r="Q432" s="69">
        <v>2</v>
      </c>
      <c r="R432" s="2798">
        <v>0</v>
      </c>
      <c r="S432" s="2799"/>
      <c r="T432" s="2798">
        <v>0</v>
      </c>
      <c r="U432" s="2799"/>
      <c r="V432" s="2794">
        <v>0</v>
      </c>
      <c r="W432" s="2795"/>
      <c r="X432" s="2802"/>
      <c r="Y432" s="2803"/>
      <c r="Z432" s="2803"/>
      <c r="AA432" s="2803"/>
      <c r="AB432" s="2804"/>
      <c r="AC432" s="200"/>
    </row>
    <row r="433" spans="1:29" s="199" customFormat="1" ht="22.7" customHeight="1">
      <c r="A433" s="1014"/>
      <c r="B433" s="1014"/>
      <c r="C433" s="2739"/>
      <c r="D433" s="2739"/>
      <c r="E433" s="2740"/>
      <c r="F433" s="2751" t="s">
        <v>374</v>
      </c>
      <c r="G433" s="2752"/>
      <c r="H433" s="2752"/>
      <c r="I433" s="2753"/>
      <c r="J433" s="207">
        <v>0</v>
      </c>
      <c r="K433" s="208">
        <v>0</v>
      </c>
      <c r="L433" s="207">
        <v>0</v>
      </c>
      <c r="N433" s="69">
        <v>0</v>
      </c>
      <c r="O433" s="207">
        <v>0</v>
      </c>
      <c r="Q433" s="69">
        <v>0</v>
      </c>
      <c r="R433" s="206">
        <v>0</v>
      </c>
      <c r="S433" s="205"/>
      <c r="T433" s="206"/>
      <c r="U433" s="205"/>
      <c r="V433" s="2794">
        <v>0</v>
      </c>
      <c r="W433" s="2795"/>
      <c r="X433" s="2802"/>
      <c r="Y433" s="2803"/>
      <c r="Z433" s="2803"/>
      <c r="AA433" s="2803"/>
      <c r="AB433" s="2804"/>
      <c r="AC433" s="200"/>
    </row>
    <row r="434" spans="1:29" s="199" customFormat="1" ht="18" customHeight="1">
      <c r="A434" s="1014"/>
      <c r="B434" s="1014"/>
      <c r="C434" s="2739"/>
      <c r="D434" s="2739"/>
      <c r="E434" s="2740"/>
      <c r="F434" s="2751">
        <v>0</v>
      </c>
      <c r="G434" s="2752"/>
      <c r="H434" s="2752"/>
      <c r="I434" s="2753"/>
      <c r="L434" s="207">
        <v>0</v>
      </c>
      <c r="N434" s="69">
        <v>0</v>
      </c>
      <c r="O434" s="207">
        <v>0</v>
      </c>
      <c r="Q434" s="69">
        <v>0</v>
      </c>
      <c r="R434" s="206">
        <v>0</v>
      </c>
      <c r="S434" s="205"/>
      <c r="T434" s="206"/>
      <c r="U434" s="205"/>
      <c r="V434" s="2794">
        <v>0</v>
      </c>
      <c r="W434" s="2795"/>
      <c r="X434" s="2802"/>
      <c r="Y434" s="2803"/>
      <c r="Z434" s="2803"/>
      <c r="AA434" s="2803"/>
      <c r="AB434" s="2804"/>
      <c r="AC434" s="200"/>
    </row>
    <row r="435" spans="1:29" s="199" customFormat="1" ht="18" customHeight="1" thickBot="1">
      <c r="A435" s="1014"/>
      <c r="B435" s="1014"/>
      <c r="C435" s="1014"/>
      <c r="D435" s="1014"/>
      <c r="E435" s="1014"/>
      <c r="F435" s="204"/>
      <c r="G435" s="202"/>
      <c r="H435" s="203"/>
      <c r="I435" s="202"/>
      <c r="J435" s="202"/>
      <c r="K435" s="202"/>
      <c r="L435" s="202"/>
      <c r="M435" s="202"/>
      <c r="N435" s="202"/>
      <c r="O435" s="202"/>
      <c r="P435" s="202"/>
      <c r="Q435" s="202"/>
      <c r="R435" s="202"/>
      <c r="S435" s="202"/>
      <c r="T435" s="202"/>
      <c r="U435" s="202"/>
      <c r="V435" s="202"/>
      <c r="W435" s="202"/>
      <c r="X435" s="202"/>
      <c r="Y435" s="202"/>
      <c r="Z435" s="202"/>
      <c r="AA435" s="202"/>
      <c r="AB435" s="201"/>
      <c r="AC435" s="200"/>
    </row>
  </sheetData>
  <mergeCells count="664">
    <mergeCell ref="X429:AB434"/>
    <mergeCell ref="F430:I430"/>
    <mergeCell ref="L430:M430"/>
    <mergeCell ref="O430:P430"/>
    <mergeCell ref="R430:S430"/>
    <mergeCell ref="T430:U430"/>
    <mergeCell ref="V430:W430"/>
    <mergeCell ref="F433:I433"/>
    <mergeCell ref="V433:W433"/>
    <mergeCell ref="F434:I434"/>
    <mergeCell ref="V434:W434"/>
    <mergeCell ref="R431:S431"/>
    <mergeCell ref="T431:U431"/>
    <mergeCell ref="V431:W431"/>
    <mergeCell ref="F432:I432"/>
    <mergeCell ref="L432:M432"/>
    <mergeCell ref="O432:P432"/>
    <mergeCell ref="V428:W428"/>
    <mergeCell ref="F431:I431"/>
    <mergeCell ref="L431:M431"/>
    <mergeCell ref="O431:P431"/>
    <mergeCell ref="F429:I429"/>
    <mergeCell ref="L429:M429"/>
    <mergeCell ref="O429:P429"/>
    <mergeCell ref="R432:S432"/>
    <mergeCell ref="T432:U432"/>
    <mergeCell ref="V432:W432"/>
    <mergeCell ref="C425:E434"/>
    <mergeCell ref="F425:H425"/>
    <mergeCell ref="V425:W425"/>
    <mergeCell ref="F426:I426"/>
    <mergeCell ref="L426:M426"/>
    <mergeCell ref="O426:P426"/>
    <mergeCell ref="R426:S426"/>
    <mergeCell ref="T426:U426"/>
    <mergeCell ref="V426:W426"/>
    <mergeCell ref="F427:I427"/>
    <mergeCell ref="J427:K427"/>
    <mergeCell ref="L427:M427"/>
    <mergeCell ref="O427:P427"/>
    <mergeCell ref="R427:S427"/>
    <mergeCell ref="T427:U427"/>
    <mergeCell ref="R429:S429"/>
    <mergeCell ref="T429:U429"/>
    <mergeCell ref="V429:W429"/>
    <mergeCell ref="V427:W427"/>
    <mergeCell ref="F428:I428"/>
    <mergeCell ref="L428:M428"/>
    <mergeCell ref="O428:P428"/>
    <mergeCell ref="R428:S428"/>
    <mergeCell ref="T428:U428"/>
    <mergeCell ref="B423:C424"/>
    <mergeCell ref="F423:H423"/>
    <mergeCell ref="J423:K423"/>
    <mergeCell ref="L423:N423"/>
    <mergeCell ref="O423:Q423"/>
    <mergeCell ref="R423:S423"/>
    <mergeCell ref="T423:U423"/>
    <mergeCell ref="V423:W423"/>
    <mergeCell ref="X423:AB423"/>
    <mergeCell ref="F424:H424"/>
    <mergeCell ref="J424:K424"/>
    <mergeCell ref="L424:M424"/>
    <mergeCell ref="O424:P424"/>
    <mergeCell ref="R424:S424"/>
    <mergeCell ref="T424:U424"/>
    <mergeCell ref="V424:W424"/>
    <mergeCell ref="X424:AB424"/>
    <mergeCell ref="W419:X419"/>
    <mergeCell ref="Z417:AA417"/>
    <mergeCell ref="F418:I418"/>
    <mergeCell ref="K418:L418"/>
    <mergeCell ref="N418:O418"/>
    <mergeCell ref="Q418:R418"/>
    <mergeCell ref="T418:U418"/>
    <mergeCell ref="Z419:AA419"/>
    <mergeCell ref="F420:I420"/>
    <mergeCell ref="K420:L420"/>
    <mergeCell ref="N420:O420"/>
    <mergeCell ref="Q420:R420"/>
    <mergeCell ref="T420:U420"/>
    <mergeCell ref="W420:X420"/>
    <mergeCell ref="Z420:AA420"/>
    <mergeCell ref="F419:I419"/>
    <mergeCell ref="K419:L419"/>
    <mergeCell ref="W416:X416"/>
    <mergeCell ref="Z416:AA416"/>
    <mergeCell ref="F415:I415"/>
    <mergeCell ref="K415:L415"/>
    <mergeCell ref="W418:X418"/>
    <mergeCell ref="Z418:AA418"/>
    <mergeCell ref="F417:I417"/>
    <mergeCell ref="K417:L417"/>
    <mergeCell ref="N417:O417"/>
    <mergeCell ref="Q417:R417"/>
    <mergeCell ref="T417:U417"/>
    <mergeCell ref="W417:X417"/>
    <mergeCell ref="Z413:AA413"/>
    <mergeCell ref="F414:I414"/>
    <mergeCell ref="K414:L414"/>
    <mergeCell ref="N414:O414"/>
    <mergeCell ref="Q414:R414"/>
    <mergeCell ref="T414:U414"/>
    <mergeCell ref="W414:X414"/>
    <mergeCell ref="Z414:AA414"/>
    <mergeCell ref="N415:O415"/>
    <mergeCell ref="Q415:R415"/>
    <mergeCell ref="T415:U415"/>
    <mergeCell ref="W415:X415"/>
    <mergeCell ref="T413:U413"/>
    <mergeCell ref="W413:X413"/>
    <mergeCell ref="Z415:AA415"/>
    <mergeCell ref="W411:X411"/>
    <mergeCell ref="Z411:AA411"/>
    <mergeCell ref="F412:I412"/>
    <mergeCell ref="K412:L412"/>
    <mergeCell ref="N412:O412"/>
    <mergeCell ref="Q412:R412"/>
    <mergeCell ref="T412:U412"/>
    <mergeCell ref="W412:X412"/>
    <mergeCell ref="Z412:AA412"/>
    <mergeCell ref="C411:E420"/>
    <mergeCell ref="F411:H411"/>
    <mergeCell ref="K411:L411"/>
    <mergeCell ref="N411:O411"/>
    <mergeCell ref="Q411:R411"/>
    <mergeCell ref="T411:U411"/>
    <mergeCell ref="F413:I413"/>
    <mergeCell ref="K413:L413"/>
    <mergeCell ref="N413:O413"/>
    <mergeCell ref="Q413:R413"/>
    <mergeCell ref="F416:I416"/>
    <mergeCell ref="K416:L416"/>
    <mergeCell ref="N416:O416"/>
    <mergeCell ref="Q416:R416"/>
    <mergeCell ref="T416:U416"/>
    <mergeCell ref="N419:O419"/>
    <mergeCell ref="Q419:R419"/>
    <mergeCell ref="T419:U419"/>
    <mergeCell ref="BA380:BB380"/>
    <mergeCell ref="U381:V381"/>
    <mergeCell ref="AA381:AB381"/>
    <mergeCell ref="F396:AB396"/>
    <mergeCell ref="D401:AB401"/>
    <mergeCell ref="E403:AB403"/>
    <mergeCell ref="E406:AB406"/>
    <mergeCell ref="B409:C410"/>
    <mergeCell ref="F409:H409"/>
    <mergeCell ref="J409:J410"/>
    <mergeCell ref="K409:M409"/>
    <mergeCell ref="N409:P409"/>
    <mergeCell ref="Q409:S409"/>
    <mergeCell ref="T409:V409"/>
    <mergeCell ref="W409:Y409"/>
    <mergeCell ref="Z409:AB410"/>
    <mergeCell ref="F410:H410"/>
    <mergeCell ref="K410:L410"/>
    <mergeCell ref="N410:O410"/>
    <mergeCell ref="Q410:R410"/>
    <mergeCell ref="T410:U410"/>
    <mergeCell ref="W410:X410"/>
    <mergeCell ref="AG380:AH380"/>
    <mergeCell ref="AK380:AL380"/>
    <mergeCell ref="AM380:AN380"/>
    <mergeCell ref="AO380:AP380"/>
    <mergeCell ref="AQ380:AR380"/>
    <mergeCell ref="AS380:AT380"/>
    <mergeCell ref="AU380:AV380"/>
    <mergeCell ref="AW380:AX380"/>
    <mergeCell ref="AY380:AZ380"/>
    <mergeCell ref="AW378:AX378"/>
    <mergeCell ref="AY378:AZ378"/>
    <mergeCell ref="BA378:BB378"/>
    <mergeCell ref="AG379:AH379"/>
    <mergeCell ref="AK379:AL379"/>
    <mergeCell ref="AM379:AN379"/>
    <mergeCell ref="AO379:AP379"/>
    <mergeCell ref="AQ379:AR379"/>
    <mergeCell ref="AS379:AT379"/>
    <mergeCell ref="AU379:AV379"/>
    <mergeCell ref="AW379:AX379"/>
    <mergeCell ref="AY379:AZ379"/>
    <mergeCell ref="BA379:BB379"/>
    <mergeCell ref="AY376:AZ376"/>
    <mergeCell ref="BA376:BB376"/>
    <mergeCell ref="AG377:AH377"/>
    <mergeCell ref="AK377:AL377"/>
    <mergeCell ref="AM377:AN377"/>
    <mergeCell ref="AO377:AP377"/>
    <mergeCell ref="AQ377:AR377"/>
    <mergeCell ref="AS377:AT377"/>
    <mergeCell ref="AU377:AV377"/>
    <mergeCell ref="AW377:AX377"/>
    <mergeCell ref="AY377:AZ377"/>
    <mergeCell ref="BA377:BB377"/>
    <mergeCell ref="S381:T381"/>
    <mergeCell ref="AU376:AV376"/>
    <mergeCell ref="AW376:AX376"/>
    <mergeCell ref="S380:T380"/>
    <mergeCell ref="U380:V380"/>
    <mergeCell ref="W380:X380"/>
    <mergeCell ref="AA380:AB380"/>
    <mergeCell ref="U379:V379"/>
    <mergeCell ref="W379:X379"/>
    <mergeCell ref="Y379:Z380"/>
    <mergeCell ref="AA379:AB379"/>
    <mergeCell ref="AG376:AH376"/>
    <mergeCell ref="AK376:AL376"/>
    <mergeCell ref="AM376:AN376"/>
    <mergeCell ref="AO376:AP376"/>
    <mergeCell ref="AQ376:AR376"/>
    <mergeCell ref="AS376:AT376"/>
    <mergeCell ref="AG378:AH378"/>
    <mergeCell ref="AK378:AL378"/>
    <mergeCell ref="AM378:AN378"/>
    <mergeCell ref="AO378:AP378"/>
    <mergeCell ref="AQ378:AR378"/>
    <mergeCell ref="AS378:AT378"/>
    <mergeCell ref="AU378:AV378"/>
    <mergeCell ref="B380:C380"/>
    <mergeCell ref="G380:H380"/>
    <mergeCell ref="K380:L380"/>
    <mergeCell ref="M380:N380"/>
    <mergeCell ref="O380:P380"/>
    <mergeCell ref="Q380:R380"/>
    <mergeCell ref="G381:H381"/>
    <mergeCell ref="K381:L381"/>
    <mergeCell ref="M381:N381"/>
    <mergeCell ref="O381:P381"/>
    <mergeCell ref="Q381:R381"/>
    <mergeCell ref="Y378:Z378"/>
    <mergeCell ref="AA378:AB378"/>
    <mergeCell ref="B379:C379"/>
    <mergeCell ref="G379:H379"/>
    <mergeCell ref="K379:L379"/>
    <mergeCell ref="M379:N379"/>
    <mergeCell ref="O379:P379"/>
    <mergeCell ref="Q379:R379"/>
    <mergeCell ref="S379:T379"/>
    <mergeCell ref="B378:C378"/>
    <mergeCell ref="G378:H378"/>
    <mergeCell ref="K378:L378"/>
    <mergeCell ref="M378:N378"/>
    <mergeCell ref="O378:P378"/>
    <mergeCell ref="Q378:R378"/>
    <mergeCell ref="S378:T378"/>
    <mergeCell ref="U378:V378"/>
    <mergeCell ref="W378:X378"/>
    <mergeCell ref="Y377:Z377"/>
    <mergeCell ref="AA377:AB377"/>
    <mergeCell ref="B374:C376"/>
    <mergeCell ref="D374:L374"/>
    <mergeCell ref="M374:N374"/>
    <mergeCell ref="O374:P374"/>
    <mergeCell ref="Q374:R374"/>
    <mergeCell ref="S374:T374"/>
    <mergeCell ref="U374:AB374"/>
    <mergeCell ref="G375:H375"/>
    <mergeCell ref="K375:L375"/>
    <mergeCell ref="M375:N375"/>
    <mergeCell ref="O375:P375"/>
    <mergeCell ref="B377:C377"/>
    <mergeCell ref="G377:H377"/>
    <mergeCell ref="K377:L377"/>
    <mergeCell ref="M377:N377"/>
    <mergeCell ref="O377:P377"/>
    <mergeCell ref="Q377:R377"/>
    <mergeCell ref="S377:T377"/>
    <mergeCell ref="U377:V377"/>
    <mergeCell ref="W377:X377"/>
    <mergeCell ref="Q375:R375"/>
    <mergeCell ref="S375:T375"/>
    <mergeCell ref="U375:V375"/>
    <mergeCell ref="W375:X375"/>
    <mergeCell ref="Y375:Z375"/>
    <mergeCell ref="AA375:AB375"/>
    <mergeCell ref="F376:L376"/>
    <mergeCell ref="M376:N376"/>
    <mergeCell ref="O376:P376"/>
    <mergeCell ref="Q376:R376"/>
    <mergeCell ref="S376:T376"/>
    <mergeCell ref="U376:V376"/>
    <mergeCell ref="W376:X376"/>
    <mergeCell ref="Y376:Z376"/>
    <mergeCell ref="AA376:AB376"/>
    <mergeCell ref="E372:AB372"/>
    <mergeCell ref="G373:H373"/>
    <mergeCell ref="K373:L373"/>
    <mergeCell ref="M373:N373"/>
    <mergeCell ref="O373:P373"/>
    <mergeCell ref="Q373:R373"/>
    <mergeCell ref="S373:T373"/>
    <mergeCell ref="U373:V373"/>
    <mergeCell ref="W373:X373"/>
    <mergeCell ref="Y373:Z373"/>
    <mergeCell ref="AA373:AB373"/>
    <mergeCell ref="D368:I368"/>
    <mergeCell ref="K368:L368"/>
    <mergeCell ref="N368:O368"/>
    <mergeCell ref="P368:Q368"/>
    <mergeCell ref="S368:T368"/>
    <mergeCell ref="U368:V368"/>
    <mergeCell ref="X368:Y368"/>
    <mergeCell ref="Z368:AA368"/>
    <mergeCell ref="D369:I369"/>
    <mergeCell ref="K369:L369"/>
    <mergeCell ref="N369:O369"/>
    <mergeCell ref="P369:Q369"/>
    <mergeCell ref="S369:T369"/>
    <mergeCell ref="U369:V369"/>
    <mergeCell ref="X369:Y369"/>
    <mergeCell ref="Z369:AA369"/>
    <mergeCell ref="A367:B367"/>
    <mergeCell ref="D367:I367"/>
    <mergeCell ref="K367:L367"/>
    <mergeCell ref="N367:O367"/>
    <mergeCell ref="P367:Q367"/>
    <mergeCell ref="S367:T367"/>
    <mergeCell ref="U367:V367"/>
    <mergeCell ref="X367:Y367"/>
    <mergeCell ref="Z367:AA367"/>
    <mergeCell ref="D365:I365"/>
    <mergeCell ref="K365:L365"/>
    <mergeCell ref="N365:O365"/>
    <mergeCell ref="P365:Q365"/>
    <mergeCell ref="S365:T365"/>
    <mergeCell ref="U365:V365"/>
    <mergeCell ref="X365:Y365"/>
    <mergeCell ref="Z365:AA365"/>
    <mergeCell ref="D366:I366"/>
    <mergeCell ref="K366:L366"/>
    <mergeCell ref="N366:O366"/>
    <mergeCell ref="P366:Q366"/>
    <mergeCell ref="S366:T366"/>
    <mergeCell ref="U366:V366"/>
    <mergeCell ref="X366:Y366"/>
    <mergeCell ref="Z366:AA366"/>
    <mergeCell ref="D363:I363"/>
    <mergeCell ref="K363:L363"/>
    <mergeCell ref="N363:O363"/>
    <mergeCell ref="P363:Q363"/>
    <mergeCell ref="S363:T363"/>
    <mergeCell ref="U363:V363"/>
    <mergeCell ref="X363:Y363"/>
    <mergeCell ref="Z363:AA363"/>
    <mergeCell ref="D364:I364"/>
    <mergeCell ref="K364:L364"/>
    <mergeCell ref="N364:O364"/>
    <mergeCell ref="P364:Q364"/>
    <mergeCell ref="S364:T364"/>
    <mergeCell ref="U364:V364"/>
    <mergeCell ref="X364:Y364"/>
    <mergeCell ref="Z364:AA364"/>
    <mergeCell ref="D361:I361"/>
    <mergeCell ref="K361:L361"/>
    <mergeCell ref="N361:O361"/>
    <mergeCell ref="P361:Q361"/>
    <mergeCell ref="S361:T361"/>
    <mergeCell ref="U361:V361"/>
    <mergeCell ref="X361:Y361"/>
    <mergeCell ref="Z361:AA361"/>
    <mergeCell ref="D362:I362"/>
    <mergeCell ref="K362:L362"/>
    <mergeCell ref="N362:O362"/>
    <mergeCell ref="P362:Q362"/>
    <mergeCell ref="S362:T362"/>
    <mergeCell ref="U362:V362"/>
    <mergeCell ref="X362:Y362"/>
    <mergeCell ref="Z362:AA362"/>
    <mergeCell ref="C358:I358"/>
    <mergeCell ref="K358:L358"/>
    <mergeCell ref="N358:O358"/>
    <mergeCell ref="P358:Q358"/>
    <mergeCell ref="S358:T358"/>
    <mergeCell ref="U358:V358"/>
    <mergeCell ref="X358:Y358"/>
    <mergeCell ref="Z358:AA358"/>
    <mergeCell ref="D360:I360"/>
    <mergeCell ref="K360:L360"/>
    <mergeCell ref="N360:O360"/>
    <mergeCell ref="P360:Q360"/>
    <mergeCell ref="S360:T360"/>
    <mergeCell ref="U360:V360"/>
    <mergeCell ref="X360:Y360"/>
    <mergeCell ref="Z360:AA360"/>
    <mergeCell ref="B355:B356"/>
    <mergeCell ref="C355:I357"/>
    <mergeCell ref="K356:L356"/>
    <mergeCell ref="N356:O356"/>
    <mergeCell ref="P356:Q356"/>
    <mergeCell ref="S356:T356"/>
    <mergeCell ref="U356:V356"/>
    <mergeCell ref="X356:Y356"/>
    <mergeCell ref="Z356:AA356"/>
    <mergeCell ref="K357:L357"/>
    <mergeCell ref="N357:O357"/>
    <mergeCell ref="P357:Q357"/>
    <mergeCell ref="S357:T357"/>
    <mergeCell ref="U357:V357"/>
    <mergeCell ref="X357:Y357"/>
    <mergeCell ref="Z357:AA357"/>
    <mergeCell ref="D352:AB352"/>
    <mergeCell ref="B354:I354"/>
    <mergeCell ref="J354:L354"/>
    <mergeCell ref="N354:Q354"/>
    <mergeCell ref="S354:V354"/>
    <mergeCell ref="X354:AA354"/>
    <mergeCell ref="D349:H349"/>
    <mergeCell ref="K349:L349"/>
    <mergeCell ref="N349:O349"/>
    <mergeCell ref="Z347:AA347"/>
    <mergeCell ref="D346:H346"/>
    <mergeCell ref="K346:L346"/>
    <mergeCell ref="N346:O346"/>
    <mergeCell ref="Q346:R346"/>
    <mergeCell ref="T346:U346"/>
    <mergeCell ref="W346:X346"/>
    <mergeCell ref="Q349:R349"/>
    <mergeCell ref="T349:U349"/>
    <mergeCell ref="W349:X349"/>
    <mergeCell ref="Z346:AA346"/>
    <mergeCell ref="D347:H347"/>
    <mergeCell ref="K347:L347"/>
    <mergeCell ref="N347:O347"/>
    <mergeCell ref="Q347:R347"/>
    <mergeCell ref="T347:U347"/>
    <mergeCell ref="W347:X347"/>
    <mergeCell ref="Z349:AA349"/>
    <mergeCell ref="T335:U335"/>
    <mergeCell ref="E342:AB342"/>
    <mergeCell ref="D344:AB344"/>
    <mergeCell ref="D345:H345"/>
    <mergeCell ref="K345:M345"/>
    <mergeCell ref="N345:P345"/>
    <mergeCell ref="Q345:S345"/>
    <mergeCell ref="T345:V345"/>
    <mergeCell ref="W345:Y345"/>
    <mergeCell ref="Z345:AB345"/>
    <mergeCell ref="C322:F334"/>
    <mergeCell ref="R322:S322"/>
    <mergeCell ref="V322:AB322"/>
    <mergeCell ref="T323:U323"/>
    <mergeCell ref="X323:AB323"/>
    <mergeCell ref="N324:S324"/>
    <mergeCell ref="Y324:AB334"/>
    <mergeCell ref="N325:S325"/>
    <mergeCell ref="N326:S326"/>
    <mergeCell ref="N327:S327"/>
    <mergeCell ref="N328:S328"/>
    <mergeCell ref="N329:S329"/>
    <mergeCell ref="N330:S332"/>
    <mergeCell ref="G320:G323"/>
    <mergeCell ref="K320:L320"/>
    <mergeCell ref="M320:M323"/>
    <mergeCell ref="N320:Q320"/>
    <mergeCell ref="R320:S320"/>
    <mergeCell ref="V320:AB320"/>
    <mergeCell ref="I321:I323"/>
    <mergeCell ref="J321:J323"/>
    <mergeCell ref="K321:K323"/>
    <mergeCell ref="L321:L323"/>
    <mergeCell ref="N321:Q323"/>
    <mergeCell ref="R321:S321"/>
    <mergeCell ref="V321:AB321"/>
    <mergeCell ref="AB240:AB241"/>
    <mergeCell ref="Q279:V279"/>
    <mergeCell ref="E285:AB285"/>
    <mergeCell ref="F296:V297"/>
    <mergeCell ref="Q304:V304"/>
    <mergeCell ref="G311:I311"/>
    <mergeCell ref="D314:AB314"/>
    <mergeCell ref="E316:AB316"/>
    <mergeCell ref="N319:S319"/>
    <mergeCell ref="B240:B241"/>
    <mergeCell ref="C240:C241"/>
    <mergeCell ref="D240:D241"/>
    <mergeCell ref="E240:E241"/>
    <mergeCell ref="F240:F241"/>
    <mergeCell ref="G240:G241"/>
    <mergeCell ref="H240:H241"/>
    <mergeCell ref="I240:I241"/>
    <mergeCell ref="J240:J241"/>
    <mergeCell ref="E236:F236"/>
    <mergeCell ref="R236:S236"/>
    <mergeCell ref="Z236:AA236"/>
    <mergeCell ref="E237:F237"/>
    <mergeCell ref="J237:K237"/>
    <mergeCell ref="R237:S237"/>
    <mergeCell ref="Z237:AA237"/>
    <mergeCell ref="E238:F238"/>
    <mergeCell ref="J238:K238"/>
    <mergeCell ref="R238:S238"/>
    <mergeCell ref="Z238:AA238"/>
    <mergeCell ref="E233:F233"/>
    <mergeCell ref="J233:K233"/>
    <mergeCell ref="R233:S233"/>
    <mergeCell ref="Z233:AA233"/>
    <mergeCell ref="E234:F234"/>
    <mergeCell ref="J234:K234"/>
    <mergeCell ref="R234:S234"/>
    <mergeCell ref="Z234:AA234"/>
    <mergeCell ref="E235:F235"/>
    <mergeCell ref="J235:K235"/>
    <mergeCell ref="R235:S235"/>
    <mergeCell ref="W235:X235"/>
    <mergeCell ref="Z235:AA235"/>
    <mergeCell ref="E230:F230"/>
    <mergeCell ref="J230:K230"/>
    <mergeCell ref="Z230:AA230"/>
    <mergeCell ref="E231:F231"/>
    <mergeCell ref="J231:K231"/>
    <mergeCell ref="R231:S231"/>
    <mergeCell ref="Z231:AA231"/>
    <mergeCell ref="E232:F232"/>
    <mergeCell ref="R232:S232"/>
    <mergeCell ref="W232:X232"/>
    <mergeCell ref="Z232:AA232"/>
    <mergeCell ref="E227:F227"/>
    <mergeCell ref="J227:K227"/>
    <mergeCell ref="R227:S227"/>
    <mergeCell ref="Z227:AA227"/>
    <mergeCell ref="E228:F228"/>
    <mergeCell ref="R228:S228"/>
    <mergeCell ref="Z228:AA228"/>
    <mergeCell ref="E229:F229"/>
    <mergeCell ref="J229:K229"/>
    <mergeCell ref="W229:X229"/>
    <mergeCell ref="Z229:AA229"/>
    <mergeCell ref="E224:F224"/>
    <mergeCell ref="J224:K224"/>
    <mergeCell ref="Z224:AA224"/>
    <mergeCell ref="E225:F225"/>
    <mergeCell ref="J225:K225"/>
    <mergeCell ref="W225:X225"/>
    <mergeCell ref="Z225:AA225"/>
    <mergeCell ref="E226:F226"/>
    <mergeCell ref="R226:S226"/>
    <mergeCell ref="Z226:AA226"/>
    <mergeCell ref="E222:F222"/>
    <mergeCell ref="J222:K222"/>
    <mergeCell ref="R222:S222"/>
    <mergeCell ref="Z222:AA222"/>
    <mergeCell ref="E223:F223"/>
    <mergeCell ref="J223:K223"/>
    <mergeCell ref="O223:P223"/>
    <mergeCell ref="R223:S223"/>
    <mergeCell ref="Z223:AA223"/>
    <mergeCell ref="J219:K219"/>
    <mergeCell ref="R219:S219"/>
    <mergeCell ref="Z219:AA219"/>
    <mergeCell ref="E220:F220"/>
    <mergeCell ref="J220:K220"/>
    <mergeCell ref="R220:S220"/>
    <mergeCell ref="Z220:AA220"/>
    <mergeCell ref="E221:F221"/>
    <mergeCell ref="J221:K221"/>
    <mergeCell ref="R221:S221"/>
    <mergeCell ref="W221:X221"/>
    <mergeCell ref="Z221:AA221"/>
    <mergeCell ref="E214:AB214"/>
    <mergeCell ref="B216:AB216"/>
    <mergeCell ref="C217:D217"/>
    <mergeCell ref="I217:J217"/>
    <mergeCell ref="M217:Q217"/>
    <mergeCell ref="U217:Y217"/>
    <mergeCell ref="E218:F218"/>
    <mergeCell ref="J218:K218"/>
    <mergeCell ref="R218:S218"/>
    <mergeCell ref="Z218:AA218"/>
    <mergeCell ref="B61:AB62"/>
    <mergeCell ref="B63:AB64"/>
    <mergeCell ref="E66:AB66"/>
    <mergeCell ref="D69:E69"/>
    <mergeCell ref="W73:Y73"/>
    <mergeCell ref="W75:Y75"/>
    <mergeCell ref="E117:AB117"/>
    <mergeCell ref="B120:B121"/>
    <mergeCell ref="C120:C121"/>
    <mergeCell ref="D120:D121"/>
    <mergeCell ref="E120:E121"/>
    <mergeCell ref="F120:F121"/>
    <mergeCell ref="G120:G121"/>
    <mergeCell ref="H120:H121"/>
    <mergeCell ref="I120:I121"/>
    <mergeCell ref="J120:J121"/>
    <mergeCell ref="AB120:AB121"/>
    <mergeCell ref="W86:X86"/>
    <mergeCell ref="W88:X88"/>
    <mergeCell ref="H106:O106"/>
    <mergeCell ref="H107:O107"/>
    <mergeCell ref="E81:AB81"/>
    <mergeCell ref="H96:N96"/>
    <mergeCell ref="H97:N97"/>
    <mergeCell ref="B40:D40"/>
    <mergeCell ref="F40:H40"/>
    <mergeCell ref="E42:AB42"/>
    <mergeCell ref="B43:E44"/>
    <mergeCell ref="F43:H43"/>
    <mergeCell ref="F44:H44"/>
    <mergeCell ref="U44:X44"/>
    <mergeCell ref="U46:Y46"/>
    <mergeCell ref="B59:AB60"/>
    <mergeCell ref="B38:D38"/>
    <mergeCell ref="M38:T38"/>
    <mergeCell ref="V38:X38"/>
    <mergeCell ref="Y38:AA38"/>
    <mergeCell ref="B39:D39"/>
    <mergeCell ref="F39:H39"/>
    <mergeCell ref="M39:T39"/>
    <mergeCell ref="V39:X39"/>
    <mergeCell ref="Y39:AA39"/>
    <mergeCell ref="B36:D36"/>
    <mergeCell ref="F36:H36"/>
    <mergeCell ref="M36:T36"/>
    <mergeCell ref="V36:X36"/>
    <mergeCell ref="Y36:AA36"/>
    <mergeCell ref="B37:D37"/>
    <mergeCell ref="M37:T37"/>
    <mergeCell ref="V37:X37"/>
    <mergeCell ref="Y37:AA37"/>
    <mergeCell ref="B34:D34"/>
    <mergeCell ref="F34:H34"/>
    <mergeCell ref="M34:T34"/>
    <mergeCell ref="V34:X34"/>
    <mergeCell ref="Y34:AA34"/>
    <mergeCell ref="B35:D35"/>
    <mergeCell ref="F35:H35"/>
    <mergeCell ref="M35:T35"/>
    <mergeCell ref="V35:X35"/>
    <mergeCell ref="Y35:AA35"/>
    <mergeCell ref="B32:D32"/>
    <mergeCell ref="F32:H32"/>
    <mergeCell ref="M32:T32"/>
    <mergeCell ref="V32:X32"/>
    <mergeCell ref="Y32:AA32"/>
    <mergeCell ref="B33:D33"/>
    <mergeCell ref="F33:H33"/>
    <mergeCell ref="M33:T33"/>
    <mergeCell ref="V33:X33"/>
    <mergeCell ref="Y33:AA33"/>
    <mergeCell ref="E109:X114"/>
    <mergeCell ref="W90:X90"/>
    <mergeCell ref="I91:J91"/>
    <mergeCell ref="H2:S2"/>
    <mergeCell ref="H3:S3"/>
    <mergeCell ref="H4:S4"/>
    <mergeCell ref="H5:S5"/>
    <mergeCell ref="H6:S6"/>
    <mergeCell ref="H7:S7"/>
    <mergeCell ref="B10:AB10"/>
    <mergeCell ref="B13:AB13"/>
    <mergeCell ref="B23:AB23"/>
    <mergeCell ref="B24:AB24"/>
    <mergeCell ref="B25:AB26"/>
    <mergeCell ref="B27:AB27"/>
    <mergeCell ref="E29:AB29"/>
    <mergeCell ref="F30:H30"/>
    <mergeCell ref="V30:X30"/>
    <mergeCell ref="Y30:AA30"/>
    <mergeCell ref="B31:D31"/>
    <mergeCell ref="F31:H31"/>
    <mergeCell ref="M31:T31"/>
    <mergeCell ref="V31:X31"/>
    <mergeCell ref="Y31:AA31"/>
  </mergeCells>
  <conditionalFormatting sqref="V411:V420 Y411:Y420 S411:S420 P411:P420 M411:M420 N425:N434 Q425:Q434 J347 M347 P347 J349 M349 P349 S349 Y349 S347 V347 Y347 V349">
    <cfRule type="cellIs" dxfId="26" priority="1" stopIfTrue="1" operator="equal">
      <formula>1</formula>
    </cfRule>
    <cfRule type="cellIs" dxfId="25" priority="2" stopIfTrue="1" operator="equal">
      <formula>2</formula>
    </cfRule>
    <cfRule type="cellIs" dxfId="24" priority="3" stopIfTrue="1" operator="equal">
      <formula>3</formula>
    </cfRule>
  </conditionalFormatting>
  <conditionalFormatting sqref="J425:J433">
    <cfRule type="cellIs" dxfId="23" priority="4" stopIfTrue="1" operator="greaterThan">
      <formula>0</formula>
    </cfRule>
  </conditionalFormatting>
  <conditionalFormatting sqref="B368:B369 B360:B366">
    <cfRule type="cellIs" dxfId="22" priority="5" stopIfTrue="1" operator="equal">
      <formula>0</formula>
    </cfRule>
  </conditionalFormatting>
  <conditionalFormatting sqref="R360:R369 M360:M369 W360:W369 AB360:AB369 AB349 AB347">
    <cfRule type="cellIs" dxfId="21" priority="6" stopIfTrue="1" operator="equal">
      <formula>1</formula>
    </cfRule>
    <cfRule type="cellIs" dxfId="20" priority="7" stopIfTrue="1" operator="equal">
      <formula>2</formula>
    </cfRule>
    <cfRule type="cellIs" dxfId="19" priority="8" stopIfTrue="1" operator="equal">
      <formula>3</formula>
    </cfRule>
  </conditionalFormatting>
  <conditionalFormatting sqref="F377:F380">
    <cfRule type="cellIs" dxfId="18" priority="9" stopIfTrue="1" operator="equal">
      <formula>1</formula>
    </cfRule>
    <cfRule type="cellIs" dxfId="17" priority="10" stopIfTrue="1" operator="equal">
      <formula>2</formula>
    </cfRule>
    <cfRule type="cellIs" dxfId="16" priority="11" stopIfTrue="1" operator="equal">
      <formula>3</formula>
    </cfRule>
  </conditionalFormatting>
  <conditionalFormatting sqref="O377:O380">
    <cfRule type="cellIs" dxfId="15" priority="12" stopIfTrue="1" operator="equal">
      <formula>"non"</formula>
    </cfRule>
  </conditionalFormatting>
  <conditionalFormatting sqref="J377:J380">
    <cfRule type="cellIs" dxfId="14" priority="13" stopIfTrue="1" operator="equal">
      <formula>1</formula>
    </cfRule>
    <cfRule type="cellIs" dxfId="13" priority="14" stopIfTrue="1" operator="equal">
      <formula>2</formula>
    </cfRule>
    <cfRule type="cellIs" dxfId="12" priority="15" stopIfTrue="1" operator="equal">
      <formula>3</formula>
    </cfRule>
  </conditionalFormatting>
  <conditionalFormatting sqref="G377:G380">
    <cfRule type="cellIs" dxfId="11" priority="16" stopIfTrue="1" operator="equal">
      <formula>1</formula>
    </cfRule>
    <cfRule type="cellIs" dxfId="10" priority="17" stopIfTrue="1" operator="equal">
      <formula>2</formula>
    </cfRule>
    <cfRule type="cellIs" dxfId="9" priority="18" stopIfTrue="1" operator="equal">
      <formula>3</formula>
    </cfRule>
  </conditionalFormatting>
  <conditionalFormatting sqref="K377:K380">
    <cfRule type="cellIs" dxfId="8" priority="19" stopIfTrue="1" operator="equal">
      <formula>1</formula>
    </cfRule>
    <cfRule type="cellIs" dxfId="7" priority="20" stopIfTrue="1" operator="equal">
      <formula>2</formula>
    </cfRule>
    <cfRule type="cellIs" dxfId="6" priority="21" stopIfTrue="1" operator="equal">
      <formula>3</formula>
    </cfRule>
  </conditionalFormatting>
  <conditionalFormatting sqref="AM377:AM380 AW377:AW380 D377:E380 AU377:AU380 AS377:AS380 AQ377:AQ380 AO377:AO380 AY377:AY380">
    <cfRule type="cellIs" dxfId="5" priority="22" stopIfTrue="1" operator="equal">
      <formula>0</formula>
    </cfRule>
    <cfRule type="cellIs" dxfId="4" priority="23" stopIfTrue="1" operator="greaterThan">
      <formula>0</formula>
    </cfRule>
  </conditionalFormatting>
  <conditionalFormatting sqref="Y377:Y379">
    <cfRule type="cellIs" dxfId="3" priority="24" stopIfTrue="1" operator="equal">
      <formula>1</formula>
    </cfRule>
    <cfRule type="cellIs" dxfId="2" priority="25" stopIfTrue="1" operator="equal">
      <formula>2</formula>
    </cfRule>
    <cfRule type="cellIs" dxfId="1" priority="26" stopIfTrue="1" operator="equal">
      <formula>3</formula>
    </cfRule>
  </conditionalFormatting>
  <conditionalFormatting sqref="X324:X334">
    <cfRule type="cellIs" dxfId="0" priority="33" stopIfTrue="1" operator="equal">
      <formula>"Erreur"</formula>
    </cfRule>
  </conditionalFormatting>
  <printOptions horizontalCentered="1"/>
  <pageMargins left="0.19685039370078741" right="0.19685039370078741" top="0.19685039370078741" bottom="0.39370078740157483" header="0.11811023622047245" footer="0"/>
  <pageSetup paperSize="9" scale="38" orientation="landscape" horizontalDpi="300" verticalDpi="300" r:id="rId1"/>
  <headerFooter alignWithMargins="0"/>
  <rowBreaks count="9" manualBreakCount="9">
    <brk id="28" max="27" man="1"/>
    <brk id="65" max="27" man="1"/>
    <brk id="155" max="27" man="1"/>
    <brk id="239" max="28" man="1"/>
    <brk id="284" max="28" man="1"/>
    <brk id="341" max="28" man="1"/>
    <brk id="371" max="28" man="1"/>
    <brk id="402" max="28" man="1"/>
    <brk id="405" max="28" man="1"/>
  </rowBreaks>
  <drawing r:id="rId2"/>
  <legacyDrawing r:id="rId3"/>
  <mc:AlternateContent xmlns:mc="http://schemas.openxmlformats.org/markup-compatibility/2006">
    <mc:Choice Requires="x14">
      <controls>
        <mc:AlternateContent xmlns:mc="http://schemas.openxmlformats.org/markup-compatibility/2006">
          <mc:Choice Requires="x14">
            <control shapeId="60417" r:id="rId4" name="Check Box 1">
              <controlPr defaultSize="0" autoFill="0" autoLine="0" autoPict="0">
                <anchor moveWithCells="1">
                  <from>
                    <xdr:col>4</xdr:col>
                    <xdr:colOff>276225</xdr:colOff>
                    <xdr:row>295</xdr:row>
                    <xdr:rowOff>114300</xdr:rowOff>
                  </from>
                  <to>
                    <xdr:col>4</xdr:col>
                    <xdr:colOff>600075</xdr:colOff>
                    <xdr:row>295</xdr:row>
                    <xdr:rowOff>333375</xdr:rowOff>
                  </to>
                </anchor>
              </controlPr>
            </control>
          </mc:Choice>
        </mc:AlternateContent>
        <mc:AlternateContent xmlns:mc="http://schemas.openxmlformats.org/markup-compatibility/2006">
          <mc:Choice Requires="x14">
            <control shapeId="60418" r:id="rId5" name="Check Box 2">
              <controlPr defaultSize="0" autoFill="0" autoLine="0" autoPict="0">
                <anchor moveWithCells="1">
                  <from>
                    <xdr:col>4</xdr:col>
                    <xdr:colOff>276225</xdr:colOff>
                    <xdr:row>295</xdr:row>
                    <xdr:rowOff>114300</xdr:rowOff>
                  </from>
                  <to>
                    <xdr:col>4</xdr:col>
                    <xdr:colOff>600075</xdr:colOff>
                    <xdr:row>295</xdr:row>
                    <xdr:rowOff>333375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19"/>
  <sheetViews>
    <sheetView workbookViewId="0">
      <selection activeCell="T24" sqref="T24"/>
    </sheetView>
  </sheetViews>
  <sheetFormatPr baseColWidth="10" defaultRowHeight="15"/>
  <cols>
    <col min="1" max="1" width="2.85546875" style="1561" customWidth="1"/>
    <col min="2" max="2" width="18.140625" style="1561" customWidth="1"/>
    <col min="3" max="3" width="8.7109375" style="1561" customWidth="1"/>
    <col min="4" max="4" width="9.28515625" style="1561" customWidth="1"/>
    <col min="5" max="5" width="9.140625" style="1562" customWidth="1"/>
    <col min="6" max="8" width="9.28515625" style="1561" customWidth="1"/>
    <col min="9" max="9" width="8.85546875" style="1561" customWidth="1"/>
    <col min="10" max="10" width="9.28515625" style="1561" customWidth="1"/>
    <col min="11" max="11" width="9.5703125" style="1561" customWidth="1"/>
    <col min="12" max="13" width="10.28515625" style="1561" customWidth="1"/>
    <col min="14" max="14" width="10" style="1561" customWidth="1"/>
    <col min="15" max="15" width="10.28515625" style="1561" customWidth="1"/>
    <col min="16" max="16" width="10.85546875" style="1561" customWidth="1"/>
    <col min="17" max="17" width="9" style="1561" customWidth="1"/>
    <col min="18" max="16384" width="11.42578125" style="1560"/>
  </cols>
  <sheetData>
    <row r="1" spans="1:17">
      <c r="A1" s="1684"/>
      <c r="B1" s="1682"/>
      <c r="C1" s="1682"/>
      <c r="D1" s="1682"/>
      <c r="E1" s="1683"/>
      <c r="F1" s="1682"/>
      <c r="G1" s="1682"/>
      <c r="H1" s="1682"/>
      <c r="I1" s="1682"/>
      <c r="J1" s="1682"/>
      <c r="K1" s="1682"/>
      <c r="L1" s="1682"/>
      <c r="M1" s="1682"/>
      <c r="N1" s="1682"/>
      <c r="O1" s="1682"/>
      <c r="P1" s="1682"/>
      <c r="Q1" s="1681"/>
    </row>
    <row r="2" spans="1:17">
      <c r="A2" s="1586"/>
      <c r="B2" s="1623"/>
      <c r="C2" s="1623"/>
      <c r="D2" s="1623"/>
      <c r="E2" s="1624"/>
      <c r="F2" s="1623"/>
      <c r="G2" s="1623"/>
      <c r="H2" s="1623"/>
      <c r="I2" s="1623"/>
      <c r="J2" s="1623"/>
      <c r="K2" s="1623"/>
      <c r="L2" s="1623"/>
      <c r="M2" s="1623"/>
      <c r="N2" s="1623"/>
      <c r="O2" s="1623"/>
      <c r="P2" s="1623"/>
      <c r="Q2" s="1622"/>
    </row>
    <row r="3" spans="1:17" ht="18.75">
      <c r="A3" s="1586"/>
      <c r="B3" s="2824" t="s">
        <v>2161</v>
      </c>
      <c r="C3" s="2825"/>
      <c r="D3" s="2833" t="s">
        <v>2654</v>
      </c>
      <c r="E3" s="2833"/>
      <c r="F3" s="2833"/>
      <c r="G3" s="2833"/>
      <c r="H3" s="2833"/>
      <c r="I3" s="2833"/>
      <c r="J3" s="2833"/>
      <c r="K3" s="2833"/>
      <c r="L3" s="2833"/>
      <c r="M3" s="2833"/>
      <c r="N3" s="2833"/>
      <c r="O3" s="1623"/>
      <c r="P3" s="1623"/>
      <c r="Q3" s="1622"/>
    </row>
    <row r="4" spans="1:17" ht="18.75">
      <c r="A4" s="1586"/>
      <c r="B4" s="2826"/>
      <c r="C4" s="2827"/>
      <c r="D4" s="2833" t="s">
        <v>2653</v>
      </c>
      <c r="E4" s="2833"/>
      <c r="F4" s="2833"/>
      <c r="G4" s="2833"/>
      <c r="H4" s="2833"/>
      <c r="I4" s="2833"/>
      <c r="J4" s="2833"/>
      <c r="K4" s="2833"/>
      <c r="L4" s="2833"/>
      <c r="M4" s="2833"/>
      <c r="N4" s="2833"/>
      <c r="O4" s="1623"/>
      <c r="P4" s="1623"/>
      <c r="Q4" s="1622"/>
    </row>
    <row r="5" spans="1:17" ht="18.75">
      <c r="A5" s="1586"/>
      <c r="B5" s="2826"/>
      <c r="C5" s="2827"/>
      <c r="D5" s="2833" t="s">
        <v>2652</v>
      </c>
      <c r="E5" s="2833"/>
      <c r="F5" s="2833"/>
      <c r="G5" s="2833"/>
      <c r="H5" s="2833"/>
      <c r="I5" s="2833"/>
      <c r="J5" s="2833"/>
      <c r="K5" s="2833"/>
      <c r="L5" s="2833"/>
      <c r="M5" s="2833"/>
      <c r="N5" s="2833"/>
      <c r="O5" s="1623"/>
      <c r="P5" s="1623"/>
      <c r="Q5" s="1622"/>
    </row>
    <row r="6" spans="1:17" ht="18.75">
      <c r="A6" s="1586"/>
      <c r="B6" s="2826"/>
      <c r="C6" s="2827"/>
      <c r="D6" s="2833" t="s">
        <v>2651</v>
      </c>
      <c r="E6" s="2833"/>
      <c r="F6" s="2833"/>
      <c r="G6" s="2833"/>
      <c r="H6" s="2833"/>
      <c r="I6" s="2833"/>
      <c r="J6" s="2833"/>
      <c r="K6" s="2833"/>
      <c r="L6" s="2833"/>
      <c r="M6" s="2833"/>
      <c r="N6" s="2833"/>
      <c r="O6" s="1623"/>
      <c r="P6" s="1623"/>
      <c r="Q6" s="1622"/>
    </row>
    <row r="7" spans="1:17" ht="18.75">
      <c r="A7" s="1586"/>
      <c r="B7" s="2826"/>
      <c r="C7" s="2827"/>
      <c r="D7" s="2833" t="s">
        <v>2650</v>
      </c>
      <c r="E7" s="2833"/>
      <c r="F7" s="2833"/>
      <c r="G7" s="2833"/>
      <c r="H7" s="2833"/>
      <c r="I7" s="2833"/>
      <c r="J7" s="2833"/>
      <c r="K7" s="2833"/>
      <c r="L7" s="2833"/>
      <c r="M7" s="2833"/>
      <c r="N7" s="2833"/>
      <c r="O7" s="1623"/>
      <c r="P7" s="1623"/>
      <c r="Q7" s="1622"/>
    </row>
    <row r="8" spans="1:17" ht="18.75">
      <c r="A8" s="1586"/>
      <c r="B8" s="2826"/>
      <c r="C8" s="2827"/>
      <c r="D8" s="2833" t="s">
        <v>190</v>
      </c>
      <c r="E8" s="2833"/>
      <c r="F8" s="2833"/>
      <c r="G8" s="2833"/>
      <c r="H8" s="2833"/>
      <c r="I8" s="2833"/>
      <c r="J8" s="2833"/>
      <c r="K8" s="2833"/>
      <c r="L8" s="2833"/>
      <c r="M8" s="2833"/>
      <c r="N8" s="2833"/>
      <c r="O8" s="1623"/>
      <c r="P8" s="1623"/>
      <c r="Q8" s="1622"/>
    </row>
    <row r="9" spans="1:17" ht="18.75">
      <c r="A9" s="1586"/>
      <c r="B9" s="2826"/>
      <c r="C9" s="2827"/>
      <c r="D9" s="1680"/>
      <c r="E9" s="1680"/>
      <c r="F9" s="1680"/>
      <c r="G9" s="1680"/>
      <c r="H9" s="1680"/>
      <c r="I9" s="1680"/>
      <c r="J9" s="1680"/>
      <c r="K9" s="1680"/>
      <c r="L9" s="1680"/>
      <c r="M9" s="1680"/>
      <c r="N9" s="1680"/>
      <c r="O9" s="1623"/>
      <c r="P9" s="1623"/>
      <c r="Q9" s="1622"/>
    </row>
    <row r="10" spans="1:17" ht="18.75">
      <c r="A10" s="1586"/>
      <c r="B10" s="2828"/>
      <c r="C10" s="2829"/>
      <c r="D10" s="1680"/>
      <c r="E10" s="1680"/>
      <c r="F10" s="1680"/>
      <c r="G10" s="1680"/>
      <c r="H10" s="1680"/>
      <c r="I10" s="1680"/>
      <c r="J10" s="1680"/>
      <c r="K10" s="1680"/>
      <c r="L10" s="1680"/>
      <c r="M10" s="1680"/>
      <c r="N10" s="1680"/>
      <c r="O10" s="1623"/>
      <c r="P10" s="1623"/>
      <c r="Q10" s="1622"/>
    </row>
    <row r="11" spans="1:17" ht="30.75">
      <c r="A11" s="1586"/>
      <c r="B11" s="2834" t="s">
        <v>2649</v>
      </c>
      <c r="C11" s="2834"/>
      <c r="D11" s="2834"/>
      <c r="E11" s="2834"/>
      <c r="F11" s="2834"/>
      <c r="G11" s="2834"/>
      <c r="H11" s="2834"/>
      <c r="I11" s="2834"/>
      <c r="J11" s="2834"/>
      <c r="K11" s="2834"/>
      <c r="L11" s="2834"/>
      <c r="M11" s="2834"/>
      <c r="N11" s="2834"/>
      <c r="O11" s="2834"/>
      <c r="P11" s="2834"/>
      <c r="Q11" s="1622"/>
    </row>
    <row r="12" spans="1:17" ht="18.75">
      <c r="A12" s="1586"/>
      <c r="B12" s="1679" t="s">
        <v>2648</v>
      </c>
      <c r="C12" s="1678"/>
      <c r="D12" s="1678"/>
      <c r="E12" s="1678"/>
      <c r="F12" s="1678"/>
      <c r="G12" s="1678"/>
      <c r="H12" s="1678"/>
      <c r="I12" s="1678"/>
      <c r="J12" s="1623"/>
      <c r="K12" s="1623"/>
      <c r="L12" s="1623"/>
      <c r="M12" s="1623"/>
      <c r="N12" s="1623"/>
      <c r="O12" s="1623"/>
      <c r="P12" s="1623"/>
      <c r="Q12" s="1622"/>
    </row>
    <row r="13" spans="1:17" ht="15.75" thickBot="1">
      <c r="A13" s="1586"/>
      <c r="B13" s="1624"/>
      <c r="C13" s="1624"/>
      <c r="D13" s="1624"/>
      <c r="E13" s="1624"/>
      <c r="F13" s="1624"/>
      <c r="G13" s="1624"/>
      <c r="H13" s="1624"/>
      <c r="I13" s="1624"/>
      <c r="J13" s="1623"/>
      <c r="K13" s="1623"/>
      <c r="L13" s="1623"/>
      <c r="M13" s="1623"/>
      <c r="N13" s="1623"/>
      <c r="O13" s="1623"/>
      <c r="P13" s="1623"/>
      <c r="Q13" s="1622"/>
    </row>
    <row r="14" spans="1:17" ht="29.25" thickTop="1" thickBot="1">
      <c r="A14" s="1677"/>
      <c r="B14" s="2830" t="s">
        <v>2647</v>
      </c>
      <c r="C14" s="2831"/>
      <c r="D14" s="2831"/>
      <c r="E14" s="2831"/>
      <c r="F14" s="2831"/>
      <c r="G14" s="2831"/>
      <c r="H14" s="2831"/>
      <c r="I14" s="2831"/>
      <c r="J14" s="2831"/>
      <c r="K14" s="2831"/>
      <c r="L14" s="2831"/>
      <c r="M14" s="2831"/>
      <c r="N14" s="2831"/>
      <c r="O14" s="2831"/>
      <c r="P14" s="2831"/>
      <c r="Q14" s="2832"/>
    </row>
    <row r="15" spans="1:17" ht="15.75" thickTop="1">
      <c r="A15" s="1586"/>
      <c r="B15" s="1623"/>
      <c r="C15" s="1623"/>
      <c r="D15" s="1623"/>
      <c r="E15" s="1624"/>
      <c r="F15" s="1623"/>
      <c r="G15" s="1623"/>
      <c r="H15" s="1623"/>
      <c r="I15" s="1623"/>
      <c r="J15" s="1623"/>
      <c r="K15" s="1623"/>
      <c r="L15" s="1623"/>
      <c r="M15" s="1623"/>
      <c r="N15" s="1623"/>
      <c r="O15" s="1623"/>
      <c r="P15" s="1623"/>
      <c r="Q15" s="1622"/>
    </row>
    <row r="16" spans="1:17" ht="15.75">
      <c r="A16" s="1575"/>
      <c r="B16" s="1572"/>
      <c r="C16" s="1572"/>
      <c r="D16" s="1572"/>
      <c r="E16" s="1574"/>
      <c r="F16" s="1572"/>
      <c r="G16" s="1572"/>
      <c r="H16" s="1572"/>
      <c r="I16" s="1572"/>
      <c r="J16" s="1572"/>
      <c r="K16" s="1572"/>
      <c r="L16" s="1572"/>
      <c r="M16" s="1572"/>
      <c r="N16" s="1572"/>
      <c r="O16" s="1572"/>
      <c r="P16" s="1572"/>
      <c r="Q16" s="1571"/>
    </row>
    <row r="17" spans="1:17" ht="15.75">
      <c r="A17" s="1590"/>
      <c r="B17" s="1588" t="s">
        <v>194</v>
      </c>
      <c r="C17" s="1588"/>
      <c r="D17" s="1588"/>
      <c r="E17" s="1589"/>
      <c r="F17" s="1675" t="s">
        <v>195</v>
      </c>
      <c r="G17" s="1675"/>
      <c r="H17" s="1675"/>
      <c r="I17" s="1675"/>
      <c r="J17" s="1675"/>
      <c r="K17" s="1676"/>
      <c r="L17" s="1588"/>
      <c r="M17" s="1588"/>
      <c r="N17" s="1588"/>
      <c r="O17" s="1588"/>
      <c r="P17" s="1588"/>
      <c r="Q17" s="1587"/>
    </row>
    <row r="18" spans="1:17" ht="15.75">
      <c r="A18" s="1590"/>
      <c r="B18" s="1588"/>
      <c r="C18" s="1588"/>
      <c r="D18" s="1588"/>
      <c r="E18" s="1589"/>
      <c r="F18" s="1588"/>
      <c r="G18" s="1588"/>
      <c r="H18" s="1588"/>
      <c r="I18" s="1588"/>
      <c r="J18" s="1588"/>
      <c r="K18" s="1588"/>
      <c r="L18" s="1588"/>
      <c r="M18" s="1588"/>
      <c r="N18" s="1588"/>
      <c r="O18" s="1588"/>
      <c r="P18" s="1588"/>
      <c r="Q18" s="1587"/>
    </row>
    <row r="19" spans="1:17" ht="15.75">
      <c r="A19" s="1590"/>
      <c r="B19" s="1588"/>
      <c r="C19" s="1588"/>
      <c r="D19" s="1588"/>
      <c r="E19" s="1589"/>
      <c r="F19" s="1588"/>
      <c r="G19" s="1588"/>
      <c r="H19" s="1588"/>
      <c r="I19" s="1588"/>
      <c r="J19" s="1588"/>
      <c r="K19" s="1588"/>
      <c r="L19" s="1588"/>
      <c r="M19" s="1588"/>
      <c r="N19" s="1588"/>
      <c r="O19" s="1588"/>
      <c r="P19" s="1588"/>
      <c r="Q19" s="1587"/>
    </row>
    <row r="20" spans="1:17" ht="15.75">
      <c r="A20" s="1590"/>
      <c r="B20" s="1614" t="s">
        <v>196</v>
      </c>
      <c r="C20" s="1614"/>
      <c r="D20" s="1614"/>
      <c r="E20" s="1675" t="s">
        <v>197</v>
      </c>
      <c r="F20" s="1675"/>
      <c r="G20" s="1675"/>
      <c r="H20" s="1675"/>
      <c r="I20" s="1588"/>
      <c r="J20" s="1588"/>
      <c r="K20" s="1588"/>
      <c r="L20" s="1614" t="s">
        <v>198</v>
      </c>
      <c r="M20" s="1614"/>
      <c r="N20" s="1675" t="s">
        <v>199</v>
      </c>
      <c r="O20" s="1589"/>
      <c r="P20" s="1588"/>
      <c r="Q20" s="1587"/>
    </row>
    <row r="21" spans="1:17" ht="15.75">
      <c r="A21" s="1590"/>
      <c r="B21" s="1588"/>
      <c r="C21" s="1588"/>
      <c r="D21" s="1588"/>
      <c r="E21" s="1589"/>
      <c r="F21" s="1588"/>
      <c r="G21" s="1588"/>
      <c r="H21" s="1588"/>
      <c r="I21" s="1588"/>
      <c r="J21" s="1588"/>
      <c r="K21" s="1588"/>
      <c r="L21" s="1588"/>
      <c r="M21" s="1588"/>
      <c r="N21" s="1588"/>
      <c r="O21" s="1588"/>
      <c r="P21" s="1588"/>
      <c r="Q21" s="1587"/>
    </row>
    <row r="22" spans="1:17" ht="15.75">
      <c r="A22" s="1590"/>
      <c r="B22" s="1588"/>
      <c r="C22" s="1588"/>
      <c r="D22" s="1588"/>
      <c r="E22" s="1589"/>
      <c r="F22" s="1588"/>
      <c r="G22" s="1588"/>
      <c r="H22" s="1588"/>
      <c r="I22" s="1588"/>
      <c r="J22" s="1588"/>
      <c r="K22" s="1588"/>
      <c r="L22" s="1588"/>
      <c r="M22" s="1588"/>
      <c r="N22" s="1588"/>
      <c r="O22" s="1588"/>
      <c r="P22" s="1588"/>
      <c r="Q22" s="1587"/>
    </row>
    <row r="23" spans="1:17" ht="15.75">
      <c r="A23" s="1590"/>
      <c r="B23" s="1588" t="s">
        <v>200</v>
      </c>
      <c r="C23" s="1588"/>
      <c r="D23" s="1588"/>
      <c r="E23" s="1589"/>
      <c r="F23" s="1588"/>
      <c r="G23" s="1588"/>
      <c r="H23" s="1588"/>
      <c r="I23" s="1588"/>
      <c r="J23" s="1588"/>
      <c r="K23" s="1588"/>
      <c r="L23" s="1588"/>
      <c r="M23" s="1588"/>
      <c r="N23" s="1588"/>
      <c r="O23" s="1588"/>
      <c r="P23" s="1588"/>
      <c r="Q23" s="1587"/>
    </row>
    <row r="24" spans="1:17" ht="15.75">
      <c r="A24" s="1590"/>
      <c r="B24" s="2817" t="s">
        <v>2646</v>
      </c>
      <c r="C24" s="2817"/>
      <c r="D24" s="2817"/>
      <c r="E24" s="2817"/>
      <c r="F24" s="2817"/>
      <c r="G24" s="2817"/>
      <c r="H24" s="2817"/>
      <c r="I24" s="2817"/>
      <c r="J24" s="2817"/>
      <c r="K24" s="2817"/>
      <c r="L24" s="2817"/>
      <c r="M24" s="2817"/>
      <c r="N24" s="2817"/>
      <c r="O24" s="2817"/>
      <c r="P24" s="2817"/>
      <c r="Q24" s="2818"/>
    </row>
    <row r="25" spans="1:17" ht="15.75">
      <c r="A25" s="1590"/>
      <c r="B25" s="2817" t="s">
        <v>202</v>
      </c>
      <c r="C25" s="2817"/>
      <c r="D25" s="2817"/>
      <c r="E25" s="2817"/>
      <c r="F25" s="2817"/>
      <c r="G25" s="2817"/>
      <c r="H25" s="2817"/>
      <c r="I25" s="2817"/>
      <c r="J25" s="2817"/>
      <c r="K25" s="2817"/>
      <c r="L25" s="2817"/>
      <c r="M25" s="2817"/>
      <c r="N25" s="2817"/>
      <c r="O25" s="2817"/>
      <c r="P25" s="2817"/>
      <c r="Q25" s="2818"/>
    </row>
    <row r="26" spans="1:17" ht="15.75">
      <c r="A26" s="1590"/>
      <c r="B26" s="2817" t="s">
        <v>203</v>
      </c>
      <c r="C26" s="2817"/>
      <c r="D26" s="2817"/>
      <c r="E26" s="2817"/>
      <c r="F26" s="2817"/>
      <c r="G26" s="2817"/>
      <c r="H26" s="2817"/>
      <c r="I26" s="2817"/>
      <c r="J26" s="2817"/>
      <c r="K26" s="2817"/>
      <c r="L26" s="2817"/>
      <c r="M26" s="2817"/>
      <c r="N26" s="2817"/>
      <c r="O26" s="2817"/>
      <c r="P26" s="2817"/>
      <c r="Q26" s="2818"/>
    </row>
    <row r="27" spans="1:17" ht="15.75">
      <c r="A27" s="1590"/>
      <c r="B27" s="2817"/>
      <c r="C27" s="2817"/>
      <c r="D27" s="2817"/>
      <c r="E27" s="2817"/>
      <c r="F27" s="2817"/>
      <c r="G27" s="2817"/>
      <c r="H27" s="2817"/>
      <c r="I27" s="2817"/>
      <c r="J27" s="2817"/>
      <c r="K27" s="2817"/>
      <c r="L27" s="2817"/>
      <c r="M27" s="2817"/>
      <c r="N27" s="2817"/>
      <c r="O27" s="2817"/>
      <c r="P27" s="2817"/>
      <c r="Q27" s="2818"/>
    </row>
    <row r="28" spans="1:17" ht="15.75">
      <c r="A28" s="1590"/>
      <c r="B28" s="2817" t="s">
        <v>204</v>
      </c>
      <c r="C28" s="2817"/>
      <c r="D28" s="2817"/>
      <c r="E28" s="2817"/>
      <c r="F28" s="2817"/>
      <c r="G28" s="2817"/>
      <c r="H28" s="2817"/>
      <c r="I28" s="2817"/>
      <c r="J28" s="2817"/>
      <c r="K28" s="2817"/>
      <c r="L28" s="2817"/>
      <c r="M28" s="2817"/>
      <c r="N28" s="2817"/>
      <c r="O28" s="2817"/>
      <c r="P28" s="2817"/>
      <c r="Q28" s="2818"/>
    </row>
    <row r="29" spans="1:17" ht="15.75">
      <c r="A29" s="1590"/>
      <c r="B29" s="2817"/>
      <c r="C29" s="2817"/>
      <c r="D29" s="2817"/>
      <c r="E29" s="2817"/>
      <c r="F29" s="2817"/>
      <c r="G29" s="2817"/>
      <c r="H29" s="2817"/>
      <c r="I29" s="2817"/>
      <c r="J29" s="2817"/>
      <c r="K29" s="2817"/>
      <c r="L29" s="2817"/>
      <c r="M29" s="2817"/>
      <c r="N29" s="2817"/>
      <c r="O29" s="2817"/>
      <c r="P29" s="2817"/>
      <c r="Q29" s="2818"/>
    </row>
    <row r="30" spans="1:17" ht="15.75">
      <c r="A30" s="1590"/>
      <c r="B30" s="1588"/>
      <c r="C30" s="1588"/>
      <c r="D30" s="1588"/>
      <c r="E30" s="1588"/>
      <c r="F30" s="1588"/>
      <c r="G30" s="1588"/>
      <c r="H30" s="1588"/>
      <c r="I30" s="1588"/>
      <c r="J30" s="1588"/>
      <c r="K30" s="1588"/>
      <c r="L30" s="1588"/>
      <c r="M30" s="1588"/>
      <c r="N30" s="1588"/>
      <c r="O30" s="1588"/>
      <c r="P30" s="1588"/>
      <c r="Q30" s="1587"/>
    </row>
    <row r="31" spans="1:17">
      <c r="A31" s="1586"/>
      <c r="B31" s="1623"/>
      <c r="C31" s="1674">
        <v>63</v>
      </c>
      <c r="D31" s="1670" t="s">
        <v>2645</v>
      </c>
      <c r="E31" s="1669"/>
      <c r="F31" s="1673"/>
      <c r="G31" s="1672">
        <v>61</v>
      </c>
      <c r="H31" s="1670" t="s">
        <v>2644</v>
      </c>
      <c r="I31" s="1669"/>
      <c r="J31" s="1668"/>
      <c r="K31" s="1667"/>
      <c r="L31" s="1671">
        <v>2</v>
      </c>
      <c r="M31" s="1670" t="s">
        <v>2643</v>
      </c>
      <c r="N31" s="1669"/>
      <c r="O31" s="1668"/>
      <c r="P31" s="1667"/>
      <c r="Q31" s="1622"/>
    </row>
    <row r="32" spans="1:17">
      <c r="A32" s="1586"/>
      <c r="B32" s="1623"/>
      <c r="C32" s="1666"/>
      <c r="D32" s="1661"/>
      <c r="E32" s="1660"/>
      <c r="F32" s="1663"/>
      <c r="G32" s="1665"/>
      <c r="H32" s="1661"/>
      <c r="I32" s="1664"/>
      <c r="J32" s="1664"/>
      <c r="K32" s="1663"/>
      <c r="L32" s="1662"/>
      <c r="M32" s="1661"/>
      <c r="N32" s="1660"/>
      <c r="O32" s="1659"/>
      <c r="P32" s="1658"/>
      <c r="Q32" s="1622"/>
    </row>
    <row r="33" spans="1:17">
      <c r="A33" s="1586"/>
      <c r="B33" s="1623"/>
      <c r="C33" s="1657" t="s">
        <v>2642</v>
      </c>
      <c r="D33" s="1656"/>
      <c r="E33" s="1656"/>
      <c r="F33" s="1656"/>
      <c r="G33" s="1656"/>
      <c r="H33" s="1656"/>
      <c r="I33" s="1656"/>
      <c r="J33" s="1656"/>
      <c r="K33" s="1656"/>
      <c r="L33" s="1656"/>
      <c r="M33" s="1656"/>
      <c r="N33" s="1656"/>
      <c r="O33" s="1656"/>
      <c r="P33" s="1656"/>
      <c r="Q33" s="1622"/>
    </row>
    <row r="34" spans="1:17" ht="15.75">
      <c r="A34" s="1575"/>
      <c r="B34" s="1572"/>
      <c r="C34" s="1572"/>
      <c r="D34" s="1572"/>
      <c r="E34" s="1574"/>
      <c r="F34" s="1572"/>
      <c r="G34" s="1572"/>
      <c r="H34" s="1572"/>
      <c r="I34" s="1572"/>
      <c r="J34" s="1572"/>
      <c r="K34" s="1572"/>
      <c r="L34" s="1572"/>
      <c r="M34" s="1572"/>
      <c r="N34" s="1572"/>
      <c r="O34" s="1572"/>
      <c r="P34" s="1572"/>
      <c r="Q34" s="1571"/>
    </row>
    <row r="35" spans="1:17" ht="20.25">
      <c r="A35" s="1586"/>
      <c r="B35" s="1585" t="s">
        <v>205</v>
      </c>
      <c r="C35" s="1655"/>
      <c r="D35" s="2806" t="s">
        <v>230</v>
      </c>
      <c r="E35" s="2806"/>
      <c r="F35" s="2806"/>
      <c r="G35" s="2806"/>
      <c r="H35" s="2806"/>
      <c r="I35" s="2806"/>
      <c r="J35" s="2806"/>
      <c r="K35" s="2806"/>
      <c r="L35" s="2806"/>
      <c r="M35" s="2806"/>
      <c r="N35" s="2806"/>
      <c r="O35" s="2806"/>
      <c r="P35" s="2806"/>
      <c r="Q35" s="2807"/>
    </row>
    <row r="36" spans="1:17" ht="15.75">
      <c r="A36" s="1586"/>
      <c r="B36" s="1623"/>
      <c r="C36" s="1623"/>
      <c r="D36" s="1623"/>
      <c r="E36" s="1623"/>
      <c r="F36" s="1623"/>
      <c r="G36" s="1654" t="s">
        <v>2641</v>
      </c>
      <c r="H36" s="1653" t="s">
        <v>2640</v>
      </c>
      <c r="I36" s="1623"/>
      <c r="J36" s="1623"/>
      <c r="K36" s="1623"/>
      <c r="L36" s="1623"/>
      <c r="M36" s="1623"/>
      <c r="N36" s="1623"/>
      <c r="O36" s="1623"/>
      <c r="P36" s="1623"/>
      <c r="Q36" s="1622"/>
    </row>
    <row r="37" spans="1:17" ht="15.75">
      <c r="A37" s="1575"/>
      <c r="B37" s="1572"/>
      <c r="C37" s="1652" t="s">
        <v>231</v>
      </c>
      <c r="D37" s="1651"/>
      <c r="E37" s="1651"/>
      <c r="F37" s="1651"/>
      <c r="G37" s="1650">
        <v>100000</v>
      </c>
      <c r="H37" s="1649">
        <v>100000</v>
      </c>
      <c r="I37" s="1572"/>
      <c r="J37" s="1574"/>
      <c r="K37" s="1647" t="s">
        <v>232</v>
      </c>
      <c r="L37" s="2823" t="s">
        <v>233</v>
      </c>
      <c r="M37" s="2823"/>
      <c r="N37" s="2823"/>
      <c r="O37" s="2823"/>
      <c r="P37" s="1572"/>
      <c r="Q37" s="1571"/>
    </row>
    <row r="38" spans="1:17" ht="15.75">
      <c r="A38" s="1575"/>
      <c r="B38" s="1572"/>
      <c r="C38" s="1572"/>
      <c r="D38" s="1572"/>
      <c r="E38" s="1572"/>
      <c r="F38" s="1574"/>
      <c r="G38" s="1648"/>
      <c r="H38" s="1572"/>
      <c r="I38" s="1572"/>
      <c r="J38" s="1572"/>
      <c r="K38" s="1572"/>
      <c r="L38" s="1572"/>
      <c r="M38" s="1572"/>
      <c r="N38" s="1572"/>
      <c r="O38" s="1572"/>
      <c r="P38" s="1572"/>
      <c r="Q38" s="1571"/>
    </row>
    <row r="39" spans="1:17" ht="15.75">
      <c r="A39" s="1575"/>
      <c r="B39" s="1572"/>
      <c r="C39" s="1635" t="s">
        <v>234</v>
      </c>
      <c r="D39" s="1572"/>
      <c r="E39" s="1572"/>
      <c r="F39" s="1574"/>
      <c r="G39" s="1572"/>
      <c r="H39" s="1572"/>
      <c r="I39" s="1572"/>
      <c r="J39" s="1572"/>
      <c r="K39" s="1647" t="s">
        <v>235</v>
      </c>
      <c r="L39" s="2823" t="s">
        <v>2639</v>
      </c>
      <c r="M39" s="2823"/>
      <c r="N39" s="2823"/>
      <c r="O39" s="2823"/>
      <c r="P39" s="2823"/>
      <c r="Q39" s="1646"/>
    </row>
    <row r="40" spans="1:17" ht="15.75">
      <c r="A40" s="1575"/>
      <c r="B40" s="1572"/>
      <c r="C40" s="1629" t="s">
        <v>237</v>
      </c>
      <c r="D40" s="1645" t="s">
        <v>24</v>
      </c>
      <c r="E40" s="1644"/>
      <c r="F40" s="1626" t="s">
        <v>238</v>
      </c>
      <c r="G40" s="1641"/>
      <c r="H40" s="1572"/>
      <c r="I40" s="1572"/>
      <c r="J40" s="1572"/>
      <c r="K40" s="1572"/>
      <c r="L40" s="1572"/>
      <c r="M40" s="1572"/>
      <c r="N40" s="1572"/>
      <c r="O40" s="1572"/>
      <c r="P40" s="1572"/>
      <c r="Q40" s="1571"/>
    </row>
    <row r="41" spans="1:17" ht="15.75">
      <c r="A41" s="1575"/>
      <c r="B41" s="1572"/>
      <c r="C41" s="1629" t="s">
        <v>239</v>
      </c>
      <c r="D41" s="1643"/>
      <c r="E41" s="1642"/>
      <c r="F41" s="1626" t="s">
        <v>240</v>
      </c>
      <c r="G41" s="1641"/>
      <c r="H41" s="1572"/>
      <c r="I41" s="1572"/>
      <c r="J41" s="1572"/>
      <c r="K41" s="1572"/>
      <c r="L41" s="1572"/>
      <c r="M41" s="1572"/>
      <c r="N41" s="1572"/>
      <c r="O41" s="1572"/>
      <c r="P41" s="1572"/>
      <c r="Q41" s="1571"/>
    </row>
    <row r="42" spans="1:17" ht="15.75">
      <c r="A42" s="1575"/>
      <c r="B42" s="1572"/>
      <c r="C42" s="1629" t="s">
        <v>241</v>
      </c>
      <c r="D42" s="1643"/>
      <c r="E42" s="1642"/>
      <c r="F42" s="1626" t="s">
        <v>242</v>
      </c>
      <c r="G42" s="1641"/>
      <c r="H42" s="1572"/>
      <c r="I42" s="1572"/>
      <c r="J42" s="1572"/>
      <c r="K42" s="1572"/>
      <c r="L42" s="1572"/>
      <c r="M42" s="1572"/>
      <c r="N42" s="1572"/>
      <c r="O42" s="1572"/>
      <c r="P42" s="1572"/>
      <c r="Q42" s="1571"/>
    </row>
    <row r="43" spans="1:17" ht="15.75">
      <c r="A43" s="1575"/>
      <c r="B43" s="1572"/>
      <c r="C43" s="1629" t="s">
        <v>243</v>
      </c>
      <c r="D43" s="1628"/>
      <c r="E43" s="1627"/>
      <c r="F43" s="1640" t="s">
        <v>244</v>
      </c>
      <c r="G43" s="1639"/>
      <c r="H43" s="1636"/>
      <c r="I43" s="1638"/>
      <c r="J43" s="1637" t="s">
        <v>245</v>
      </c>
      <c r="K43" s="1636"/>
      <c r="L43" s="1572"/>
      <c r="M43" s="1572"/>
      <c r="N43" s="1572"/>
      <c r="O43" s="1572"/>
      <c r="P43" s="1572"/>
      <c r="Q43" s="1571"/>
    </row>
    <row r="44" spans="1:17" ht="15.75">
      <c r="A44" s="1575"/>
      <c r="B44" s="1572"/>
      <c r="C44" s="1572"/>
      <c r="D44" s="1634"/>
      <c r="E44" s="1634"/>
      <c r="F44" s="1633"/>
      <c r="G44" s="1633"/>
      <c r="H44" s="1633"/>
      <c r="I44" s="1633"/>
      <c r="J44" s="1633"/>
      <c r="K44" s="1633"/>
      <c r="L44" s="1633"/>
      <c r="M44" s="1633"/>
      <c r="N44" s="1633"/>
      <c r="O44" s="1572"/>
      <c r="P44" s="1572"/>
      <c r="Q44" s="1571"/>
    </row>
    <row r="45" spans="1:17" ht="15.75">
      <c r="A45" s="1575"/>
      <c r="B45" s="1572"/>
      <c r="C45" s="1635" t="s">
        <v>247</v>
      </c>
      <c r="D45" s="1634"/>
      <c r="E45" s="1634"/>
      <c r="F45" s="1633"/>
      <c r="G45" s="1633"/>
      <c r="H45" s="1633"/>
      <c r="I45" s="1633" t="s">
        <v>246</v>
      </c>
      <c r="J45" s="1633"/>
      <c r="K45" s="1633"/>
      <c r="L45" s="1633"/>
      <c r="M45" s="1633"/>
      <c r="N45" s="1633"/>
      <c r="O45" s="1632"/>
      <c r="P45" s="1572"/>
      <c r="Q45" s="1571"/>
    </row>
    <row r="46" spans="1:17" ht="15.75">
      <c r="A46" s="1575"/>
      <c r="B46" s="1572"/>
      <c r="C46" s="1629" t="s">
        <v>248</v>
      </c>
      <c r="D46" s="1631"/>
      <c r="E46" s="1630" t="s">
        <v>24</v>
      </c>
      <c r="F46" s="1626" t="s">
        <v>249</v>
      </c>
      <c r="G46" s="1572"/>
      <c r="H46" s="1572"/>
      <c r="I46" s="1572"/>
      <c r="J46" s="1572"/>
      <c r="K46" s="1572"/>
      <c r="L46" s="1572"/>
      <c r="M46" s="1572"/>
      <c r="N46" s="1572"/>
      <c r="O46" s="1572"/>
      <c r="P46" s="1572"/>
      <c r="Q46" s="1571"/>
    </row>
    <row r="47" spans="1:17" ht="15.75">
      <c r="A47" s="1575"/>
      <c r="B47" s="1572"/>
      <c r="C47" s="1629" t="s">
        <v>250</v>
      </c>
      <c r="D47" s="1628"/>
      <c r="E47" s="1627"/>
      <c r="F47" s="1626" t="s">
        <v>251</v>
      </c>
      <c r="G47" s="1572"/>
      <c r="H47" s="1572"/>
      <c r="I47" s="1572"/>
      <c r="J47" s="1572"/>
      <c r="K47" s="1572"/>
      <c r="L47" s="1572"/>
      <c r="M47" s="1572"/>
      <c r="N47" s="1572"/>
      <c r="O47" s="1572"/>
      <c r="P47" s="1572"/>
      <c r="Q47" s="1571"/>
    </row>
    <row r="48" spans="1:17" ht="15.75">
      <c r="A48" s="1575"/>
      <c r="B48" s="1625"/>
      <c r="C48" s="1572"/>
      <c r="D48" s="1572"/>
      <c r="E48" s="1572"/>
      <c r="F48" s="1572"/>
      <c r="G48" s="1572"/>
      <c r="H48" s="1572"/>
      <c r="I48" s="1572"/>
      <c r="J48" s="1572"/>
      <c r="K48" s="1572"/>
      <c r="L48" s="1572"/>
      <c r="M48" s="1572"/>
      <c r="N48" s="1572"/>
      <c r="O48" s="1572"/>
      <c r="P48" s="1572"/>
      <c r="Q48" s="1571"/>
    </row>
    <row r="49" spans="1:17" ht="15.75">
      <c r="A49" s="1575"/>
      <c r="B49" s="1625"/>
      <c r="C49" s="1572"/>
      <c r="D49" s="1572"/>
      <c r="E49" s="1572"/>
      <c r="F49" s="1572"/>
      <c r="G49" s="1572"/>
      <c r="H49" s="1572"/>
      <c r="I49" s="1572"/>
      <c r="J49" s="1572"/>
      <c r="K49" s="1572"/>
      <c r="L49" s="1572"/>
      <c r="M49" s="1572"/>
      <c r="N49" s="1572"/>
      <c r="O49" s="1572"/>
      <c r="P49" s="1572"/>
      <c r="Q49" s="1571"/>
    </row>
    <row r="50" spans="1:17" ht="15.75">
      <c r="A50" s="1590"/>
      <c r="B50" s="1588" t="s">
        <v>252</v>
      </c>
      <c r="C50" s="1588"/>
      <c r="D50" s="1588"/>
      <c r="E50" s="1589"/>
      <c r="F50" s="1588"/>
      <c r="G50" s="1588"/>
      <c r="H50" s="1588"/>
      <c r="I50" s="1588"/>
      <c r="J50" s="1588"/>
      <c r="K50" s="1588"/>
      <c r="L50" s="1588"/>
      <c r="M50" s="1588"/>
      <c r="N50" s="1588"/>
      <c r="O50" s="1588"/>
      <c r="P50" s="1588"/>
      <c r="Q50" s="1587"/>
    </row>
    <row r="51" spans="1:17" ht="15.75">
      <c r="A51" s="1590"/>
      <c r="B51" s="2821" t="s">
        <v>253</v>
      </c>
      <c r="C51" s="2821"/>
      <c r="D51" s="2821"/>
      <c r="E51" s="2821"/>
      <c r="F51" s="2821"/>
      <c r="G51" s="2821"/>
      <c r="H51" s="2821"/>
      <c r="I51" s="2821"/>
      <c r="J51" s="2821"/>
      <c r="K51" s="2821"/>
      <c r="L51" s="2821"/>
      <c r="M51" s="2821"/>
      <c r="N51" s="2821"/>
      <c r="O51" s="2821"/>
      <c r="P51" s="2821"/>
      <c r="Q51" s="1587"/>
    </row>
    <row r="52" spans="1:17" ht="15.75">
      <c r="A52" s="1590"/>
      <c r="B52" s="2821"/>
      <c r="C52" s="2821"/>
      <c r="D52" s="2821"/>
      <c r="E52" s="2821"/>
      <c r="F52" s="2821"/>
      <c r="G52" s="2821"/>
      <c r="H52" s="2821"/>
      <c r="I52" s="2821"/>
      <c r="J52" s="2821"/>
      <c r="K52" s="2821"/>
      <c r="L52" s="2821"/>
      <c r="M52" s="2821"/>
      <c r="N52" s="2821"/>
      <c r="O52" s="2821"/>
      <c r="P52" s="2821"/>
      <c r="Q52" s="1587"/>
    </row>
    <row r="53" spans="1:17" ht="15.75">
      <c r="A53" s="1590"/>
      <c r="B53" s="2821" t="s">
        <v>2638</v>
      </c>
      <c r="C53" s="2821"/>
      <c r="D53" s="2821"/>
      <c r="E53" s="2821"/>
      <c r="F53" s="2821"/>
      <c r="G53" s="2821"/>
      <c r="H53" s="2821"/>
      <c r="I53" s="2821"/>
      <c r="J53" s="2821"/>
      <c r="K53" s="2821"/>
      <c r="L53" s="2821"/>
      <c r="M53" s="2821"/>
      <c r="N53" s="2821"/>
      <c r="O53" s="2821"/>
      <c r="P53" s="2821"/>
      <c r="Q53" s="1587"/>
    </row>
    <row r="54" spans="1:17" ht="15.75">
      <c r="A54" s="1590"/>
      <c r="B54" s="2821"/>
      <c r="C54" s="2821"/>
      <c r="D54" s="2821"/>
      <c r="E54" s="2821"/>
      <c r="F54" s="2821"/>
      <c r="G54" s="2821"/>
      <c r="H54" s="2821"/>
      <c r="I54" s="2821"/>
      <c r="J54" s="2821"/>
      <c r="K54" s="2821"/>
      <c r="L54" s="2821"/>
      <c r="M54" s="2821"/>
      <c r="N54" s="2821"/>
      <c r="O54" s="2821"/>
      <c r="P54" s="2821"/>
      <c r="Q54" s="1587"/>
    </row>
    <row r="55" spans="1:17" ht="15.75">
      <c r="A55" s="1590"/>
      <c r="B55" s="2821" t="s">
        <v>255</v>
      </c>
      <c r="C55" s="2821"/>
      <c r="D55" s="2821"/>
      <c r="E55" s="2821"/>
      <c r="F55" s="2821"/>
      <c r="G55" s="2821"/>
      <c r="H55" s="2821"/>
      <c r="I55" s="2821"/>
      <c r="J55" s="2821"/>
      <c r="K55" s="2821"/>
      <c r="L55" s="2821"/>
      <c r="M55" s="2821"/>
      <c r="N55" s="2821"/>
      <c r="O55" s="2821"/>
      <c r="P55" s="2821"/>
      <c r="Q55" s="1587"/>
    </row>
    <row r="56" spans="1:17" ht="15.75">
      <c r="A56" s="1590"/>
      <c r="B56" s="2821"/>
      <c r="C56" s="2821"/>
      <c r="D56" s="2821"/>
      <c r="E56" s="2821"/>
      <c r="F56" s="2821"/>
      <c r="G56" s="2821"/>
      <c r="H56" s="2821"/>
      <c r="I56" s="2821"/>
      <c r="J56" s="2821"/>
      <c r="K56" s="2821"/>
      <c r="L56" s="2821"/>
      <c r="M56" s="2821"/>
      <c r="N56" s="2821"/>
      <c r="O56" s="2821"/>
      <c r="P56" s="2821"/>
      <c r="Q56" s="1587"/>
    </row>
    <row r="57" spans="1:17" ht="15.75">
      <c r="A57" s="1575"/>
      <c r="B57" s="1572"/>
      <c r="C57" s="1572"/>
      <c r="D57" s="1572"/>
      <c r="E57" s="1574"/>
      <c r="F57" s="1572"/>
      <c r="G57" s="1572"/>
      <c r="H57" s="1572"/>
      <c r="I57" s="1572"/>
      <c r="J57" s="1572"/>
      <c r="K57" s="1572"/>
      <c r="L57" s="1572"/>
      <c r="M57" s="1572"/>
      <c r="N57" s="1572"/>
      <c r="O57" s="1572"/>
      <c r="P57" s="1572"/>
      <c r="Q57" s="1571"/>
    </row>
    <row r="58" spans="1:17" ht="20.25">
      <c r="A58" s="1586"/>
      <c r="B58" s="1585" t="s">
        <v>256</v>
      </c>
      <c r="C58" s="1612"/>
      <c r="D58" s="2806" t="s">
        <v>257</v>
      </c>
      <c r="E58" s="2806"/>
      <c r="F58" s="2806"/>
      <c r="G58" s="2806"/>
      <c r="H58" s="2806"/>
      <c r="I58" s="2806"/>
      <c r="J58" s="2806"/>
      <c r="K58" s="2806"/>
      <c r="L58" s="2806"/>
      <c r="M58" s="2806"/>
      <c r="N58" s="2806"/>
      <c r="O58" s="2806"/>
      <c r="P58" s="2806"/>
      <c r="Q58" s="2807"/>
    </row>
    <row r="59" spans="1:17">
      <c r="A59" s="1586"/>
      <c r="B59" s="1623"/>
      <c r="C59" s="1623"/>
      <c r="D59" s="1623"/>
      <c r="E59" s="1624"/>
      <c r="F59" s="1623"/>
      <c r="G59" s="1623"/>
      <c r="H59" s="1623"/>
      <c r="I59" s="1623"/>
      <c r="J59" s="1623"/>
      <c r="K59" s="1623"/>
      <c r="L59" s="1623"/>
      <c r="M59" s="1623"/>
      <c r="N59" s="1623"/>
      <c r="O59" s="1623"/>
      <c r="P59" s="1623"/>
      <c r="Q59" s="1622"/>
    </row>
    <row r="60" spans="1:17" ht="15.75">
      <c r="A60" s="1590"/>
      <c r="B60" s="1588"/>
      <c r="C60" s="1615" t="s">
        <v>258</v>
      </c>
      <c r="D60" s="1588"/>
      <c r="E60" s="1588"/>
      <c r="F60" s="1589"/>
      <c r="G60" s="1588"/>
      <c r="H60" s="1588"/>
      <c r="I60" s="1588"/>
      <c r="J60" s="1588"/>
      <c r="K60" s="1588"/>
      <c r="L60" s="1588"/>
      <c r="M60" s="1588"/>
      <c r="N60" s="1588"/>
      <c r="O60" s="1588"/>
      <c r="P60" s="1588"/>
      <c r="Q60" s="1587"/>
    </row>
    <row r="61" spans="1:17" ht="15.75">
      <c r="A61" s="1590"/>
      <c r="B61" s="1588"/>
      <c r="C61" s="1621" t="s">
        <v>259</v>
      </c>
      <c r="D61" s="2819">
        <v>36697</v>
      </c>
      <c r="E61" s="2819"/>
      <c r="F61" s="1614" t="s">
        <v>260</v>
      </c>
      <c r="G61" s="1588"/>
      <c r="H61" s="1588"/>
      <c r="I61" s="1588"/>
      <c r="J61" s="1620" t="s">
        <v>261</v>
      </c>
      <c r="K61" s="1619"/>
      <c r="L61" s="1617" t="s">
        <v>262</v>
      </c>
      <c r="M61" s="1619" t="s">
        <v>24</v>
      </c>
      <c r="N61" s="1588"/>
      <c r="O61" s="1617" t="s">
        <v>263</v>
      </c>
      <c r="P61" s="1619"/>
      <c r="Q61" s="1587"/>
    </row>
    <row r="62" spans="1:17" ht="15.75">
      <c r="A62" s="1590"/>
      <c r="B62" s="1588"/>
      <c r="C62" s="1617"/>
      <c r="D62" s="1617"/>
      <c r="E62" s="1617"/>
      <c r="F62" s="1617"/>
      <c r="G62" s="1617"/>
      <c r="H62" s="1617"/>
      <c r="I62" s="1617"/>
      <c r="J62" s="1617" t="s">
        <v>251</v>
      </c>
      <c r="K62" s="1618"/>
      <c r="L62" s="1617" t="s">
        <v>251</v>
      </c>
      <c r="M62" s="1618"/>
      <c r="N62" s="1588"/>
      <c r="O62" s="1617" t="s">
        <v>251</v>
      </c>
      <c r="P62" s="1618"/>
      <c r="Q62" s="1587"/>
    </row>
    <row r="63" spans="1:17" ht="15.75">
      <c r="A63" s="1590"/>
      <c r="B63" s="1617"/>
      <c r="C63" s="1617"/>
      <c r="D63" s="1617"/>
      <c r="E63" s="1617"/>
      <c r="F63" s="1617"/>
      <c r="G63" s="1617"/>
      <c r="H63" s="1588"/>
      <c r="I63" s="1588"/>
      <c r="J63" s="1588"/>
      <c r="K63" s="1588"/>
      <c r="L63" s="1588"/>
      <c r="M63" s="1588"/>
      <c r="N63" s="1588"/>
      <c r="O63" s="1588"/>
      <c r="P63" s="1588"/>
      <c r="Q63" s="1587"/>
    </row>
    <row r="64" spans="1:17" ht="15.75">
      <c r="A64" s="1590"/>
      <c r="B64" s="1588"/>
      <c r="C64" s="1588"/>
      <c r="D64" s="1588"/>
      <c r="E64" s="1589"/>
      <c r="F64" s="1588"/>
      <c r="G64" s="1588"/>
      <c r="H64" s="1588"/>
      <c r="I64" s="1588"/>
      <c r="J64" s="1588"/>
      <c r="K64" s="1588"/>
      <c r="L64" s="1588"/>
      <c r="M64" s="1588"/>
      <c r="N64" s="1588"/>
      <c r="O64" s="1588"/>
      <c r="P64" s="1588"/>
      <c r="Q64" s="1587"/>
    </row>
    <row r="65" spans="1:17" ht="15.75">
      <c r="A65" s="1590"/>
      <c r="B65" s="1615" t="s">
        <v>265</v>
      </c>
      <c r="C65" s="1588"/>
      <c r="D65" s="1614"/>
      <c r="E65" s="1616"/>
      <c r="F65" s="2820">
        <v>36785</v>
      </c>
      <c r="G65" s="2820"/>
      <c r="H65" s="1614" t="s">
        <v>266</v>
      </c>
      <c r="I65" s="1588"/>
      <c r="J65" s="1615"/>
      <c r="K65" s="1614"/>
      <c r="L65" s="1614"/>
      <c r="M65" s="1613" t="s">
        <v>267</v>
      </c>
      <c r="N65" s="2819">
        <v>36786</v>
      </c>
      <c r="O65" s="2819"/>
      <c r="P65" s="1588" t="s">
        <v>268</v>
      </c>
      <c r="Q65" s="1587"/>
    </row>
    <row r="66" spans="1:17" ht="15.75">
      <c r="A66" s="1590"/>
      <c r="B66" s="1588"/>
      <c r="C66" s="1588"/>
      <c r="D66" s="1588"/>
      <c r="E66" s="1589"/>
      <c r="F66" s="1588"/>
      <c r="G66" s="1588"/>
      <c r="H66" s="1588"/>
      <c r="I66" s="1588"/>
      <c r="J66" s="1588"/>
      <c r="K66" s="1588"/>
      <c r="L66" s="1588"/>
      <c r="M66" s="1588"/>
      <c r="N66" s="1588"/>
      <c r="O66" s="1588"/>
      <c r="P66" s="1588"/>
      <c r="Q66" s="1587"/>
    </row>
    <row r="67" spans="1:17" ht="15.75">
      <c r="A67" s="1590"/>
      <c r="B67" s="1588"/>
      <c r="C67" s="1588"/>
      <c r="D67" s="1588"/>
      <c r="E67" s="1589"/>
      <c r="F67" s="1588"/>
      <c r="G67" s="1588"/>
      <c r="H67" s="1588"/>
      <c r="I67" s="1588"/>
      <c r="J67" s="1588"/>
      <c r="K67" s="1588"/>
      <c r="L67" s="1588"/>
      <c r="M67" s="1588"/>
      <c r="N67" s="2819">
        <v>36792</v>
      </c>
      <c r="O67" s="2819"/>
      <c r="P67" s="1588" t="s">
        <v>269</v>
      </c>
      <c r="Q67" s="1587"/>
    </row>
    <row r="68" spans="1:17" ht="15.75">
      <c r="A68" s="1590"/>
      <c r="B68" s="1588"/>
      <c r="C68" s="1588"/>
      <c r="D68" s="1588"/>
      <c r="E68" s="1589"/>
      <c r="F68" s="1588"/>
      <c r="G68" s="1588"/>
      <c r="H68" s="1588"/>
      <c r="I68" s="1588"/>
      <c r="J68" s="1588"/>
      <c r="K68" s="1588"/>
      <c r="L68" s="1588"/>
      <c r="M68" s="1588"/>
      <c r="N68" s="1588"/>
      <c r="O68" s="1588"/>
      <c r="P68" s="1588"/>
      <c r="Q68" s="1587"/>
    </row>
    <row r="69" spans="1:17" ht="15.75">
      <c r="A69" s="1590"/>
      <c r="B69" s="1588"/>
      <c r="C69" s="1588"/>
      <c r="D69" s="1588"/>
      <c r="E69" s="1589"/>
      <c r="F69" s="1588"/>
      <c r="G69" s="1588"/>
      <c r="H69" s="1588"/>
      <c r="I69" s="1588"/>
      <c r="J69" s="1588"/>
      <c r="K69" s="1588"/>
      <c r="L69" s="1588"/>
      <c r="M69" s="1588"/>
      <c r="N69" s="1588"/>
      <c r="O69" s="1588"/>
      <c r="P69" s="1588"/>
      <c r="Q69" s="1587"/>
    </row>
    <row r="70" spans="1:17" ht="20.25">
      <c r="A70" s="1586"/>
      <c r="B70" s="1585" t="s">
        <v>270</v>
      </c>
      <c r="C70" s="1612"/>
      <c r="D70" s="2806" t="s">
        <v>2215</v>
      </c>
      <c r="E70" s="2806"/>
      <c r="F70" s="2806"/>
      <c r="G70" s="2806"/>
      <c r="H70" s="2806"/>
      <c r="I70" s="2806"/>
      <c r="J70" s="2806"/>
      <c r="K70" s="2806"/>
      <c r="L70" s="2806"/>
      <c r="M70" s="2806"/>
      <c r="N70" s="2806"/>
      <c r="O70" s="2806"/>
      <c r="P70" s="2806"/>
      <c r="Q70" s="2807"/>
    </row>
    <row r="71" spans="1:17" ht="23.25">
      <c r="A71" s="1590"/>
      <c r="B71" s="1611"/>
      <c r="C71" s="1611"/>
      <c r="D71" s="1611"/>
      <c r="E71" s="1611"/>
      <c r="F71" s="1611"/>
      <c r="G71" s="1611"/>
      <c r="H71" s="1611"/>
      <c r="I71" s="1611"/>
      <c r="J71" s="1611"/>
      <c r="K71" s="1611"/>
      <c r="L71" s="1611"/>
      <c r="M71" s="1611"/>
      <c r="N71" s="1611"/>
      <c r="O71" s="1611"/>
      <c r="P71" s="1588"/>
      <c r="Q71" s="1587"/>
    </row>
    <row r="72" spans="1:17" ht="15.75">
      <c r="A72" s="1590"/>
      <c r="B72" s="1592"/>
      <c r="C72" s="1592"/>
      <c r="D72" s="1592"/>
      <c r="E72" s="1609"/>
      <c r="F72" s="1592"/>
      <c r="G72" s="1592"/>
      <c r="H72" s="1592"/>
      <c r="I72" s="1592"/>
      <c r="J72" s="1592"/>
      <c r="K72" s="1592"/>
      <c r="L72" s="1592"/>
      <c r="M72" s="1592"/>
      <c r="N72" s="1592"/>
      <c r="O72" s="1592"/>
      <c r="P72" s="1588"/>
      <c r="Q72" s="1587"/>
    </row>
    <row r="73" spans="1:17" ht="15.75">
      <c r="A73" s="1590"/>
      <c r="B73" s="1595" t="s">
        <v>2216</v>
      </c>
      <c r="C73" s="1592"/>
      <c r="D73" s="1592"/>
      <c r="E73" s="1609"/>
      <c r="F73" s="1592"/>
      <c r="G73" s="1592"/>
      <c r="H73" s="1592"/>
      <c r="I73" s="1592"/>
      <c r="J73" s="1592"/>
      <c r="K73" s="1592"/>
      <c r="L73" s="1592"/>
      <c r="M73" s="1592"/>
      <c r="N73" s="1592"/>
      <c r="O73" s="1592"/>
      <c r="P73" s="1588"/>
      <c r="Q73" s="1587"/>
    </row>
    <row r="74" spans="1:17" ht="15.75">
      <c r="A74" s="1590"/>
      <c r="B74" s="1610"/>
      <c r="C74" s="1592"/>
      <c r="D74" s="1592"/>
      <c r="E74" s="2822" t="s">
        <v>2217</v>
      </c>
      <c r="F74" s="2822"/>
      <c r="G74" s="1609"/>
      <c r="H74" s="1609"/>
      <c r="I74" s="1592"/>
      <c r="J74" s="1592"/>
      <c r="K74" s="1592"/>
      <c r="L74" s="1592"/>
      <c r="M74" s="2822" t="s">
        <v>2217</v>
      </c>
      <c r="N74" s="2822"/>
      <c r="O74" s="2822"/>
      <c r="P74" s="1588"/>
      <c r="Q74" s="1587"/>
    </row>
    <row r="75" spans="1:17" ht="15.75">
      <c r="A75" s="1590"/>
      <c r="B75" s="1593"/>
      <c r="C75" s="1593"/>
      <c r="D75" s="1608" t="s">
        <v>430</v>
      </c>
      <c r="E75" s="2815">
        <v>0.35</v>
      </c>
      <c r="F75" s="2815"/>
      <c r="G75" s="1593"/>
      <c r="H75" s="1593"/>
      <c r="I75" s="1593"/>
      <c r="J75" s="1593"/>
      <c r="K75" s="1593"/>
      <c r="L75" s="1608" t="s">
        <v>2</v>
      </c>
      <c r="M75" s="2815">
        <v>0.15</v>
      </c>
      <c r="N75" s="2815"/>
      <c r="O75" s="1607"/>
      <c r="P75" s="1588"/>
      <c r="Q75" s="1587"/>
    </row>
    <row r="76" spans="1:17" ht="15.75">
      <c r="A76" s="1590"/>
      <c r="B76" s="1593"/>
      <c r="C76" s="1593"/>
      <c r="D76" s="1593"/>
      <c r="E76" s="1607"/>
      <c r="F76" s="1607"/>
      <c r="G76" s="1593"/>
      <c r="H76" s="1593"/>
      <c r="I76" s="1593"/>
      <c r="J76" s="1593"/>
      <c r="K76" s="1593"/>
      <c r="L76" s="1593"/>
      <c r="M76" s="1607"/>
      <c r="N76" s="1607"/>
      <c r="O76" s="1607"/>
      <c r="P76" s="1588"/>
      <c r="Q76" s="1587"/>
    </row>
    <row r="77" spans="1:17" ht="15.75">
      <c r="A77" s="1590"/>
      <c r="B77" s="1593"/>
      <c r="C77" s="1593"/>
      <c r="D77" s="1608" t="s">
        <v>435</v>
      </c>
      <c r="E77" s="2815">
        <v>0.35</v>
      </c>
      <c r="F77" s="2815"/>
      <c r="G77" s="1593"/>
      <c r="H77" s="1593"/>
      <c r="I77" s="1593"/>
      <c r="J77" s="1593"/>
      <c r="K77" s="1593"/>
      <c r="L77" s="1608" t="s">
        <v>2218</v>
      </c>
      <c r="M77" s="2815">
        <v>0.15</v>
      </c>
      <c r="N77" s="2815"/>
      <c r="O77" s="1607"/>
      <c r="P77" s="1588"/>
      <c r="Q77" s="1587"/>
    </row>
    <row r="78" spans="1:17" ht="15.75">
      <c r="A78" s="1590"/>
      <c r="B78" s="1593"/>
      <c r="C78" s="1593"/>
      <c r="D78" s="1593"/>
      <c r="E78" s="1607"/>
      <c r="F78" s="1607"/>
      <c r="G78" s="1593"/>
      <c r="H78" s="1593"/>
      <c r="I78" s="1593"/>
      <c r="J78" s="1593"/>
      <c r="K78" s="1593"/>
      <c r="L78" s="1593"/>
      <c r="M78" s="1607"/>
      <c r="N78" s="1607"/>
      <c r="O78" s="1607"/>
      <c r="P78" s="1588"/>
      <c r="Q78" s="1587"/>
    </row>
    <row r="79" spans="1:17" ht="15.75">
      <c r="A79" s="1590"/>
      <c r="B79" s="2814" t="s">
        <v>2637</v>
      </c>
      <c r="C79" s="2814"/>
      <c r="D79" s="2814"/>
      <c r="E79" s="2815"/>
      <c r="F79" s="2815"/>
      <c r="G79" s="1593"/>
      <c r="H79" s="1607"/>
      <c r="I79" s="2816" t="s">
        <v>2219</v>
      </c>
      <c r="J79" s="2816"/>
      <c r="K79" s="2816"/>
      <c r="L79" s="2816"/>
      <c r="M79" s="2815"/>
      <c r="N79" s="2815"/>
      <c r="O79" s="1593"/>
      <c r="P79" s="1588"/>
      <c r="Q79" s="1587"/>
    </row>
    <row r="80" spans="1:17" ht="15.75">
      <c r="A80" s="1590"/>
      <c r="B80" s="1593"/>
      <c r="C80" s="1593"/>
      <c r="D80" s="1593"/>
      <c r="E80" s="1594"/>
      <c r="F80" s="1593"/>
      <c r="G80" s="1593"/>
      <c r="H80" s="2810"/>
      <c r="I80" s="2810"/>
      <c r="J80" s="1593"/>
      <c r="K80" s="1593"/>
      <c r="L80" s="1593"/>
      <c r="M80" s="1593"/>
      <c r="N80" s="1593"/>
      <c r="O80" s="1593"/>
      <c r="P80" s="1588"/>
      <c r="Q80" s="1587"/>
    </row>
    <row r="81" spans="1:17" ht="15.75">
      <c r="A81" s="1590"/>
      <c r="B81" s="1595"/>
      <c r="C81" s="1595" t="s">
        <v>2220</v>
      </c>
      <c r="D81" s="1593"/>
      <c r="E81" s="1594"/>
      <c r="F81" s="1593"/>
      <c r="G81" s="1593"/>
      <c r="H81" s="1593"/>
      <c r="I81" s="1593"/>
      <c r="J81" s="1593"/>
      <c r="K81" s="1593"/>
      <c r="L81" s="1593"/>
      <c r="M81" s="1593"/>
      <c r="N81" s="1593"/>
      <c r="O81" s="1593"/>
      <c r="P81" s="1588"/>
      <c r="Q81" s="1587"/>
    </row>
    <row r="82" spans="1:17" ht="15.75">
      <c r="A82" s="1590"/>
      <c r="B82" s="1606"/>
      <c r="C82" s="1596" t="s">
        <v>2221</v>
      </c>
      <c r="D82" s="1606"/>
      <c r="E82" s="1606"/>
      <c r="F82" s="1606"/>
      <c r="G82" s="1606"/>
      <c r="H82" s="1605"/>
      <c r="I82" s="1605"/>
      <c r="J82" s="1605"/>
      <c r="K82" s="1593"/>
      <c r="L82" s="1593"/>
      <c r="M82" s="1593"/>
      <c r="N82" s="1593"/>
      <c r="O82" s="1593"/>
      <c r="P82" s="1588"/>
      <c r="Q82" s="1587"/>
    </row>
    <row r="83" spans="1:17" ht="15.75">
      <c r="A83" s="1590"/>
      <c r="B83" s="1595"/>
      <c r="C83" s="2811" t="s">
        <v>2636</v>
      </c>
      <c r="D83" s="2805"/>
      <c r="E83" s="2805"/>
      <c r="F83" s="2805"/>
      <c r="G83" s="2805"/>
      <c r="H83" s="2805"/>
      <c r="I83" s="2805"/>
      <c r="J83" s="2805"/>
      <c r="K83" s="1593"/>
      <c r="L83" s="1593"/>
      <c r="M83" s="1593"/>
      <c r="N83" s="1593"/>
      <c r="O83" s="1593"/>
      <c r="P83" s="1588"/>
      <c r="Q83" s="1587"/>
    </row>
    <row r="84" spans="1:17" ht="15.75">
      <c r="A84" s="1590"/>
      <c r="B84" s="1595"/>
      <c r="C84" s="2805" t="s">
        <v>23</v>
      </c>
      <c r="D84" s="2805"/>
      <c r="E84" s="2805"/>
      <c r="F84" s="2805"/>
      <c r="G84" s="2805"/>
      <c r="H84" s="2805"/>
      <c r="I84" s="2805"/>
      <c r="J84" s="2805"/>
      <c r="K84" s="1593"/>
      <c r="L84" s="1593"/>
      <c r="M84" s="1593"/>
      <c r="N84" s="1593"/>
      <c r="O84" s="1593"/>
      <c r="P84" s="1588"/>
      <c r="Q84" s="1587"/>
    </row>
    <row r="85" spans="1:17" ht="15.75">
      <c r="A85" s="1590"/>
      <c r="B85" s="1595"/>
      <c r="C85" s="1599"/>
      <c r="D85" s="1599"/>
      <c r="E85" s="1599"/>
      <c r="F85" s="1599"/>
      <c r="G85" s="1599"/>
      <c r="H85" s="1599"/>
      <c r="I85" s="1599"/>
      <c r="J85" s="1599"/>
      <c r="K85" s="1593"/>
      <c r="L85" s="1593"/>
      <c r="M85" s="1593"/>
      <c r="N85" s="1593"/>
      <c r="O85" s="1593"/>
      <c r="P85" s="1588"/>
      <c r="Q85" s="1587"/>
    </row>
    <row r="86" spans="1:17" ht="15.75">
      <c r="A86" s="1590"/>
      <c r="B86" s="1595"/>
      <c r="C86" s="1595" t="s">
        <v>2222</v>
      </c>
      <c r="D86" s="1593"/>
      <c r="E86" s="1594"/>
      <c r="F86" s="1593"/>
      <c r="G86" s="1593"/>
      <c r="H86" s="1593"/>
      <c r="I86" s="1593"/>
      <c r="J86" s="1593"/>
      <c r="K86" s="1593"/>
      <c r="L86" s="1593"/>
      <c r="M86" s="1593"/>
      <c r="N86" s="1593"/>
      <c r="O86" s="1593"/>
      <c r="P86" s="1588"/>
      <c r="Q86" s="1587"/>
    </row>
    <row r="87" spans="1:17" ht="15.75">
      <c r="A87" s="1590"/>
      <c r="B87" s="1604"/>
      <c r="C87" s="1604"/>
      <c r="D87" s="1593"/>
      <c r="E87" s="1596"/>
      <c r="F87" s="1602" t="s">
        <v>2223</v>
      </c>
      <c r="G87" s="1602"/>
      <c r="H87" s="1596" t="s">
        <v>2224</v>
      </c>
      <c r="I87" s="1596"/>
      <c r="J87" s="1596"/>
      <c r="K87" s="1596"/>
      <c r="L87" s="1596"/>
      <c r="M87" s="1596"/>
      <c r="N87" s="1596"/>
      <c r="O87" s="1596"/>
      <c r="P87" s="1588"/>
      <c r="Q87" s="1587"/>
    </row>
    <row r="88" spans="1:17" ht="15.75">
      <c r="A88" s="1590"/>
      <c r="B88" s="1603" t="s">
        <v>2225</v>
      </c>
      <c r="C88" s="1601">
        <v>3</v>
      </c>
      <c r="D88" s="2812" t="s">
        <v>2226</v>
      </c>
      <c r="E88" s="2812"/>
      <c r="F88" s="1601">
        <v>2</v>
      </c>
      <c r="G88" s="1602"/>
      <c r="H88" s="2813" t="s">
        <v>2227</v>
      </c>
      <c r="I88" s="2813"/>
      <c r="J88" s="1601">
        <v>1</v>
      </c>
      <c r="K88" s="1598"/>
      <c r="L88" s="1598"/>
      <c r="M88" s="1593"/>
      <c r="N88" s="1598" t="s">
        <v>2228</v>
      </c>
      <c r="O88" s="1601" t="s">
        <v>14</v>
      </c>
      <c r="P88" s="1588"/>
      <c r="Q88" s="1587"/>
    </row>
    <row r="89" spans="1:17" ht="15.75">
      <c r="A89" s="1590"/>
      <c r="B89" s="2813" t="s">
        <v>2229</v>
      </c>
      <c r="C89" s="2813"/>
      <c r="D89" s="2813"/>
      <c r="E89" s="2811" t="s">
        <v>2635</v>
      </c>
      <c r="F89" s="2805"/>
      <c r="G89" s="2805"/>
      <c r="H89" s="2805"/>
      <c r="I89" s="2805"/>
      <c r="J89" s="2805"/>
      <c r="K89" s="2805"/>
      <c r="L89" s="2805"/>
      <c r="M89" s="1598"/>
      <c r="N89" s="1597"/>
      <c r="O89" s="1596"/>
      <c r="P89" s="1588"/>
      <c r="Q89" s="1587"/>
    </row>
    <row r="90" spans="1:17" ht="15.75">
      <c r="A90" s="1590"/>
      <c r="B90" s="1598"/>
      <c r="C90" s="1600"/>
      <c r="D90" s="1599"/>
      <c r="E90" s="2805" t="s">
        <v>2230</v>
      </c>
      <c r="F90" s="2805"/>
      <c r="G90" s="2805"/>
      <c r="H90" s="2805"/>
      <c r="I90" s="2805"/>
      <c r="J90" s="2805"/>
      <c r="K90" s="2805"/>
      <c r="L90" s="2805"/>
      <c r="M90" s="1598"/>
      <c r="N90" s="1597"/>
      <c r="O90" s="1596"/>
      <c r="P90" s="1588"/>
      <c r="Q90" s="1587"/>
    </row>
    <row r="91" spans="1:17" ht="16.5" thickBot="1">
      <c r="A91" s="1590"/>
      <c r="B91" s="1595"/>
      <c r="C91" s="1593"/>
      <c r="D91" s="1593"/>
      <c r="E91" s="1594"/>
      <c r="F91" s="1593"/>
      <c r="G91" s="1593"/>
      <c r="H91" s="1593"/>
      <c r="I91" s="1593"/>
      <c r="J91" s="1593"/>
      <c r="K91" s="1593"/>
      <c r="L91" s="1593"/>
      <c r="M91" s="1593"/>
      <c r="N91" s="1593"/>
      <c r="O91" s="1593"/>
      <c r="P91" s="1588"/>
      <c r="Q91" s="1587"/>
    </row>
    <row r="92" spans="1:17" ht="15.75">
      <c r="A92" s="1590"/>
      <c r="B92" s="1591" t="s">
        <v>2231</v>
      </c>
      <c r="C92" s="2808"/>
      <c r="D92" s="2808"/>
      <c r="E92" s="2808"/>
      <c r="F92" s="2808"/>
      <c r="G92" s="2808"/>
      <c r="H92" s="2808"/>
      <c r="I92" s="2808"/>
      <c r="J92" s="2808"/>
      <c r="K92" s="2808"/>
      <c r="L92" s="2808"/>
      <c r="M92" s="2808"/>
      <c r="N92" s="2808"/>
      <c r="O92" s="2808"/>
      <c r="P92" s="2808"/>
      <c r="Q92" s="1587"/>
    </row>
    <row r="93" spans="1:17" ht="15.75">
      <c r="A93" s="1590"/>
      <c r="B93" s="1592"/>
      <c r="C93" s="2809"/>
      <c r="D93" s="2809"/>
      <c r="E93" s="2809"/>
      <c r="F93" s="2809"/>
      <c r="G93" s="2809"/>
      <c r="H93" s="2809"/>
      <c r="I93" s="2809"/>
      <c r="J93" s="2809"/>
      <c r="K93" s="2809"/>
      <c r="L93" s="2809"/>
      <c r="M93" s="2809"/>
      <c r="N93" s="2809"/>
      <c r="O93" s="2809"/>
      <c r="P93" s="2809"/>
      <c r="Q93" s="1587"/>
    </row>
    <row r="94" spans="1:17" ht="15.75">
      <c r="A94" s="1590"/>
      <c r="B94" s="1592"/>
      <c r="C94" s="2809"/>
      <c r="D94" s="2809"/>
      <c r="E94" s="2809"/>
      <c r="F94" s="2809"/>
      <c r="G94" s="2809"/>
      <c r="H94" s="2809"/>
      <c r="I94" s="2809"/>
      <c r="J94" s="2809"/>
      <c r="K94" s="2809"/>
      <c r="L94" s="2809"/>
      <c r="M94" s="2809"/>
      <c r="N94" s="2809"/>
      <c r="O94" s="2809"/>
      <c r="P94" s="2809"/>
      <c r="Q94" s="1587"/>
    </row>
    <row r="95" spans="1:17" ht="15.75">
      <c r="A95" s="1590"/>
      <c r="B95" s="1592"/>
      <c r="C95" s="2809"/>
      <c r="D95" s="2809"/>
      <c r="E95" s="2809"/>
      <c r="F95" s="2809"/>
      <c r="G95" s="2809"/>
      <c r="H95" s="2809"/>
      <c r="I95" s="2809"/>
      <c r="J95" s="2809"/>
      <c r="K95" s="2809"/>
      <c r="L95" s="2809"/>
      <c r="M95" s="2809"/>
      <c r="N95" s="2809"/>
      <c r="O95" s="2809"/>
      <c r="P95" s="2809"/>
      <c r="Q95" s="1587"/>
    </row>
    <row r="96" spans="1:17" ht="15.75">
      <c r="A96" s="1590"/>
      <c r="B96" s="1592"/>
      <c r="C96" s="2809"/>
      <c r="D96" s="2809"/>
      <c r="E96" s="2809"/>
      <c r="F96" s="2809"/>
      <c r="G96" s="2809"/>
      <c r="H96" s="2809"/>
      <c r="I96" s="2809"/>
      <c r="J96" s="2809"/>
      <c r="K96" s="2809"/>
      <c r="L96" s="2809"/>
      <c r="M96" s="2809"/>
      <c r="N96" s="2809"/>
      <c r="O96" s="2809"/>
      <c r="P96" s="2809"/>
      <c r="Q96" s="1587"/>
    </row>
    <row r="97" spans="1:17" ht="15.75">
      <c r="A97" s="1590"/>
      <c r="B97" s="1591"/>
      <c r="C97" s="2809"/>
      <c r="D97" s="2809"/>
      <c r="E97" s="2809"/>
      <c r="F97" s="2809"/>
      <c r="G97" s="2809"/>
      <c r="H97" s="2809"/>
      <c r="I97" s="2809"/>
      <c r="J97" s="2809"/>
      <c r="K97" s="2809"/>
      <c r="L97" s="2809"/>
      <c r="M97" s="2809"/>
      <c r="N97" s="2809"/>
      <c r="O97" s="2809"/>
      <c r="P97" s="2809"/>
      <c r="Q97" s="1587"/>
    </row>
    <row r="98" spans="1:17" ht="15.75">
      <c r="A98" s="1590"/>
      <c r="B98" s="1588"/>
      <c r="C98" s="1588"/>
      <c r="D98" s="1588"/>
      <c r="E98" s="1589"/>
      <c r="F98" s="1588"/>
      <c r="G98" s="1588"/>
      <c r="H98" s="1588"/>
      <c r="I98" s="1588"/>
      <c r="J98" s="1588"/>
      <c r="K98" s="1588"/>
      <c r="L98" s="1588"/>
      <c r="M98" s="1588"/>
      <c r="N98" s="1588"/>
      <c r="O98" s="1588"/>
      <c r="P98" s="1588"/>
      <c r="Q98" s="1587"/>
    </row>
    <row r="99" spans="1:17" ht="15.75">
      <c r="A99" s="1590"/>
      <c r="B99" s="1588"/>
      <c r="C99" s="1588"/>
      <c r="D99" s="1588"/>
      <c r="E99" s="1589"/>
      <c r="F99" s="1588"/>
      <c r="G99" s="1588"/>
      <c r="H99" s="1588"/>
      <c r="I99" s="1588"/>
      <c r="J99" s="1588"/>
      <c r="K99" s="1588"/>
      <c r="L99" s="1588"/>
      <c r="M99" s="1588"/>
      <c r="N99" s="1588"/>
      <c r="O99" s="1588"/>
      <c r="P99" s="1588"/>
      <c r="Q99" s="1587"/>
    </row>
    <row r="100" spans="1:17" ht="23.25">
      <c r="A100" s="1586"/>
      <c r="B100" s="1585" t="s">
        <v>306</v>
      </c>
      <c r="C100" s="1584"/>
      <c r="D100" s="2835" t="s">
        <v>2634</v>
      </c>
      <c r="E100" s="2835"/>
      <c r="F100" s="2835"/>
      <c r="G100" s="2835"/>
      <c r="H100" s="2835"/>
      <c r="I100" s="2835"/>
      <c r="J100" s="2835"/>
      <c r="K100" s="2835"/>
      <c r="L100" s="2835"/>
      <c r="M100" s="2835"/>
      <c r="N100" s="2835"/>
      <c r="O100" s="2835"/>
      <c r="P100" s="2835"/>
      <c r="Q100" s="2836"/>
    </row>
    <row r="101" spans="1:17" ht="18.75">
      <c r="A101" s="1575"/>
      <c r="B101" s="2837" t="s">
        <v>2633</v>
      </c>
      <c r="C101" s="2837"/>
      <c r="D101" s="2837"/>
      <c r="E101" s="2837"/>
      <c r="F101" s="2837"/>
      <c r="G101" s="2837"/>
      <c r="H101" s="2837"/>
      <c r="I101" s="2837"/>
      <c r="J101" s="2837"/>
      <c r="K101" s="2837"/>
      <c r="L101" s="2837"/>
      <c r="M101" s="2837"/>
      <c r="N101" s="2837"/>
      <c r="O101" s="2837"/>
      <c r="P101" s="2837"/>
      <c r="Q101" s="1571"/>
    </row>
    <row r="102" spans="1:17" ht="15.75">
      <c r="A102" s="1575"/>
      <c r="B102" s="1572"/>
      <c r="C102" s="1572"/>
      <c r="D102" s="1572"/>
      <c r="E102" s="2838" t="s">
        <v>274</v>
      </c>
      <c r="F102" s="2838"/>
      <c r="G102" s="2838"/>
      <c r="H102" s="1583"/>
      <c r="I102" s="1582"/>
      <c r="J102" s="2839" t="s">
        <v>2632</v>
      </c>
      <c r="K102" s="2839"/>
      <c r="L102" s="1572"/>
      <c r="M102" s="1572"/>
      <c r="N102" s="1572"/>
      <c r="O102" s="1572"/>
      <c r="P102" s="1572"/>
      <c r="Q102" s="1571"/>
    </row>
    <row r="103" spans="1:17" ht="15.75">
      <c r="A103" s="1575"/>
      <c r="B103" s="1572"/>
      <c r="C103" s="1572"/>
      <c r="D103" s="1572"/>
      <c r="E103" s="2840"/>
      <c r="F103" s="2840"/>
      <c r="G103" s="2840"/>
      <c r="H103" s="2840"/>
      <c r="I103" s="2841"/>
      <c r="J103" s="2842"/>
      <c r="K103" s="2843"/>
      <c r="L103" s="1572"/>
      <c r="M103" s="1572"/>
      <c r="N103" s="1572"/>
      <c r="O103" s="1572"/>
      <c r="P103" s="1572"/>
      <c r="Q103" s="1571"/>
    </row>
    <row r="104" spans="1:17" ht="15.75">
      <c r="A104" s="1575"/>
      <c r="B104" s="1572"/>
      <c r="C104" s="1572"/>
      <c r="D104" s="1572"/>
      <c r="E104" s="1581" t="s">
        <v>2631</v>
      </c>
      <c r="F104" s="1581"/>
      <c r="G104" s="1581"/>
      <c r="H104" s="1581"/>
      <c r="I104" s="1580"/>
      <c r="J104" s="2846">
        <v>21</v>
      </c>
      <c r="K104" s="2847"/>
      <c r="L104" s="1572"/>
      <c r="M104" s="1572"/>
      <c r="N104" s="1572"/>
      <c r="O104" s="1572"/>
      <c r="P104" s="1572"/>
      <c r="Q104" s="1571"/>
    </row>
    <row r="105" spans="1:17" ht="15.75">
      <c r="A105" s="1575"/>
      <c r="B105" s="1572"/>
      <c r="C105" s="1572"/>
      <c r="D105" s="1572"/>
      <c r="E105" s="1581" t="s">
        <v>2630</v>
      </c>
      <c r="F105" s="1581"/>
      <c r="G105" s="1581"/>
      <c r="H105" s="1581"/>
      <c r="I105" s="1580"/>
      <c r="J105" s="2846">
        <v>35</v>
      </c>
      <c r="K105" s="2847"/>
      <c r="L105" s="1572"/>
      <c r="M105" s="1572"/>
      <c r="N105" s="1572"/>
      <c r="O105" s="1572"/>
      <c r="P105" s="1572"/>
      <c r="Q105" s="1571"/>
    </row>
    <row r="106" spans="1:17" ht="15.75">
      <c r="A106" s="1575"/>
      <c r="B106" s="1572"/>
      <c r="C106" s="1572"/>
      <c r="D106" s="1572"/>
      <c r="E106" s="1581" t="s">
        <v>2629</v>
      </c>
      <c r="F106" s="1581"/>
      <c r="G106" s="1581"/>
      <c r="H106" s="1581"/>
      <c r="I106" s="1580"/>
      <c r="J106" s="2846">
        <v>27</v>
      </c>
      <c r="K106" s="2847"/>
      <c r="L106" s="1572"/>
      <c r="M106" s="1572"/>
      <c r="N106" s="1572"/>
      <c r="O106" s="1572"/>
      <c r="P106" s="1572"/>
      <c r="Q106" s="1571"/>
    </row>
    <row r="107" spans="1:17" ht="15.75">
      <c r="A107" s="1575"/>
      <c r="B107" s="1572"/>
      <c r="C107" s="1572"/>
      <c r="D107" s="1572"/>
      <c r="E107" s="1581" t="s">
        <v>2628</v>
      </c>
      <c r="F107" s="1581"/>
      <c r="G107" s="1581"/>
      <c r="H107" s="1581"/>
      <c r="I107" s="1580"/>
      <c r="J107" s="2846">
        <v>10</v>
      </c>
      <c r="K107" s="2847"/>
      <c r="L107" s="1572"/>
      <c r="M107" s="1572"/>
      <c r="N107" s="1572"/>
      <c r="O107" s="1572"/>
      <c r="P107" s="1572"/>
      <c r="Q107" s="1571"/>
    </row>
    <row r="108" spans="1:17" ht="15.75">
      <c r="A108" s="1575"/>
      <c r="B108" s="1572"/>
      <c r="C108" s="1572"/>
      <c r="D108" s="1572"/>
      <c r="E108" s="1581"/>
      <c r="F108" s="1581"/>
      <c r="G108" s="1581"/>
      <c r="H108" s="1581"/>
      <c r="I108" s="1580"/>
      <c r="J108" s="1579"/>
      <c r="K108" s="1578"/>
      <c r="L108" s="1572"/>
      <c r="M108" s="1572"/>
      <c r="N108" s="1572"/>
      <c r="O108" s="1572"/>
      <c r="P108" s="1572"/>
      <c r="Q108" s="1571"/>
    </row>
    <row r="109" spans="1:17" ht="15.75">
      <c r="A109" s="1575"/>
      <c r="B109" s="1572"/>
      <c r="C109" s="1572"/>
      <c r="D109" s="1572"/>
      <c r="E109" s="2849" t="s">
        <v>2627</v>
      </c>
      <c r="F109" s="2849"/>
      <c r="G109" s="2849"/>
      <c r="H109" s="2849"/>
      <c r="I109" s="2850"/>
      <c r="J109" s="2846">
        <f>SUM(J104:K108)</f>
        <v>93</v>
      </c>
      <c r="K109" s="2847"/>
      <c r="L109" s="1572"/>
      <c r="M109" s="1572"/>
      <c r="N109" s="1572"/>
      <c r="O109" s="1572"/>
      <c r="P109" s="1572"/>
      <c r="Q109" s="1571"/>
    </row>
    <row r="110" spans="1:17" ht="15.75">
      <c r="A110" s="1575"/>
      <c r="B110" s="1572"/>
      <c r="C110" s="1572"/>
      <c r="D110" s="1572"/>
      <c r="E110" s="2844"/>
      <c r="F110" s="2844"/>
      <c r="G110" s="2844"/>
      <c r="H110" s="2844"/>
      <c r="I110" s="2845"/>
      <c r="J110" s="2846"/>
      <c r="K110" s="2847"/>
      <c r="L110" s="1572"/>
      <c r="M110" s="1572"/>
      <c r="N110" s="1572"/>
      <c r="O110" s="1572"/>
      <c r="P110" s="1572"/>
      <c r="Q110" s="1571"/>
    </row>
    <row r="111" spans="1:17" ht="15.75">
      <c r="A111" s="1575"/>
      <c r="B111" s="1573"/>
      <c r="C111" s="1573"/>
      <c r="D111" s="1573"/>
      <c r="E111" s="1577"/>
      <c r="F111" s="1576"/>
      <c r="G111" s="1572"/>
      <c r="H111" s="1572"/>
      <c r="I111" s="1572"/>
      <c r="J111" s="1572"/>
      <c r="K111" s="1572"/>
      <c r="L111" s="1572"/>
      <c r="M111" s="1572"/>
      <c r="N111" s="1572"/>
      <c r="O111" s="1572"/>
      <c r="P111" s="1572"/>
      <c r="Q111" s="1571"/>
    </row>
    <row r="112" spans="1:17" ht="15.75">
      <c r="A112" s="1575"/>
      <c r="B112" s="1572"/>
      <c r="C112" s="1572"/>
      <c r="D112" s="1572"/>
      <c r="E112" s="1574"/>
      <c r="F112" s="1572" t="s">
        <v>2626</v>
      </c>
      <c r="G112" s="1572"/>
      <c r="H112" s="2848">
        <v>36854</v>
      </c>
      <c r="I112" s="2848"/>
      <c r="J112" s="2848"/>
      <c r="K112" s="1572"/>
      <c r="L112" s="1572"/>
      <c r="M112" s="1572"/>
      <c r="N112" s="1572"/>
      <c r="O112" s="1572"/>
      <c r="P112" s="1572"/>
      <c r="Q112" s="1571"/>
    </row>
    <row r="113" spans="1:17" ht="15.75">
      <c r="A113" s="1575"/>
      <c r="B113" s="1572"/>
      <c r="C113" s="1572"/>
      <c r="D113" s="1572"/>
      <c r="E113" s="1574"/>
      <c r="F113" s="1572"/>
      <c r="G113" s="1572"/>
      <c r="H113" s="1572"/>
      <c r="I113" s="1572"/>
      <c r="J113" s="1572"/>
      <c r="K113" s="1572"/>
      <c r="L113" s="1572"/>
      <c r="M113" s="1572"/>
      <c r="N113" s="1572"/>
      <c r="O113" s="1572"/>
      <c r="P113" s="1572"/>
      <c r="Q113" s="1571"/>
    </row>
    <row r="114" spans="1:17" ht="15.75">
      <c r="A114" s="1575"/>
      <c r="B114" s="1573"/>
      <c r="C114" s="1572"/>
      <c r="D114" s="1572"/>
      <c r="E114" s="1574"/>
      <c r="F114" s="1572"/>
      <c r="G114" s="1572" t="s">
        <v>342</v>
      </c>
      <c r="H114" s="1572"/>
      <c r="I114" s="1572"/>
      <c r="J114" s="1572"/>
      <c r="K114" s="1572"/>
      <c r="L114" s="1572"/>
      <c r="M114" s="1572"/>
      <c r="N114" s="1572"/>
      <c r="O114" s="1572"/>
      <c r="P114" s="1572"/>
      <c r="Q114" s="1571"/>
    </row>
    <row r="115" spans="1:17" ht="15.75">
      <c r="A115" s="1575"/>
      <c r="B115" s="1573"/>
      <c r="C115" s="1572"/>
      <c r="D115" s="1572"/>
      <c r="E115" s="1574"/>
      <c r="F115" s="1572"/>
      <c r="G115" s="1573"/>
      <c r="H115" s="1572"/>
      <c r="I115" s="1572"/>
      <c r="J115" s="1572"/>
      <c r="K115" s="1572"/>
      <c r="L115" s="1572"/>
      <c r="M115" s="1572"/>
      <c r="N115" s="1572"/>
      <c r="O115" s="1572"/>
      <c r="P115" s="1572"/>
      <c r="Q115" s="1571"/>
    </row>
    <row r="116" spans="1:17" ht="15.75">
      <c r="A116" s="1570"/>
      <c r="B116" s="1567"/>
      <c r="C116" s="1567"/>
      <c r="D116" s="1567"/>
      <c r="E116" s="1569"/>
      <c r="F116" s="1567"/>
      <c r="G116" s="1568"/>
      <c r="H116" s="1567"/>
      <c r="I116" s="1567"/>
      <c r="J116" s="1567"/>
      <c r="K116" s="1567"/>
      <c r="L116" s="1567"/>
      <c r="M116" s="1567"/>
      <c r="N116" s="1567"/>
      <c r="O116" s="1567"/>
      <c r="P116" s="1567"/>
      <c r="Q116" s="1566"/>
    </row>
    <row r="117" spans="1:17" ht="15.75">
      <c r="A117" s="1563"/>
      <c r="B117" s="1563"/>
      <c r="C117" s="1563"/>
      <c r="D117" s="1563"/>
      <c r="E117" s="1565"/>
      <c r="F117" s="1563"/>
      <c r="G117" s="1564"/>
      <c r="H117" s="1563"/>
      <c r="I117" s="1563"/>
      <c r="J117" s="1563"/>
      <c r="K117" s="1563"/>
      <c r="L117" s="1563"/>
      <c r="M117" s="1563"/>
      <c r="N117" s="1563"/>
      <c r="O117" s="1563"/>
      <c r="P117" s="1563"/>
      <c r="Q117" s="1563"/>
    </row>
    <row r="118" spans="1:17" ht="15.75">
      <c r="A118" s="1563"/>
      <c r="B118" s="1563"/>
      <c r="C118" s="1563"/>
      <c r="D118" s="1563"/>
      <c r="E118" s="1565"/>
      <c r="F118" s="1563"/>
      <c r="G118" s="1564"/>
      <c r="H118" s="1563"/>
      <c r="I118" s="1563"/>
      <c r="J118" s="1563"/>
      <c r="K118" s="1563"/>
      <c r="L118" s="1563"/>
      <c r="M118" s="1563"/>
      <c r="N118" s="1563"/>
      <c r="O118" s="1563"/>
      <c r="P118" s="1563"/>
      <c r="Q118" s="1563"/>
    </row>
    <row r="119" spans="1:17" ht="15.75">
      <c r="A119" s="1563"/>
      <c r="B119" s="1563"/>
      <c r="C119" s="1563"/>
      <c r="D119" s="1563"/>
      <c r="E119" s="1565"/>
      <c r="F119" s="1563"/>
      <c r="G119" s="1564"/>
      <c r="H119" s="1563"/>
      <c r="I119" s="1563"/>
      <c r="J119" s="1563"/>
      <c r="K119" s="1563"/>
      <c r="L119" s="1563"/>
      <c r="M119" s="1563"/>
      <c r="N119" s="1563"/>
      <c r="O119" s="1563"/>
      <c r="P119" s="1563"/>
      <c r="Q119" s="1563"/>
    </row>
  </sheetData>
  <mergeCells count="60">
    <mergeCell ref="E110:I110"/>
    <mergeCell ref="J110:K110"/>
    <mergeCell ref="H112:J112"/>
    <mergeCell ref="J104:K104"/>
    <mergeCell ref="J105:K105"/>
    <mergeCell ref="J106:K106"/>
    <mergeCell ref="J107:K107"/>
    <mergeCell ref="E109:I109"/>
    <mergeCell ref="J109:K109"/>
    <mergeCell ref="D100:Q100"/>
    <mergeCell ref="B101:P101"/>
    <mergeCell ref="E102:G102"/>
    <mergeCell ref="J102:K102"/>
    <mergeCell ref="E103:I103"/>
    <mergeCell ref="J103:K103"/>
    <mergeCell ref="B26:Q27"/>
    <mergeCell ref="B3:C10"/>
    <mergeCell ref="B14:Q14"/>
    <mergeCell ref="B24:Q24"/>
    <mergeCell ref="D8:N8"/>
    <mergeCell ref="B11:P11"/>
    <mergeCell ref="D3:N3"/>
    <mergeCell ref="D4:N4"/>
    <mergeCell ref="D5:N5"/>
    <mergeCell ref="D6:N6"/>
    <mergeCell ref="D7:N7"/>
    <mergeCell ref="B25:Q25"/>
    <mergeCell ref="N67:O67"/>
    <mergeCell ref="B29:Q29"/>
    <mergeCell ref="E77:F77"/>
    <mergeCell ref="M77:N77"/>
    <mergeCell ref="E74:F74"/>
    <mergeCell ref="M74:O74"/>
    <mergeCell ref="E75:F75"/>
    <mergeCell ref="M75:N75"/>
    <mergeCell ref="B55:P56"/>
    <mergeCell ref="D35:Q35"/>
    <mergeCell ref="L37:O37"/>
    <mergeCell ref="L39:P39"/>
    <mergeCell ref="B28:Q28"/>
    <mergeCell ref="D58:Q58"/>
    <mergeCell ref="D61:E61"/>
    <mergeCell ref="F65:G65"/>
    <mergeCell ref="N65:O65"/>
    <mergeCell ref="B51:P52"/>
    <mergeCell ref="B53:P54"/>
    <mergeCell ref="E90:L90"/>
    <mergeCell ref="D70:Q70"/>
    <mergeCell ref="C92:P97"/>
    <mergeCell ref="H80:I80"/>
    <mergeCell ref="C83:J83"/>
    <mergeCell ref="C84:J84"/>
    <mergeCell ref="D88:E88"/>
    <mergeCell ref="H88:I88"/>
    <mergeCell ref="B79:D79"/>
    <mergeCell ref="E79:F79"/>
    <mergeCell ref="I79:L79"/>
    <mergeCell ref="M79:N79"/>
    <mergeCell ref="B89:D89"/>
    <mergeCell ref="E89:L8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17</vt:i4>
      </vt:variant>
    </vt:vector>
  </HeadingPairs>
  <TitlesOfParts>
    <vt:vector size="17" baseType="lpstr">
      <vt:lpstr>Nota</vt:lpstr>
      <vt:lpstr>Quelques définitions</vt:lpstr>
      <vt:lpstr>Exemple de critères </vt:lpstr>
      <vt:lpstr>Notations Exemples du Net</vt:lpstr>
      <vt:lpstr>Code des Marchés publics</vt:lpstr>
      <vt:lpstr>fonction RANG</vt:lpstr>
      <vt:lpstr>Enregistrement</vt:lpstr>
      <vt:lpstr>Exemple de Rapport général</vt:lpstr>
      <vt:lpstr>Exemple de Rapport</vt:lpstr>
      <vt:lpstr>Exemple d'aide à la décision</vt:lpstr>
      <vt:lpstr>Bordereau de prix</vt:lpstr>
      <vt:lpstr>Partenariat recherché</vt:lpstr>
      <vt:lpstr>Document à faxer</vt:lpstr>
      <vt:lpstr>N. conformités Fruits Légumes</vt:lpstr>
      <vt:lpstr>Non Conformité</vt:lpstr>
      <vt:lpstr>Référencement produit</vt:lpstr>
      <vt:lpstr>Nomenclature CPV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Soufiane Sadiki</dc:creator>
  <cp:lastModifiedBy>Joël Leboucher</cp:lastModifiedBy>
  <dcterms:created xsi:type="dcterms:W3CDTF">2018-01-09T15:10:23Z</dcterms:created>
  <dcterms:modified xsi:type="dcterms:W3CDTF">2019-07-06T09:40:24Z</dcterms:modified>
</cp:coreProperties>
</file>