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oel\Desktop\"/>
    </mc:Choice>
  </mc:AlternateContent>
  <bookViews>
    <workbookView xWindow="0" yWindow="0" windowWidth="21600" windowHeight="9735"/>
  </bookViews>
  <sheets>
    <sheet name="Pointage Planning" sheetId="6" r:id="rId1"/>
    <sheet name="Planning" sheetId="11" r:id="rId2"/>
    <sheet name="Calendrier Perpétuel" sheetId="12" r:id="rId3"/>
    <sheet name="Légende et horaires" sheetId="14" r:id="rId4"/>
    <sheet name="Sources" sheetId="1" r:id="rId5"/>
    <sheet name="Infos Excel" sheetId="13" r:id="rId6"/>
  </sheets>
  <externalReferences>
    <externalReference r:id="rId7"/>
    <externalReference r:id="rId8"/>
  </externalReferences>
  <definedNames>
    <definedName name="An">'Calendrier Perpétuel'!$B$2</definedName>
    <definedName name="Année" localSheetId="5">[1]BDSalariés!$A$2</definedName>
    <definedName name="Année" localSheetId="0">'Pointage Planning'!#REF!</definedName>
    <definedName name="Année">#REF!</definedName>
    <definedName name="Feries" localSheetId="5">[1]BaseCald!#REF!</definedName>
    <definedName name="Feries">#REF!</definedName>
    <definedName name="_xlnm.Print_Titles" localSheetId="1">Planning!$A:$B</definedName>
    <definedName name="_xlnm.Print_Titles" localSheetId="0">'Pointage Planning'!$A:$G</definedName>
    <definedName name="Pâques" localSheetId="5">'[1]Jours fériés'!$E$4</definedName>
    <definedName name="Pâques">#REF!</definedName>
    <definedName name="Pentecôte" localSheetId="5">'[1]Jours fériés'!$E$9</definedName>
    <definedName name="Pentecôte">#REF!</definedName>
    <definedName name="TempDate" localSheetId="1">DATE(#REF!,COLUMN()-1,ROW()-2)</definedName>
    <definedName name="TempDate">DATE(#REF!,COLUMN()-1,ROW()-2)</definedName>
    <definedName name="X_Werte">OFFSET('[2]Suivi d''activité'!$C$7,1,0,COUNTA('[2]Suivi d''activité'!$C$8:$C$20),1)</definedName>
    <definedName name="Y1_Werte">OFFSET('[2]Suivi d''activité'!$D$7,1,0,COUNT('[2]Suivi d''activité'!$D$8:$D$20),1)</definedName>
    <definedName name="Y2_Werte">OFFSET('[2]Suivi d''activité'!$E$7,1,0,COUNT('[2]Suivi d''activité'!$E$8:$E$20),1)</definedName>
    <definedName name="_xlnm.Print_Area" localSheetId="3">'Légende et horaires'!$A$1:$Q$56</definedName>
    <definedName name="_xlnm.Print_Area" localSheetId="1">Planning!$A$1:$AH$31</definedName>
    <definedName name="_xlnm.Print_Area" localSheetId="0">'Pointage Planning'!$A$1:$DC$42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0" i="11" l="1"/>
  <c r="AM30" i="11"/>
  <c r="AL30" i="11"/>
  <c r="AK30" i="11"/>
  <c r="AJ30" i="11"/>
  <c r="AN29" i="11"/>
  <c r="AM29" i="11"/>
  <c r="AL29" i="11"/>
  <c r="AK29" i="11"/>
  <c r="AJ29" i="11"/>
  <c r="AN6" i="11"/>
  <c r="AM6" i="11"/>
  <c r="AL6" i="11"/>
  <c r="AK6" i="11"/>
  <c r="AJ6" i="11"/>
  <c r="AN27" i="11"/>
  <c r="AM27" i="11"/>
  <c r="AL27" i="11"/>
  <c r="AK27" i="11"/>
  <c r="AJ27" i="11"/>
  <c r="AN26" i="11"/>
  <c r="AM26" i="11"/>
  <c r="AL26" i="11"/>
  <c r="AK26" i="11"/>
  <c r="AJ26" i="11"/>
  <c r="AN25" i="11"/>
  <c r="AM25" i="11"/>
  <c r="AL25" i="11"/>
  <c r="AK25" i="11"/>
  <c r="AJ25" i="11"/>
  <c r="AN24" i="11"/>
  <c r="AM24" i="11"/>
  <c r="AL24" i="11"/>
  <c r="AK24" i="11"/>
  <c r="AJ24" i="11"/>
  <c r="AN23" i="11"/>
  <c r="AM23" i="11"/>
  <c r="AL23" i="11"/>
  <c r="AK23" i="11"/>
  <c r="AJ23" i="11"/>
  <c r="AN22" i="11"/>
  <c r="AM22" i="11"/>
  <c r="AL22" i="11"/>
  <c r="AK22" i="11"/>
  <c r="AJ22" i="11"/>
  <c r="AN21" i="11"/>
  <c r="AM21" i="11"/>
  <c r="AL21" i="11"/>
  <c r="AK21" i="11"/>
  <c r="AJ21" i="11"/>
  <c r="AN20" i="11"/>
  <c r="AM20" i="11"/>
  <c r="AL20" i="11"/>
  <c r="AK20" i="11"/>
  <c r="AJ20" i="11"/>
  <c r="AN19" i="11"/>
  <c r="AM19" i="11"/>
  <c r="AL19" i="11"/>
  <c r="AK19" i="11"/>
  <c r="AJ19" i="11"/>
  <c r="AN18" i="11"/>
  <c r="AM18" i="11"/>
  <c r="AL18" i="11"/>
  <c r="AK18" i="11"/>
  <c r="AJ18" i="11"/>
  <c r="AN17" i="11"/>
  <c r="AM17" i="11"/>
  <c r="AL17" i="11"/>
  <c r="AK17" i="11"/>
  <c r="AJ17" i="11"/>
  <c r="AN16" i="11"/>
  <c r="AM16" i="11"/>
  <c r="AL16" i="11"/>
  <c r="AK16" i="11"/>
  <c r="AJ16" i="11"/>
  <c r="AN15" i="11"/>
  <c r="AM15" i="11"/>
  <c r="AL15" i="11"/>
  <c r="AK15" i="11"/>
  <c r="AJ15" i="11"/>
  <c r="AN14" i="11"/>
  <c r="AM14" i="11"/>
  <c r="AL14" i="11"/>
  <c r="AK14" i="11"/>
  <c r="AJ14" i="11"/>
  <c r="AN13" i="11"/>
  <c r="AM13" i="11"/>
  <c r="AL13" i="11"/>
  <c r="AK13" i="11"/>
  <c r="AJ13" i="11"/>
  <c r="AN12" i="11"/>
  <c r="AM12" i="11"/>
  <c r="AL12" i="11"/>
  <c r="AK12" i="11"/>
  <c r="AJ12" i="11"/>
  <c r="AN11" i="11"/>
  <c r="AM11" i="11"/>
  <c r="AL11" i="11"/>
  <c r="AK11" i="11"/>
  <c r="AJ11" i="11"/>
  <c r="AN10" i="11"/>
  <c r="AM10" i="11"/>
  <c r="AL10" i="11"/>
  <c r="AK10" i="11"/>
  <c r="AJ10" i="11"/>
  <c r="AN9" i="11"/>
  <c r="AM9" i="11"/>
  <c r="AL9" i="11"/>
  <c r="AK9" i="11"/>
  <c r="AJ9" i="11"/>
  <c r="AN8" i="11"/>
  <c r="AM8" i="11"/>
  <c r="AL8" i="11"/>
  <c r="AK8" i="11"/>
  <c r="AJ8" i="11"/>
  <c r="F38" i="11"/>
  <c r="F37" i="11"/>
  <c r="F36" i="11"/>
  <c r="F35" i="11"/>
  <c r="F34" i="11"/>
  <c r="O50" i="14" l="1"/>
  <c r="O49" i="14"/>
  <c r="O48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N11" i="14"/>
  <c r="AH2" i="6" l="1"/>
  <c r="X2" i="11"/>
  <c r="F109" i="13"/>
  <c r="F108" i="13"/>
  <c r="F107" i="13"/>
  <c r="F106" i="13"/>
  <c r="F105" i="13"/>
  <c r="F102" i="13"/>
  <c r="F100" i="13"/>
  <c r="F98" i="13"/>
  <c r="F101" i="13" s="1"/>
  <c r="F97" i="13"/>
  <c r="E76" i="13"/>
  <c r="D76" i="13"/>
  <c r="C76" i="13"/>
  <c r="C77" i="13" s="1"/>
  <c r="C74" i="13"/>
  <c r="C84" i="13" s="1"/>
  <c r="C85" i="13" s="1"/>
  <c r="C73" i="13"/>
  <c r="C72" i="13"/>
  <c r="C71" i="13"/>
  <c r="C70" i="13"/>
  <c r="C69" i="13"/>
  <c r="C68" i="13"/>
  <c r="C67" i="13"/>
  <c r="C83" i="13" s="1"/>
  <c r="M36" i="12"/>
  <c r="L36" i="12"/>
  <c r="L5" i="12" s="1"/>
  <c r="L6" i="12" s="1"/>
  <c r="L7" i="12" s="1"/>
  <c r="L8" i="12" s="1"/>
  <c r="L9" i="12" s="1"/>
  <c r="L10" i="12" s="1"/>
  <c r="L11" i="12" s="1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28" i="12" s="1"/>
  <c r="L29" i="12" s="1"/>
  <c r="L30" i="12" s="1"/>
  <c r="L31" i="12" s="1"/>
  <c r="L32" i="12" s="1"/>
  <c r="L33" i="12" s="1"/>
  <c r="L34" i="12" s="1"/>
  <c r="L35" i="12" s="1"/>
  <c r="K36" i="12"/>
  <c r="K5" i="12" s="1"/>
  <c r="K6" i="12" s="1"/>
  <c r="K7" i="12" s="1"/>
  <c r="K8" i="12" s="1"/>
  <c r="K9" i="12" s="1"/>
  <c r="K10" i="12" s="1"/>
  <c r="K11" i="12" s="1"/>
  <c r="K12" i="12" s="1"/>
  <c r="K13" i="12" s="1"/>
  <c r="K14" i="12" s="1"/>
  <c r="K15" i="12" s="1"/>
  <c r="K16" i="12" s="1"/>
  <c r="K17" i="12" s="1"/>
  <c r="K18" i="12" s="1"/>
  <c r="K19" i="12" s="1"/>
  <c r="K20" i="12" s="1"/>
  <c r="K21" i="12" s="1"/>
  <c r="K22" i="12" s="1"/>
  <c r="K23" i="12" s="1"/>
  <c r="K24" i="12" s="1"/>
  <c r="K25" i="12" s="1"/>
  <c r="K26" i="12" s="1"/>
  <c r="K27" i="12" s="1"/>
  <c r="K28" i="12" s="1"/>
  <c r="K29" i="12" s="1"/>
  <c r="K30" i="12" s="1"/>
  <c r="K31" i="12" s="1"/>
  <c r="K32" i="12" s="1"/>
  <c r="K33" i="12" s="1"/>
  <c r="K34" i="12" s="1"/>
  <c r="K35" i="12" s="1"/>
  <c r="J36" i="12"/>
  <c r="J5" i="12" s="1"/>
  <c r="J6" i="12" s="1"/>
  <c r="J7" i="12" s="1"/>
  <c r="J8" i="12" s="1"/>
  <c r="J9" i="12" s="1"/>
  <c r="J10" i="12" s="1"/>
  <c r="J11" i="12" s="1"/>
  <c r="J12" i="12" s="1"/>
  <c r="J13" i="12" s="1"/>
  <c r="J14" i="12" s="1"/>
  <c r="J15" i="12" s="1"/>
  <c r="J16" i="12" s="1"/>
  <c r="J17" i="12" s="1"/>
  <c r="J18" i="12" s="1"/>
  <c r="J19" i="12" s="1"/>
  <c r="J20" i="12" s="1"/>
  <c r="J21" i="12" s="1"/>
  <c r="J22" i="12" s="1"/>
  <c r="J23" i="12" s="1"/>
  <c r="J24" i="12" s="1"/>
  <c r="J25" i="12" s="1"/>
  <c r="J26" i="12" s="1"/>
  <c r="J27" i="12" s="1"/>
  <c r="J28" i="12" s="1"/>
  <c r="J29" i="12" s="1"/>
  <c r="J30" i="12" s="1"/>
  <c r="J31" i="12" s="1"/>
  <c r="J32" i="12" s="1"/>
  <c r="J33" i="12" s="1"/>
  <c r="J34" i="12" s="1"/>
  <c r="J35" i="12" s="1"/>
  <c r="I36" i="12"/>
  <c r="H36" i="12"/>
  <c r="H5" i="12" s="1"/>
  <c r="H6" i="12" s="1"/>
  <c r="H7" i="12" s="1"/>
  <c r="H8" i="12" s="1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H34" i="12" s="1"/>
  <c r="H35" i="12" s="1"/>
  <c r="G36" i="12"/>
  <c r="G5" i="12" s="1"/>
  <c r="G6" i="12" s="1"/>
  <c r="G7" i="12" s="1"/>
  <c r="G8" i="12" s="1"/>
  <c r="G9" i="12" s="1"/>
  <c r="G10" i="12" s="1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F36" i="12"/>
  <c r="F5" i="12" s="1"/>
  <c r="F6" i="12" s="1"/>
  <c r="F7" i="12" s="1"/>
  <c r="F8" i="12" s="1"/>
  <c r="F9" i="12" s="1"/>
  <c r="F10" i="12" s="1"/>
  <c r="F11" i="12" s="1"/>
  <c r="F12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F33" i="12" s="1"/>
  <c r="F34" i="12" s="1"/>
  <c r="F35" i="12" s="1"/>
  <c r="E36" i="12"/>
  <c r="D36" i="12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23" i="12" s="1"/>
  <c r="D24" i="12" s="1"/>
  <c r="D25" i="12" s="1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C36" i="12"/>
  <c r="C4" i="12" s="1"/>
  <c r="B36" i="12"/>
  <c r="B5" i="12" s="1"/>
  <c r="B6" i="12" s="1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M5" i="12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I5" i="12"/>
  <c r="I6" i="12" s="1"/>
  <c r="I7" i="12" s="1"/>
  <c r="I8" i="12" s="1"/>
  <c r="I9" i="12" s="1"/>
  <c r="I10" i="12" s="1"/>
  <c r="I11" i="12" s="1"/>
  <c r="I12" i="12" s="1"/>
  <c r="I13" i="12" s="1"/>
  <c r="I14" i="12" s="1"/>
  <c r="I15" i="12" s="1"/>
  <c r="I16" i="12" s="1"/>
  <c r="I17" i="12" s="1"/>
  <c r="I18" i="12" s="1"/>
  <c r="I19" i="12" s="1"/>
  <c r="I20" i="12" s="1"/>
  <c r="I21" i="12" s="1"/>
  <c r="I22" i="12" s="1"/>
  <c r="I23" i="12" s="1"/>
  <c r="I24" i="12" s="1"/>
  <c r="I25" i="12" s="1"/>
  <c r="I26" i="12" s="1"/>
  <c r="I27" i="12" s="1"/>
  <c r="I28" i="12" s="1"/>
  <c r="I29" i="12" s="1"/>
  <c r="I30" i="12" s="1"/>
  <c r="I31" i="12" s="1"/>
  <c r="I32" i="12" s="1"/>
  <c r="I33" i="12" s="1"/>
  <c r="I34" i="12" s="1"/>
  <c r="I35" i="12" s="1"/>
  <c r="E5" i="12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O4" i="12"/>
  <c r="M4" i="12"/>
  <c r="L4" i="12"/>
  <c r="I4" i="12"/>
  <c r="H4" i="12"/>
  <c r="G4" i="12"/>
  <c r="E4" i="12"/>
  <c r="D4" i="12"/>
  <c r="C79" i="13" l="1"/>
  <c r="F99" i="13"/>
  <c r="F103" i="13" s="1"/>
  <c r="F104" i="13" s="1"/>
  <c r="C80" i="13"/>
  <c r="C86" i="13"/>
  <c r="C78" i="13"/>
  <c r="K4" i="12"/>
  <c r="C5" i="12"/>
  <c r="C6" i="12" s="1"/>
  <c r="C7" i="12" s="1"/>
  <c r="C8" i="12" s="1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B4" i="12"/>
  <c r="F4" i="12"/>
  <c r="J4" i="12"/>
  <c r="H36" i="11" l="1"/>
  <c r="AN5" i="11"/>
  <c r="AM5" i="11"/>
  <c r="AL5" i="11"/>
  <c r="AK5" i="11"/>
  <c r="AJ5" i="11"/>
  <c r="F42" i="11"/>
  <c r="F41" i="11"/>
  <c r="F40" i="11"/>
  <c r="AH29" i="11"/>
  <c r="AH31" i="11" s="1"/>
  <c r="AG29" i="11"/>
  <c r="AG31" i="11" s="1"/>
  <c r="AF29" i="11"/>
  <c r="AF31" i="11" s="1"/>
  <c r="AE29" i="11"/>
  <c r="AE31" i="11" s="1"/>
  <c r="AD29" i="11"/>
  <c r="AD31" i="11" s="1"/>
  <c r="AC29" i="11"/>
  <c r="AC31" i="11" s="1"/>
  <c r="AB29" i="11"/>
  <c r="AB31" i="11" s="1"/>
  <c r="AA29" i="11"/>
  <c r="AA31" i="11" s="1"/>
  <c r="Z29" i="11"/>
  <c r="Z31" i="11" s="1"/>
  <c r="Y29" i="11"/>
  <c r="Y31" i="11" s="1"/>
  <c r="X29" i="11"/>
  <c r="X31" i="11" s="1"/>
  <c r="W29" i="11"/>
  <c r="W31" i="11" s="1"/>
  <c r="V29" i="11"/>
  <c r="V31" i="11" s="1"/>
  <c r="U29" i="11"/>
  <c r="U31" i="11" s="1"/>
  <c r="T29" i="11"/>
  <c r="T31" i="11" s="1"/>
  <c r="S29" i="11"/>
  <c r="S30" i="11" s="1"/>
  <c r="R29" i="11"/>
  <c r="R31" i="11" s="1"/>
  <c r="Q29" i="11"/>
  <c r="Q31" i="11" s="1"/>
  <c r="P29" i="11"/>
  <c r="P31" i="11" s="1"/>
  <c r="O29" i="11"/>
  <c r="O31" i="11" s="1"/>
  <c r="N29" i="11"/>
  <c r="N31" i="11" s="1"/>
  <c r="M29" i="11"/>
  <c r="M31" i="11" s="1"/>
  <c r="L29" i="11"/>
  <c r="L31" i="11" s="1"/>
  <c r="K29" i="11"/>
  <c r="K30" i="11" s="1"/>
  <c r="J29" i="11"/>
  <c r="J31" i="11" s="1"/>
  <c r="I29" i="11"/>
  <c r="I31" i="11" s="1"/>
  <c r="H29" i="11"/>
  <c r="H31" i="11" s="1"/>
  <c r="G29" i="11"/>
  <c r="G31" i="11" s="1"/>
  <c r="F29" i="11"/>
  <c r="F31" i="11" s="1"/>
  <c r="E29" i="11"/>
  <c r="E31" i="11" s="1"/>
  <c r="D29" i="11"/>
  <c r="D31" i="11" s="1"/>
  <c r="C29" i="11"/>
  <c r="C30" i="11" s="1"/>
  <c r="AS27" i="11"/>
  <c r="AQ27" i="11"/>
  <c r="AS26" i="11"/>
  <c r="AQ26" i="11"/>
  <c r="AS25" i="11"/>
  <c r="AQ25" i="11"/>
  <c r="AS24" i="11"/>
  <c r="AQ24" i="11"/>
  <c r="AS23" i="11"/>
  <c r="AQ23" i="11"/>
  <c r="AS22" i="11"/>
  <c r="AQ22" i="11"/>
  <c r="AS21" i="11"/>
  <c r="AQ21" i="11"/>
  <c r="AS20" i="11"/>
  <c r="AQ20" i="11"/>
  <c r="AS19" i="11"/>
  <c r="AQ19" i="11"/>
  <c r="AS18" i="11"/>
  <c r="AQ18" i="11"/>
  <c r="AS17" i="11"/>
  <c r="AQ17" i="11"/>
  <c r="AS16" i="11"/>
  <c r="AQ16" i="11"/>
  <c r="AS15" i="11"/>
  <c r="AQ15" i="11"/>
  <c r="AS14" i="11"/>
  <c r="AQ14" i="11"/>
  <c r="AS13" i="11"/>
  <c r="AQ13" i="11"/>
  <c r="AS12" i="11"/>
  <c r="AQ12" i="11"/>
  <c r="AS11" i="11"/>
  <c r="AQ11" i="11"/>
  <c r="AS10" i="11"/>
  <c r="AQ10" i="11"/>
  <c r="AS9" i="11"/>
  <c r="AQ9" i="11"/>
  <c r="AS8" i="11"/>
  <c r="AQ8" i="11"/>
  <c r="D6" i="11"/>
  <c r="D4" i="11" s="1"/>
  <c r="B6" i="11"/>
  <c r="AQ6" i="11" s="1"/>
  <c r="C5" i="11"/>
  <c r="B5" i="11"/>
  <c r="AT27" i="11" s="1"/>
  <c r="C4" i="11"/>
  <c r="B4" i="6"/>
  <c r="H36" i="6"/>
  <c r="L40" i="6"/>
  <c r="K38" i="6"/>
  <c r="L38" i="6" s="1"/>
  <c r="Q91" i="6"/>
  <c r="Q90" i="6"/>
  <c r="DC35" i="6"/>
  <c r="DC34" i="6"/>
  <c r="DC33" i="6"/>
  <c r="DC32" i="6"/>
  <c r="DC31" i="6"/>
  <c r="DC30" i="6"/>
  <c r="DC29" i="6"/>
  <c r="DC28" i="6"/>
  <c r="DC27" i="6"/>
  <c r="DC26" i="6"/>
  <c r="DC25" i="6"/>
  <c r="DC24" i="6"/>
  <c r="DC23" i="6"/>
  <c r="DC22" i="6"/>
  <c r="DC21" i="6"/>
  <c r="DC20" i="6"/>
  <c r="DC19" i="6"/>
  <c r="DC18" i="6"/>
  <c r="DC17" i="6"/>
  <c r="DC16" i="6"/>
  <c r="DC15" i="6"/>
  <c r="DC14" i="6"/>
  <c r="DC13" i="6"/>
  <c r="DC12" i="6"/>
  <c r="DC11" i="6"/>
  <c r="DC10" i="6"/>
  <c r="DC9" i="6"/>
  <c r="DC8" i="6"/>
  <c r="DC7" i="6"/>
  <c r="DC6" i="6"/>
  <c r="DC5" i="6"/>
  <c r="DC4" i="6"/>
  <c r="CX35" i="6"/>
  <c r="CX34" i="6"/>
  <c r="CX33" i="6"/>
  <c r="CX32" i="6"/>
  <c r="CX31" i="6"/>
  <c r="CX30" i="6"/>
  <c r="CX29" i="6"/>
  <c r="CX28" i="6"/>
  <c r="CX27" i="6"/>
  <c r="CX26" i="6"/>
  <c r="CX25" i="6"/>
  <c r="CX24" i="6"/>
  <c r="CX23" i="6"/>
  <c r="CX22" i="6"/>
  <c r="CX21" i="6"/>
  <c r="CX20" i="6"/>
  <c r="CX19" i="6"/>
  <c r="CX18" i="6"/>
  <c r="CX17" i="6"/>
  <c r="CX16" i="6"/>
  <c r="CX15" i="6"/>
  <c r="CX14" i="6"/>
  <c r="CX13" i="6"/>
  <c r="CX12" i="6"/>
  <c r="CX11" i="6"/>
  <c r="CX10" i="6"/>
  <c r="CX9" i="6"/>
  <c r="CX8" i="6"/>
  <c r="CX7" i="6"/>
  <c r="CX6" i="6"/>
  <c r="CX5" i="6"/>
  <c r="CX4" i="6"/>
  <c r="CS35" i="6"/>
  <c r="CS34" i="6"/>
  <c r="CS33" i="6"/>
  <c r="CS32" i="6"/>
  <c r="CS31" i="6"/>
  <c r="CS30" i="6"/>
  <c r="CS29" i="6"/>
  <c r="CS28" i="6"/>
  <c r="CS27" i="6"/>
  <c r="CS26" i="6"/>
  <c r="CS25" i="6"/>
  <c r="CS24" i="6"/>
  <c r="CS23" i="6"/>
  <c r="CS22" i="6"/>
  <c r="CS21" i="6"/>
  <c r="CS20" i="6"/>
  <c r="CS19" i="6"/>
  <c r="CS18" i="6"/>
  <c r="CS17" i="6"/>
  <c r="CS16" i="6"/>
  <c r="CS15" i="6"/>
  <c r="CS14" i="6"/>
  <c r="CS13" i="6"/>
  <c r="CS12" i="6"/>
  <c r="CS11" i="6"/>
  <c r="CS10" i="6"/>
  <c r="CS9" i="6"/>
  <c r="CS8" i="6"/>
  <c r="CS7" i="6"/>
  <c r="CS6" i="6"/>
  <c r="CS5" i="6"/>
  <c r="CS4" i="6"/>
  <c r="CN35" i="6"/>
  <c r="CN34" i="6"/>
  <c r="CN33" i="6"/>
  <c r="CN32" i="6"/>
  <c r="CN31" i="6"/>
  <c r="CN30" i="6"/>
  <c r="CN29" i="6"/>
  <c r="CN28" i="6"/>
  <c r="CN27" i="6"/>
  <c r="CN26" i="6"/>
  <c r="CN25" i="6"/>
  <c r="CN24" i="6"/>
  <c r="CN23" i="6"/>
  <c r="CN22" i="6"/>
  <c r="CN21" i="6"/>
  <c r="CN20" i="6"/>
  <c r="CN19" i="6"/>
  <c r="CN18" i="6"/>
  <c r="CN17" i="6"/>
  <c r="CN16" i="6"/>
  <c r="CN15" i="6"/>
  <c r="CN14" i="6"/>
  <c r="CN13" i="6"/>
  <c r="CN12" i="6"/>
  <c r="CN11" i="6"/>
  <c r="CN10" i="6"/>
  <c r="CN9" i="6"/>
  <c r="CN8" i="6"/>
  <c r="CN7" i="6"/>
  <c r="CN6" i="6"/>
  <c r="CN5" i="6"/>
  <c r="CN4" i="6"/>
  <c r="CI35" i="6"/>
  <c r="CI34" i="6"/>
  <c r="CI33" i="6"/>
  <c r="CI32" i="6"/>
  <c r="CI31" i="6"/>
  <c r="CI30" i="6"/>
  <c r="CI29" i="6"/>
  <c r="CI28" i="6"/>
  <c r="CI27" i="6"/>
  <c r="CI26" i="6"/>
  <c r="CI25" i="6"/>
  <c r="CI24" i="6"/>
  <c r="CI23" i="6"/>
  <c r="CI22" i="6"/>
  <c r="CI21" i="6"/>
  <c r="CI20" i="6"/>
  <c r="CI19" i="6"/>
  <c r="CI18" i="6"/>
  <c r="CI17" i="6"/>
  <c r="CI16" i="6"/>
  <c r="CI15" i="6"/>
  <c r="CI14" i="6"/>
  <c r="CI13" i="6"/>
  <c r="CI12" i="6"/>
  <c r="CI11" i="6"/>
  <c r="CI10" i="6"/>
  <c r="CI9" i="6"/>
  <c r="CI8" i="6"/>
  <c r="CI7" i="6"/>
  <c r="CI6" i="6"/>
  <c r="CI5" i="6"/>
  <c r="CI4" i="6"/>
  <c r="CD35" i="6"/>
  <c r="CD34" i="6"/>
  <c r="CD33" i="6"/>
  <c r="CD32" i="6"/>
  <c r="CD31" i="6"/>
  <c r="CD30" i="6"/>
  <c r="CD29" i="6"/>
  <c r="CD28" i="6"/>
  <c r="CD27" i="6"/>
  <c r="CD26" i="6"/>
  <c r="CD25" i="6"/>
  <c r="CD24" i="6"/>
  <c r="CD23" i="6"/>
  <c r="CD22" i="6"/>
  <c r="CD21" i="6"/>
  <c r="CD20" i="6"/>
  <c r="CD19" i="6"/>
  <c r="CD18" i="6"/>
  <c r="CD17" i="6"/>
  <c r="CD16" i="6"/>
  <c r="CD15" i="6"/>
  <c r="CD14" i="6"/>
  <c r="CD13" i="6"/>
  <c r="CD12" i="6"/>
  <c r="CD11" i="6"/>
  <c r="CD10" i="6"/>
  <c r="CD9" i="6"/>
  <c r="CD8" i="6"/>
  <c r="CD7" i="6"/>
  <c r="CD6" i="6"/>
  <c r="CD5" i="6"/>
  <c r="CD4" i="6"/>
  <c r="BY35" i="6"/>
  <c r="BY34" i="6"/>
  <c r="BY33" i="6"/>
  <c r="BY32" i="6"/>
  <c r="BY31" i="6"/>
  <c r="BY30" i="6"/>
  <c r="BY29" i="6"/>
  <c r="BY28" i="6"/>
  <c r="BY27" i="6"/>
  <c r="BY26" i="6"/>
  <c r="BY25" i="6"/>
  <c r="BY24" i="6"/>
  <c r="BY23" i="6"/>
  <c r="BY22" i="6"/>
  <c r="BY21" i="6"/>
  <c r="BY20" i="6"/>
  <c r="BY19" i="6"/>
  <c r="BY18" i="6"/>
  <c r="BY17" i="6"/>
  <c r="BY16" i="6"/>
  <c r="BY15" i="6"/>
  <c r="BY14" i="6"/>
  <c r="BY13" i="6"/>
  <c r="BY12" i="6"/>
  <c r="BY11" i="6"/>
  <c r="BY10" i="6"/>
  <c r="BY9" i="6"/>
  <c r="BY8" i="6"/>
  <c r="BY7" i="6"/>
  <c r="BY6" i="6"/>
  <c r="BY5" i="6"/>
  <c r="BY4" i="6"/>
  <c r="BT35" i="6"/>
  <c r="BT34" i="6"/>
  <c r="BT33" i="6"/>
  <c r="BT32" i="6"/>
  <c r="BT31" i="6"/>
  <c r="BT30" i="6"/>
  <c r="BT29" i="6"/>
  <c r="BT28" i="6"/>
  <c r="BT27" i="6"/>
  <c r="BT26" i="6"/>
  <c r="BT25" i="6"/>
  <c r="BT24" i="6"/>
  <c r="BT23" i="6"/>
  <c r="BT22" i="6"/>
  <c r="BT21" i="6"/>
  <c r="BT20" i="6"/>
  <c r="BT19" i="6"/>
  <c r="BT18" i="6"/>
  <c r="BT17" i="6"/>
  <c r="BT16" i="6"/>
  <c r="BT15" i="6"/>
  <c r="BT14" i="6"/>
  <c r="BT13" i="6"/>
  <c r="BT12" i="6"/>
  <c r="BT11" i="6"/>
  <c r="BT10" i="6"/>
  <c r="BT9" i="6"/>
  <c r="BT8" i="6"/>
  <c r="BT7" i="6"/>
  <c r="BT6" i="6"/>
  <c r="BT5" i="6"/>
  <c r="BT4" i="6"/>
  <c r="BO35" i="6"/>
  <c r="BO34" i="6"/>
  <c r="BO33" i="6"/>
  <c r="BO32" i="6"/>
  <c r="BO31" i="6"/>
  <c r="BO30" i="6"/>
  <c r="BO29" i="6"/>
  <c r="BO28" i="6"/>
  <c r="BO27" i="6"/>
  <c r="BO26" i="6"/>
  <c r="BO25" i="6"/>
  <c r="BO24" i="6"/>
  <c r="BO23" i="6"/>
  <c r="BO22" i="6"/>
  <c r="BO21" i="6"/>
  <c r="BO20" i="6"/>
  <c r="BO19" i="6"/>
  <c r="BO18" i="6"/>
  <c r="BO17" i="6"/>
  <c r="BO16" i="6"/>
  <c r="BO15" i="6"/>
  <c r="BO14" i="6"/>
  <c r="BO13" i="6"/>
  <c r="BO12" i="6"/>
  <c r="BO11" i="6"/>
  <c r="BO10" i="6"/>
  <c r="BO9" i="6"/>
  <c r="BO8" i="6"/>
  <c r="BO7" i="6"/>
  <c r="BO6" i="6"/>
  <c r="BO5" i="6"/>
  <c r="BO4" i="6"/>
  <c r="BJ35" i="6"/>
  <c r="BJ34" i="6"/>
  <c r="BJ33" i="6"/>
  <c r="BJ32" i="6"/>
  <c r="BJ31" i="6"/>
  <c r="BJ30" i="6"/>
  <c r="BJ29" i="6"/>
  <c r="BJ28" i="6"/>
  <c r="BJ27" i="6"/>
  <c r="BJ26" i="6"/>
  <c r="BJ25" i="6"/>
  <c r="BJ24" i="6"/>
  <c r="BJ23" i="6"/>
  <c r="BJ22" i="6"/>
  <c r="BJ21" i="6"/>
  <c r="BJ20" i="6"/>
  <c r="BJ19" i="6"/>
  <c r="BJ18" i="6"/>
  <c r="BJ17" i="6"/>
  <c r="BJ16" i="6"/>
  <c r="BJ15" i="6"/>
  <c r="BJ14" i="6"/>
  <c r="BJ13" i="6"/>
  <c r="BJ12" i="6"/>
  <c r="BJ11" i="6"/>
  <c r="BJ10" i="6"/>
  <c r="BJ9" i="6"/>
  <c r="BJ8" i="6"/>
  <c r="BJ7" i="6"/>
  <c r="BJ6" i="6"/>
  <c r="BJ5" i="6"/>
  <c r="BJ4" i="6"/>
  <c r="BE35" i="6"/>
  <c r="BE34" i="6"/>
  <c r="BE33" i="6"/>
  <c r="BE32" i="6"/>
  <c r="BE31" i="6"/>
  <c r="BE30" i="6"/>
  <c r="BE29" i="6"/>
  <c r="BE28" i="6"/>
  <c r="BE27" i="6"/>
  <c r="BE26" i="6"/>
  <c r="BE25" i="6"/>
  <c r="BE24" i="6"/>
  <c r="BE23" i="6"/>
  <c r="BE22" i="6"/>
  <c r="BE21" i="6"/>
  <c r="BE20" i="6"/>
  <c r="BE19" i="6"/>
  <c r="BE18" i="6"/>
  <c r="BE17" i="6"/>
  <c r="BE16" i="6"/>
  <c r="BE15" i="6"/>
  <c r="BE14" i="6"/>
  <c r="BE13" i="6"/>
  <c r="BE12" i="6"/>
  <c r="BE11" i="6"/>
  <c r="BE10" i="6"/>
  <c r="BE9" i="6"/>
  <c r="BE8" i="6"/>
  <c r="BE7" i="6"/>
  <c r="BE6" i="6"/>
  <c r="BE5" i="6"/>
  <c r="BE4" i="6"/>
  <c r="AZ35" i="6"/>
  <c r="AZ34" i="6"/>
  <c r="AZ33" i="6"/>
  <c r="AZ32" i="6"/>
  <c r="AZ31" i="6"/>
  <c r="AZ30" i="6"/>
  <c r="AZ29" i="6"/>
  <c r="AZ28" i="6"/>
  <c r="AZ27" i="6"/>
  <c r="AZ26" i="6"/>
  <c r="AZ25" i="6"/>
  <c r="AZ24" i="6"/>
  <c r="AZ23" i="6"/>
  <c r="AZ22" i="6"/>
  <c r="AZ21" i="6"/>
  <c r="AZ20" i="6"/>
  <c r="AZ19" i="6"/>
  <c r="AZ18" i="6"/>
  <c r="AZ17" i="6"/>
  <c r="AZ16" i="6"/>
  <c r="AZ15" i="6"/>
  <c r="AZ14" i="6"/>
  <c r="AZ13" i="6"/>
  <c r="AZ12" i="6"/>
  <c r="AZ11" i="6"/>
  <c r="AZ10" i="6"/>
  <c r="AZ9" i="6"/>
  <c r="AZ8" i="6"/>
  <c r="AZ7" i="6"/>
  <c r="AZ6" i="6"/>
  <c r="AZ5" i="6"/>
  <c r="AZ4" i="6"/>
  <c r="AU35" i="6"/>
  <c r="AU34" i="6"/>
  <c r="AU33" i="6"/>
  <c r="AU32" i="6"/>
  <c r="AU31" i="6"/>
  <c r="AU30" i="6"/>
  <c r="AU29" i="6"/>
  <c r="AU28" i="6"/>
  <c r="AU27" i="6"/>
  <c r="AU26" i="6"/>
  <c r="AU25" i="6"/>
  <c r="AU24" i="6"/>
  <c r="AU23" i="6"/>
  <c r="AU22" i="6"/>
  <c r="AU21" i="6"/>
  <c r="AU20" i="6"/>
  <c r="AU19" i="6"/>
  <c r="AU18" i="6"/>
  <c r="AU17" i="6"/>
  <c r="AU16" i="6"/>
  <c r="AU15" i="6"/>
  <c r="AU14" i="6"/>
  <c r="AU13" i="6"/>
  <c r="AU12" i="6"/>
  <c r="AU11" i="6"/>
  <c r="AU10" i="6"/>
  <c r="AU9" i="6"/>
  <c r="AU8" i="6"/>
  <c r="AU7" i="6"/>
  <c r="AU6" i="6"/>
  <c r="AU5" i="6"/>
  <c r="AU4" i="6"/>
  <c r="AP35" i="6"/>
  <c r="AP34" i="6"/>
  <c r="AP33" i="6"/>
  <c r="AP32" i="6"/>
  <c r="AP31" i="6"/>
  <c r="AP30" i="6"/>
  <c r="AP29" i="6"/>
  <c r="AP28" i="6"/>
  <c r="AP27" i="6"/>
  <c r="AP26" i="6"/>
  <c r="AP25" i="6"/>
  <c r="AP24" i="6"/>
  <c r="AP23" i="6"/>
  <c r="AP22" i="6"/>
  <c r="AP21" i="6"/>
  <c r="AP20" i="6"/>
  <c r="AP19" i="6"/>
  <c r="AP18" i="6"/>
  <c r="AP17" i="6"/>
  <c r="AP16" i="6"/>
  <c r="AP15" i="6"/>
  <c r="AP14" i="6"/>
  <c r="AP13" i="6"/>
  <c r="AP12" i="6"/>
  <c r="AP11" i="6"/>
  <c r="AP10" i="6"/>
  <c r="AP9" i="6"/>
  <c r="AP8" i="6"/>
  <c r="AP7" i="6"/>
  <c r="AP6" i="6"/>
  <c r="AP5" i="6"/>
  <c r="AP4" i="6"/>
  <c r="AK35" i="6"/>
  <c r="AK34" i="6"/>
  <c r="AK33" i="6"/>
  <c r="AK32" i="6"/>
  <c r="AK31" i="6"/>
  <c r="AK30" i="6"/>
  <c r="AK29" i="6"/>
  <c r="AK28" i="6"/>
  <c r="AK27" i="6"/>
  <c r="AK26" i="6"/>
  <c r="AK25" i="6"/>
  <c r="AK24" i="6"/>
  <c r="AK23" i="6"/>
  <c r="AK22" i="6"/>
  <c r="AK21" i="6"/>
  <c r="AK20" i="6"/>
  <c r="AK19" i="6"/>
  <c r="AK18" i="6"/>
  <c r="AK17" i="6"/>
  <c r="AK16" i="6"/>
  <c r="AK15" i="6"/>
  <c r="AK14" i="6"/>
  <c r="AK13" i="6"/>
  <c r="AK12" i="6"/>
  <c r="AK11" i="6"/>
  <c r="AK10" i="6"/>
  <c r="AK9" i="6"/>
  <c r="AK8" i="6"/>
  <c r="AK7" i="6"/>
  <c r="AK6" i="6"/>
  <c r="AK5" i="6"/>
  <c r="AK4" i="6"/>
  <c r="AF35" i="6"/>
  <c r="AF34" i="6"/>
  <c r="AF33" i="6"/>
  <c r="AF32" i="6"/>
  <c r="AF31" i="6"/>
  <c r="AF30" i="6"/>
  <c r="AF29" i="6"/>
  <c r="AF28" i="6"/>
  <c r="AF27" i="6"/>
  <c r="AF26" i="6"/>
  <c r="AF25" i="6"/>
  <c r="AF24" i="6"/>
  <c r="AF23" i="6"/>
  <c r="AF22" i="6"/>
  <c r="AF21" i="6"/>
  <c r="AF20" i="6"/>
  <c r="AF19" i="6"/>
  <c r="AF18" i="6"/>
  <c r="AF17" i="6"/>
  <c r="AF16" i="6"/>
  <c r="AF15" i="6"/>
  <c r="AF14" i="6"/>
  <c r="AF13" i="6"/>
  <c r="AF12" i="6"/>
  <c r="AF11" i="6"/>
  <c r="AF10" i="6"/>
  <c r="AF9" i="6"/>
  <c r="AF8" i="6"/>
  <c r="AF7" i="6"/>
  <c r="AF6" i="6"/>
  <c r="AF5" i="6"/>
  <c r="AF4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AA6" i="6"/>
  <c r="AA5" i="6"/>
  <c r="AA4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4" i="6"/>
  <c r="L5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Z41" i="6"/>
  <c r="CY41" i="6" s="1"/>
  <c r="DC40" i="6"/>
  <c r="CZ40" i="6"/>
  <c r="CY40" i="6" s="1"/>
  <c r="CZ39" i="6"/>
  <c r="CY39" i="6" s="1"/>
  <c r="DB38" i="6"/>
  <c r="DC38" i="6" s="1"/>
  <c r="CZ38" i="6"/>
  <c r="CY38" i="6" s="1"/>
  <c r="CZ37" i="6"/>
  <c r="CY37" i="6" s="1"/>
  <c r="CY36" i="6"/>
  <c r="CU41" i="6"/>
  <c r="CT41" i="6" s="1"/>
  <c r="CX40" i="6"/>
  <c r="CU40" i="6"/>
  <c r="CT40" i="6" s="1"/>
  <c r="CU39" i="6"/>
  <c r="CT39" i="6" s="1"/>
  <c r="CW38" i="6"/>
  <c r="CX38" i="6" s="1"/>
  <c r="CU38" i="6"/>
  <c r="CT38" i="6" s="1"/>
  <c r="CU37" i="6"/>
  <c r="CT37" i="6" s="1"/>
  <c r="CT36" i="6"/>
  <c r="CP41" i="6"/>
  <c r="CO41" i="6" s="1"/>
  <c r="CS40" i="6"/>
  <c r="CP40" i="6"/>
  <c r="CO40" i="6" s="1"/>
  <c r="CP39" i="6"/>
  <c r="CO39" i="6" s="1"/>
  <c r="CR38" i="6"/>
  <c r="CS38" i="6" s="1"/>
  <c r="CP38" i="6"/>
  <c r="CO38" i="6" s="1"/>
  <c r="CP37" i="6"/>
  <c r="CO37" i="6" s="1"/>
  <c r="CO36" i="6"/>
  <c r="CK41" i="6"/>
  <c r="CJ41" i="6" s="1"/>
  <c r="CN40" i="6"/>
  <c r="CK40" i="6"/>
  <c r="CJ40" i="6" s="1"/>
  <c r="CK39" i="6"/>
  <c r="CJ39" i="6" s="1"/>
  <c r="CM38" i="6"/>
  <c r="CN38" i="6" s="1"/>
  <c r="CK38" i="6"/>
  <c r="CJ38" i="6" s="1"/>
  <c r="CK37" i="6"/>
  <c r="CJ37" i="6" s="1"/>
  <c r="CJ36" i="6"/>
  <c r="CF41" i="6"/>
  <c r="CE41" i="6" s="1"/>
  <c r="CI40" i="6"/>
  <c r="CF40" i="6"/>
  <c r="CE40" i="6" s="1"/>
  <c r="CF39" i="6"/>
  <c r="CE39" i="6" s="1"/>
  <c r="CH38" i="6"/>
  <c r="CI38" i="6" s="1"/>
  <c r="CF38" i="6"/>
  <c r="CE38" i="6" s="1"/>
  <c r="CF37" i="6"/>
  <c r="CE37" i="6" s="1"/>
  <c r="CE36" i="6"/>
  <c r="CA41" i="6"/>
  <c r="BZ41" i="6" s="1"/>
  <c r="CD40" i="6"/>
  <c r="CA40" i="6"/>
  <c r="BZ40" i="6" s="1"/>
  <c r="CA39" i="6"/>
  <c r="BZ39" i="6" s="1"/>
  <c r="CC38" i="6"/>
  <c r="CD38" i="6" s="1"/>
  <c r="CA38" i="6"/>
  <c r="BZ38" i="6" s="1"/>
  <c r="CA37" i="6"/>
  <c r="BZ37" i="6" s="1"/>
  <c r="BZ36" i="6"/>
  <c r="BV41" i="6"/>
  <c r="BU41" i="6" s="1"/>
  <c r="BY40" i="6"/>
  <c r="BV40" i="6"/>
  <c r="BU40" i="6" s="1"/>
  <c r="BV39" i="6"/>
  <c r="BU39" i="6" s="1"/>
  <c r="BX38" i="6"/>
  <c r="BY38" i="6" s="1"/>
  <c r="BV38" i="6"/>
  <c r="BU38" i="6" s="1"/>
  <c r="BV37" i="6"/>
  <c r="BU37" i="6" s="1"/>
  <c r="BU36" i="6"/>
  <c r="BQ41" i="6"/>
  <c r="BP41" i="6" s="1"/>
  <c r="BT40" i="6"/>
  <c r="BQ40" i="6"/>
  <c r="BP40" i="6" s="1"/>
  <c r="BQ39" i="6"/>
  <c r="BP39" i="6" s="1"/>
  <c r="BS38" i="6"/>
  <c r="BT38" i="6" s="1"/>
  <c r="BQ38" i="6"/>
  <c r="BP38" i="6" s="1"/>
  <c r="BQ37" i="6"/>
  <c r="BP37" i="6" s="1"/>
  <c r="BP36" i="6"/>
  <c r="BL41" i="6"/>
  <c r="BK41" i="6" s="1"/>
  <c r="BO40" i="6"/>
  <c r="BL40" i="6"/>
  <c r="BK40" i="6" s="1"/>
  <c r="BL39" i="6"/>
  <c r="BK39" i="6" s="1"/>
  <c r="BN38" i="6"/>
  <c r="BO38" i="6" s="1"/>
  <c r="BL38" i="6"/>
  <c r="BK38" i="6" s="1"/>
  <c r="BL37" i="6"/>
  <c r="BK37" i="6" s="1"/>
  <c r="BK36" i="6"/>
  <c r="BG41" i="6"/>
  <c r="BF41" i="6" s="1"/>
  <c r="BJ40" i="6"/>
  <c r="BG40" i="6"/>
  <c r="BF40" i="6" s="1"/>
  <c r="BG39" i="6"/>
  <c r="BF39" i="6" s="1"/>
  <c r="BI38" i="6"/>
  <c r="BJ38" i="6" s="1"/>
  <c r="BG38" i="6"/>
  <c r="BF38" i="6" s="1"/>
  <c r="BG37" i="6"/>
  <c r="BF37" i="6" s="1"/>
  <c r="BF36" i="6"/>
  <c r="B39" i="6"/>
  <c r="BE40" i="6"/>
  <c r="BD38" i="6"/>
  <c r="BE38" i="6" s="1"/>
  <c r="AZ40" i="6"/>
  <c r="AY38" i="6"/>
  <c r="AZ38" i="6" s="1"/>
  <c r="AU40" i="6"/>
  <c r="AT38" i="6"/>
  <c r="AU38" i="6" s="1"/>
  <c r="AP40" i="6"/>
  <c r="AO38" i="6"/>
  <c r="AP38" i="6" s="1"/>
  <c r="AK40" i="6"/>
  <c r="AJ38" i="6"/>
  <c r="AK38" i="6" s="1"/>
  <c r="AF40" i="6"/>
  <c r="AE38" i="6"/>
  <c r="AF38" i="6" s="1"/>
  <c r="AA40" i="6"/>
  <c r="Z38" i="6"/>
  <c r="AA38" i="6" s="1"/>
  <c r="V40" i="6"/>
  <c r="U38" i="6"/>
  <c r="V38" i="6" s="1"/>
  <c r="P38" i="6"/>
  <c r="Q38" i="6" s="1"/>
  <c r="AO11" i="11" l="1"/>
  <c r="AO15" i="11"/>
  <c r="AO19" i="11"/>
  <c r="AO23" i="11"/>
  <c r="AO27" i="11"/>
  <c r="H34" i="11"/>
  <c r="AO8" i="11"/>
  <c r="AO12" i="11"/>
  <c r="AO16" i="11"/>
  <c r="AO20" i="11"/>
  <c r="AO24" i="11"/>
  <c r="AO10" i="11"/>
  <c r="AO14" i="11"/>
  <c r="AO18" i="11"/>
  <c r="AO22" i="11"/>
  <c r="AO26" i="11"/>
  <c r="AO9" i="11"/>
  <c r="AO13" i="11"/>
  <c r="AO17" i="11"/>
  <c r="AO21" i="11"/>
  <c r="AO25" i="11"/>
  <c r="C31" i="11"/>
  <c r="S31" i="11"/>
  <c r="K31" i="11"/>
  <c r="AV12" i="11"/>
  <c r="AT13" i="11"/>
  <c r="AV20" i="11"/>
  <c r="AT21" i="11"/>
  <c r="AV8" i="11"/>
  <c r="AT9" i="11"/>
  <c r="AV16" i="11"/>
  <c r="AT17" i="11"/>
  <c r="AV24" i="11"/>
  <c r="AT25" i="11"/>
  <c r="G30" i="11"/>
  <c r="O30" i="11"/>
  <c r="W30" i="11"/>
  <c r="AE30" i="11"/>
  <c r="D5" i="11"/>
  <c r="AT8" i="11"/>
  <c r="AV11" i="11"/>
  <c r="AT12" i="11"/>
  <c r="AV15" i="11"/>
  <c r="AT16" i="11"/>
  <c r="AV19" i="11"/>
  <c r="AT20" i="11"/>
  <c r="AV23" i="11"/>
  <c r="AT24" i="11"/>
  <c r="AV27" i="11"/>
  <c r="F30" i="11"/>
  <c r="J30" i="11"/>
  <c r="N30" i="11"/>
  <c r="R30" i="11"/>
  <c r="V30" i="11"/>
  <c r="Z30" i="11"/>
  <c r="AD30" i="11"/>
  <c r="AH30" i="11"/>
  <c r="AA30" i="11"/>
  <c r="E6" i="11"/>
  <c r="AV9" i="11"/>
  <c r="AT10" i="11"/>
  <c r="AV13" i="11"/>
  <c r="AT14" i="11"/>
  <c r="AV17" i="11"/>
  <c r="AT18" i="11"/>
  <c r="AV21" i="11"/>
  <c r="AT22" i="11"/>
  <c r="AV25" i="11"/>
  <c r="AT26" i="11"/>
  <c r="D30" i="11"/>
  <c r="H30" i="11"/>
  <c r="L30" i="11"/>
  <c r="P30" i="11"/>
  <c r="T30" i="11"/>
  <c r="X30" i="11"/>
  <c r="AB30" i="11"/>
  <c r="AF30" i="11"/>
  <c r="AQ5" i="11"/>
  <c r="AV10" i="11"/>
  <c r="AT11" i="11"/>
  <c r="AV14" i="11"/>
  <c r="AT15" i="11"/>
  <c r="AV18" i="11"/>
  <c r="AT19" i="11"/>
  <c r="AV22" i="11"/>
  <c r="AT23" i="11"/>
  <c r="AV26" i="11"/>
  <c r="E30" i="11"/>
  <c r="I30" i="11"/>
  <c r="M30" i="11"/>
  <c r="Q30" i="11"/>
  <c r="U30" i="11"/>
  <c r="Y30" i="11"/>
  <c r="AC30" i="11"/>
  <c r="AG30" i="11"/>
  <c r="K37" i="6"/>
  <c r="K39" i="6" s="1"/>
  <c r="K41" i="6" s="1"/>
  <c r="BS37" i="6"/>
  <c r="BS39" i="6" s="1"/>
  <c r="BS41" i="6" s="1"/>
  <c r="Z37" i="6"/>
  <c r="Z39" i="6" s="1"/>
  <c r="Z41" i="6" s="1"/>
  <c r="DB37" i="6"/>
  <c r="DB39" i="6" s="1"/>
  <c r="DB41" i="6" s="1"/>
  <c r="CW37" i="6"/>
  <c r="CW39" i="6" s="1"/>
  <c r="CW41" i="6" s="1"/>
  <c r="CR37" i="6"/>
  <c r="CR39" i="6" s="1"/>
  <c r="CR41" i="6" s="1"/>
  <c r="CM37" i="6"/>
  <c r="CM39" i="6" s="1"/>
  <c r="CM41" i="6" s="1"/>
  <c r="CH37" i="6"/>
  <c r="CH39" i="6" s="1"/>
  <c r="CH41" i="6" s="1"/>
  <c r="CC37" i="6"/>
  <c r="CC39" i="6" s="1"/>
  <c r="CC41" i="6" s="1"/>
  <c r="BX37" i="6"/>
  <c r="BX39" i="6" s="1"/>
  <c r="BX41" i="6" s="1"/>
  <c r="BN37" i="6"/>
  <c r="BN39" i="6" s="1"/>
  <c r="BN41" i="6" s="1"/>
  <c r="BI37" i="6"/>
  <c r="BI39" i="6" s="1"/>
  <c r="BI41" i="6" s="1"/>
  <c r="BD37" i="6"/>
  <c r="BD39" i="6" s="1"/>
  <c r="BD41" i="6" s="1"/>
  <c r="AY37" i="6"/>
  <c r="AY39" i="6" s="1"/>
  <c r="AY41" i="6" s="1"/>
  <c r="AT37" i="6"/>
  <c r="AT39" i="6" s="1"/>
  <c r="AT41" i="6" s="1"/>
  <c r="AO37" i="6"/>
  <c r="AO39" i="6" s="1"/>
  <c r="AO41" i="6" s="1"/>
  <c r="AJ37" i="6"/>
  <c r="AJ39" i="6" s="1"/>
  <c r="AJ41" i="6" s="1"/>
  <c r="AE37" i="6"/>
  <c r="AE39" i="6" s="1"/>
  <c r="AE41" i="6" s="1"/>
  <c r="U37" i="6"/>
  <c r="U39" i="6" s="1"/>
  <c r="U41" i="6" s="1"/>
  <c r="P37" i="6"/>
  <c r="P39" i="6" s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4" i="6"/>
  <c r="BB41" i="6"/>
  <c r="BA41" i="6" s="1"/>
  <c r="BB40" i="6"/>
  <c r="BA40" i="6" s="1"/>
  <c r="BB39" i="6"/>
  <c r="BA39" i="6" s="1"/>
  <c r="BB38" i="6"/>
  <c r="BA38" i="6" s="1"/>
  <c r="BB37" i="6"/>
  <c r="BA37" i="6" s="1"/>
  <c r="AW41" i="6"/>
  <c r="AV41" i="6" s="1"/>
  <c r="AW40" i="6"/>
  <c r="AV40" i="6" s="1"/>
  <c r="AW39" i="6"/>
  <c r="AV39" i="6" s="1"/>
  <c r="AW38" i="6"/>
  <c r="AV38" i="6" s="1"/>
  <c r="AW37" i="6"/>
  <c r="AV37" i="6" s="1"/>
  <c r="AR41" i="6"/>
  <c r="AQ41" i="6" s="1"/>
  <c r="AR40" i="6"/>
  <c r="AQ40" i="6" s="1"/>
  <c r="AR39" i="6"/>
  <c r="AQ39" i="6" s="1"/>
  <c r="AR38" i="6"/>
  <c r="AQ38" i="6" s="1"/>
  <c r="AR37" i="6"/>
  <c r="AQ37" i="6" s="1"/>
  <c r="AM41" i="6"/>
  <c r="AL41" i="6" s="1"/>
  <c r="AM40" i="6"/>
  <c r="AL40" i="6" s="1"/>
  <c r="AM39" i="6"/>
  <c r="AL39" i="6" s="1"/>
  <c r="AM38" i="6"/>
  <c r="AL38" i="6" s="1"/>
  <c r="AM37" i="6"/>
  <c r="AL37" i="6" s="1"/>
  <c r="AH41" i="6"/>
  <c r="AG41" i="6" s="1"/>
  <c r="AH40" i="6"/>
  <c r="AG40" i="6" s="1"/>
  <c r="AH39" i="6"/>
  <c r="AG39" i="6" s="1"/>
  <c r="AH38" i="6"/>
  <c r="AG38" i="6" s="1"/>
  <c r="AH37" i="6"/>
  <c r="AG37" i="6" s="1"/>
  <c r="AC41" i="6"/>
  <c r="AB41" i="6" s="1"/>
  <c r="AC40" i="6"/>
  <c r="AB40" i="6" s="1"/>
  <c r="AC39" i="6"/>
  <c r="AB39" i="6" s="1"/>
  <c r="AC38" i="6"/>
  <c r="AB38" i="6" s="1"/>
  <c r="AC37" i="6"/>
  <c r="AB37" i="6" s="1"/>
  <c r="X41" i="6"/>
  <c r="W41" i="6" s="1"/>
  <c r="X40" i="6"/>
  <c r="W40" i="6" s="1"/>
  <c r="X39" i="6"/>
  <c r="W39" i="6" s="1"/>
  <c r="X38" i="6"/>
  <c r="W38" i="6" s="1"/>
  <c r="X37" i="6"/>
  <c r="W37" i="6" s="1"/>
  <c r="S41" i="6"/>
  <c r="R41" i="6" s="1"/>
  <c r="S40" i="6"/>
  <c r="R40" i="6" s="1"/>
  <c r="S39" i="6"/>
  <c r="R39" i="6" s="1"/>
  <c r="S38" i="6"/>
  <c r="R38" i="6" s="1"/>
  <c r="S37" i="6"/>
  <c r="R37" i="6" s="1"/>
  <c r="N41" i="6"/>
  <c r="M41" i="6" s="1"/>
  <c r="Q40" i="6"/>
  <c r="N40" i="6"/>
  <c r="M40" i="6" s="1"/>
  <c r="N39" i="6"/>
  <c r="M39" i="6" s="1"/>
  <c r="N38" i="6"/>
  <c r="M38" i="6" s="1"/>
  <c r="N37" i="6"/>
  <c r="M37" i="6" s="1"/>
  <c r="BA36" i="6"/>
  <c r="AV36" i="6"/>
  <c r="AQ36" i="6"/>
  <c r="AL36" i="6"/>
  <c r="AG36" i="6"/>
  <c r="AB36" i="6"/>
  <c r="W36" i="6"/>
  <c r="R36" i="6"/>
  <c r="M36" i="6"/>
  <c r="I41" i="6"/>
  <c r="H41" i="6" s="1"/>
  <c r="I40" i="6"/>
  <c r="H40" i="6" s="1"/>
  <c r="I39" i="6"/>
  <c r="H39" i="6" s="1"/>
  <c r="I38" i="6"/>
  <c r="H38" i="6" s="1"/>
  <c r="I37" i="6"/>
  <c r="H37" i="6" s="1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C5" i="6"/>
  <c r="D4" i="6"/>
  <c r="B3" i="6"/>
  <c r="B37" i="6" s="1"/>
  <c r="F53" i="6"/>
  <c r="F52" i="6"/>
  <c r="F51" i="6"/>
  <c r="F6" i="11" l="1"/>
  <c r="E4" i="11"/>
  <c r="E5" i="11"/>
  <c r="C6" i="6"/>
  <c r="B6" i="6" s="1"/>
  <c r="B5" i="6"/>
  <c r="P41" i="6"/>
  <c r="G5" i="6"/>
  <c r="C7" i="6"/>
  <c r="D6" i="6"/>
  <c r="D5" i="6"/>
  <c r="F4" i="11" l="1"/>
  <c r="F5" i="11"/>
  <c r="G6" i="11"/>
  <c r="D7" i="6"/>
  <c r="B7" i="6"/>
  <c r="F4" i="6"/>
  <c r="C8" i="6"/>
  <c r="G5" i="11" l="1"/>
  <c r="G4" i="11"/>
  <c r="H6" i="11"/>
  <c r="D8" i="6"/>
  <c r="B8" i="6"/>
  <c r="C9" i="6"/>
  <c r="H4" i="11" l="1"/>
  <c r="I6" i="11"/>
  <c r="H5" i="11"/>
  <c r="D9" i="6"/>
  <c r="B9" i="6"/>
  <c r="C10" i="6"/>
  <c r="J6" i="11" l="1"/>
  <c r="I5" i="11"/>
  <c r="I4" i="11"/>
  <c r="D10" i="6"/>
  <c r="B10" i="6"/>
  <c r="C11" i="6"/>
  <c r="J5" i="11" l="1"/>
  <c r="J4" i="11"/>
  <c r="K6" i="11"/>
  <c r="D11" i="6"/>
  <c r="B11" i="6"/>
  <c r="C12" i="6"/>
  <c r="K5" i="11" l="1"/>
  <c r="K4" i="11"/>
  <c r="L6" i="11"/>
  <c r="D12" i="6"/>
  <c r="B12" i="6"/>
  <c r="C13" i="6"/>
  <c r="L4" i="11" l="1"/>
  <c r="M6" i="11"/>
  <c r="L5" i="11"/>
  <c r="D13" i="6"/>
  <c r="B13" i="6"/>
  <c r="C14" i="6"/>
  <c r="D14" i="6" s="1"/>
  <c r="N6" i="11" l="1"/>
  <c r="M5" i="11"/>
  <c r="M4" i="11"/>
  <c r="C15" i="6"/>
  <c r="B14" i="6"/>
  <c r="N5" i="11" l="1"/>
  <c r="O6" i="11"/>
  <c r="N4" i="11"/>
  <c r="D15" i="6"/>
  <c r="B15" i="6"/>
  <c r="C16" i="6"/>
  <c r="B16" i="6" s="1"/>
  <c r="O5" i="11" l="1"/>
  <c r="O4" i="11"/>
  <c r="P6" i="11"/>
  <c r="D16" i="6"/>
  <c r="C17" i="6"/>
  <c r="B17" i="6" s="1"/>
  <c r="P4" i="11" l="1"/>
  <c r="Q6" i="11"/>
  <c r="P5" i="11"/>
  <c r="D17" i="6"/>
  <c r="C18" i="6"/>
  <c r="B18" i="6" s="1"/>
  <c r="R6" i="11" l="1"/>
  <c r="Q5" i="11"/>
  <c r="Q4" i="11"/>
  <c r="C19" i="6"/>
  <c r="B19" i="6" s="1"/>
  <c r="D18" i="6"/>
  <c r="R5" i="11" l="1"/>
  <c r="R4" i="11"/>
  <c r="S6" i="11"/>
  <c r="C20" i="6"/>
  <c r="B20" i="6" s="1"/>
  <c r="D19" i="6"/>
  <c r="S5" i="11" l="1"/>
  <c r="S4" i="11"/>
  <c r="T6" i="11"/>
  <c r="D20" i="6"/>
  <c r="C21" i="6"/>
  <c r="B21" i="6" s="1"/>
  <c r="T4" i="11" l="1"/>
  <c r="U6" i="11"/>
  <c r="T5" i="11"/>
  <c r="D21" i="6"/>
  <c r="C22" i="6"/>
  <c r="B22" i="6" s="1"/>
  <c r="V6" i="11" l="1"/>
  <c r="U5" i="11"/>
  <c r="U4" i="11"/>
  <c r="C23" i="6"/>
  <c r="B23" i="6" s="1"/>
  <c r="D22" i="6"/>
  <c r="V4" i="11" l="1"/>
  <c r="V5" i="11"/>
  <c r="W6" i="11"/>
  <c r="D23" i="6"/>
  <c r="C24" i="6"/>
  <c r="B24" i="6" s="1"/>
  <c r="W5" i="11" l="1"/>
  <c r="W4" i="11"/>
  <c r="X6" i="11"/>
  <c r="D24" i="6"/>
  <c r="C25" i="6"/>
  <c r="B25" i="6" s="1"/>
  <c r="X4" i="11" l="1"/>
  <c r="Y6" i="11"/>
  <c r="X5" i="11"/>
  <c r="D25" i="6"/>
  <c r="C26" i="6"/>
  <c r="B26" i="6" s="1"/>
  <c r="Z6" i="11" l="1"/>
  <c r="Y5" i="11"/>
  <c r="Y4" i="11"/>
  <c r="C27" i="6"/>
  <c r="B27" i="6" s="1"/>
  <c r="D26" i="6"/>
  <c r="Z5" i="11" l="1"/>
  <c r="AA6" i="11"/>
  <c r="Z4" i="11"/>
  <c r="C28" i="6"/>
  <c r="B28" i="6" s="1"/>
  <c r="D27" i="6"/>
  <c r="AA5" i="11" l="1"/>
  <c r="AA4" i="11"/>
  <c r="AB6" i="11"/>
  <c r="D28" i="6"/>
  <c r="C29" i="6"/>
  <c r="B29" i="6" s="1"/>
  <c r="AB4" i="11" l="1"/>
  <c r="AC6" i="11"/>
  <c r="AB5" i="11"/>
  <c r="C30" i="6"/>
  <c r="B30" i="6" s="1"/>
  <c r="D29" i="6"/>
  <c r="AD6" i="11" l="1"/>
  <c r="AC5" i="11"/>
  <c r="AC4" i="11"/>
  <c r="C31" i="6"/>
  <c r="B31" i="6" s="1"/>
  <c r="D30" i="6"/>
  <c r="AD5" i="11" l="1"/>
  <c r="AD4" i="11"/>
  <c r="AE6" i="11"/>
  <c r="C32" i="6"/>
  <c r="B32" i="6" s="1"/>
  <c r="D31" i="6"/>
  <c r="AE5" i="11" l="1"/>
  <c r="AE4" i="11"/>
  <c r="AF6" i="11"/>
  <c r="D32" i="6"/>
  <c r="C33" i="6"/>
  <c r="B33" i="6" s="1"/>
  <c r="AF4" i="11" l="1"/>
  <c r="AG6" i="11"/>
  <c r="AF5" i="11"/>
  <c r="D33" i="6"/>
  <c r="C34" i="6"/>
  <c r="B34" i="6" s="1"/>
  <c r="AH6" i="11" l="1"/>
  <c r="AG5" i="11"/>
  <c r="AG4" i="11"/>
  <c r="C35" i="6"/>
  <c r="B35" i="6" s="1"/>
  <c r="D34" i="6"/>
  <c r="AH4" i="11" l="1"/>
  <c r="AH5" i="11"/>
  <c r="D35" i="6"/>
</calcChain>
</file>

<file path=xl/comments1.xml><?xml version="1.0" encoding="utf-8"?>
<comments xmlns="http://schemas.openxmlformats.org/spreadsheetml/2006/main">
  <authors>
    <author>Joel Leboucher</author>
  </authors>
  <commentList>
    <comment ref="G5" authorId="0" shapeId="0">
      <text>
        <r>
          <rPr>
            <sz val="9"/>
            <color indexed="81"/>
            <rFont val="Tahoma"/>
            <family val="2"/>
          </rPr>
          <t>Semaine 14</t>
        </r>
      </text>
    </comment>
    <comment ref="J5" authorId="0" shapeId="0">
      <text>
        <r>
          <rPr>
            <sz val="9"/>
            <color indexed="81"/>
            <rFont val="Tahoma"/>
            <family val="2"/>
          </rPr>
          <t>Semaine 27</t>
        </r>
      </text>
    </comment>
    <comment ref="L6" authorId="0" shapeId="0">
      <text>
        <r>
          <rPr>
            <sz val="9"/>
            <color indexed="81"/>
            <rFont val="Tahoma"/>
            <family val="2"/>
          </rPr>
          <t>Semaine 36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>Semaine 49</t>
        </r>
      </text>
    </comment>
    <comment ref="I7" authorId="0" shapeId="0">
      <text>
        <r>
          <rPr>
            <sz val="9"/>
            <color indexed="81"/>
            <rFont val="Tahoma"/>
            <family val="2"/>
          </rPr>
          <t>Semaine 23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Semaine 6</t>
        </r>
      </text>
    </comment>
    <comment ref="F8" authorId="0" shapeId="0">
      <text>
        <r>
          <rPr>
            <sz val="9"/>
            <color indexed="81"/>
            <rFont val="Tahoma"/>
            <family val="2"/>
          </rPr>
          <t>Semaine 10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Semaine 45</t>
        </r>
      </text>
    </comment>
    <comment ref="K9" authorId="0" shapeId="0">
      <text>
        <r>
          <rPr>
            <sz val="9"/>
            <color indexed="81"/>
            <rFont val="Tahoma"/>
            <family val="2"/>
          </rPr>
          <t>Semaine 32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Semaine 19</t>
        </r>
      </text>
    </comment>
    <comment ref="D11" authorId="0" shapeId="0">
      <text>
        <r>
          <rPr>
            <sz val="9"/>
            <color indexed="81"/>
            <rFont val="Tahoma"/>
            <family val="2"/>
          </rPr>
          <t>Semaine 2</t>
        </r>
      </text>
    </comment>
    <comment ref="M11" authorId="0" shapeId="0">
      <text>
        <r>
          <rPr>
            <sz val="9"/>
            <color indexed="81"/>
            <rFont val="Tahoma"/>
            <family val="2"/>
          </rPr>
          <t>Semaine 41</t>
        </r>
      </text>
    </comment>
    <comment ref="G12" authorId="0" shapeId="0">
      <text>
        <r>
          <rPr>
            <sz val="9"/>
            <color indexed="81"/>
            <rFont val="Tahoma"/>
            <family val="2"/>
          </rPr>
          <t>Semaine 15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>Semaine 28</t>
        </r>
      </text>
    </comment>
    <comment ref="L13" authorId="0" shapeId="0">
      <text>
        <r>
          <rPr>
            <sz val="9"/>
            <color indexed="81"/>
            <rFont val="Tahoma"/>
            <family val="2"/>
          </rPr>
          <t>Semaine 37</t>
        </r>
      </text>
    </comment>
    <comment ref="C14" authorId="0" shapeId="0">
      <text>
        <r>
          <rPr>
            <sz val="9"/>
            <color indexed="81"/>
            <rFont val="Tahoma"/>
            <family val="2"/>
          </rPr>
          <t>Semaine 50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Semaine 24</t>
        </r>
      </text>
    </comment>
    <comment ref="E15" authorId="0" shapeId="0">
      <text>
        <r>
          <rPr>
            <sz val="9"/>
            <color indexed="81"/>
            <rFont val="Tahoma"/>
            <family val="2"/>
          </rPr>
          <t>Semaine 7</t>
        </r>
      </text>
    </comment>
    <comment ref="F15" authorId="0" shapeId="0">
      <text>
        <r>
          <rPr>
            <sz val="9"/>
            <color indexed="81"/>
            <rFont val="Tahoma"/>
            <family val="2"/>
          </rPr>
          <t>Semaine 11</t>
        </r>
      </text>
    </comment>
    <comment ref="B16" authorId="0" shapeId="0">
      <text>
        <r>
          <rPr>
            <sz val="9"/>
            <color indexed="81"/>
            <rFont val="Tahoma"/>
            <family val="2"/>
          </rPr>
          <t>Semaine 46</t>
        </r>
      </text>
    </comment>
    <comment ref="K16" authorId="0" shapeId="0">
      <text>
        <r>
          <rPr>
            <sz val="9"/>
            <color indexed="81"/>
            <rFont val="Tahoma"/>
            <family val="2"/>
          </rPr>
          <t>Semaine 33</t>
        </r>
      </text>
    </comment>
    <comment ref="H17" authorId="0" shapeId="0">
      <text>
        <r>
          <rPr>
            <sz val="9"/>
            <color indexed="81"/>
            <rFont val="Tahoma"/>
            <family val="2"/>
          </rPr>
          <t>Semaine 20</t>
        </r>
      </text>
    </comment>
    <comment ref="D18" authorId="0" shapeId="0">
      <text>
        <r>
          <rPr>
            <sz val="9"/>
            <color indexed="81"/>
            <rFont val="Tahoma"/>
            <family val="2"/>
          </rPr>
          <t>Semaine 3</t>
        </r>
      </text>
    </comment>
    <comment ref="M18" authorId="0" shapeId="0">
      <text>
        <r>
          <rPr>
            <sz val="9"/>
            <color indexed="81"/>
            <rFont val="Tahoma"/>
            <family val="2"/>
          </rPr>
          <t>Semaine 42</t>
        </r>
      </text>
    </comment>
    <comment ref="G19" authorId="0" shapeId="0">
      <text>
        <r>
          <rPr>
            <sz val="9"/>
            <color indexed="81"/>
            <rFont val="Tahoma"/>
            <family val="2"/>
          </rPr>
          <t>Semaine 16</t>
        </r>
      </text>
    </comment>
    <comment ref="J19" authorId="0" shapeId="0">
      <text>
        <r>
          <rPr>
            <sz val="9"/>
            <color indexed="81"/>
            <rFont val="Tahoma"/>
            <family val="2"/>
          </rPr>
          <t>Semaine 29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Semaine 38</t>
        </r>
      </text>
    </comment>
    <comment ref="C21" authorId="0" shapeId="0">
      <text>
        <r>
          <rPr>
            <sz val="9"/>
            <color indexed="81"/>
            <rFont val="Tahoma"/>
            <family val="2"/>
          </rPr>
          <t>Semaine 51</t>
        </r>
      </text>
    </comment>
    <comment ref="I21" authorId="0" shapeId="0">
      <text>
        <r>
          <rPr>
            <sz val="9"/>
            <color indexed="81"/>
            <rFont val="Tahoma"/>
            <family val="2"/>
          </rPr>
          <t>Semaine 25</t>
        </r>
      </text>
    </comment>
    <comment ref="E22" authorId="0" shapeId="0">
      <text>
        <r>
          <rPr>
            <sz val="9"/>
            <color indexed="81"/>
            <rFont val="Tahoma"/>
            <family val="2"/>
          </rPr>
          <t>Semaine 8</t>
        </r>
      </text>
    </comment>
    <comment ref="F22" authorId="0" shapeId="0">
      <text>
        <r>
          <rPr>
            <sz val="9"/>
            <color indexed="81"/>
            <rFont val="Tahoma"/>
            <family val="2"/>
          </rPr>
          <t>Semaine 12</t>
        </r>
      </text>
    </comment>
    <comment ref="B23" authorId="0" shapeId="0">
      <text>
        <r>
          <rPr>
            <sz val="9"/>
            <color indexed="81"/>
            <rFont val="Tahoma"/>
            <family val="2"/>
          </rPr>
          <t>Semaine 47</t>
        </r>
      </text>
    </comment>
    <comment ref="K23" authorId="0" shapeId="0">
      <text>
        <r>
          <rPr>
            <sz val="9"/>
            <color indexed="81"/>
            <rFont val="Tahoma"/>
            <family val="2"/>
          </rPr>
          <t>Semaine 34</t>
        </r>
      </text>
    </comment>
    <comment ref="H24" authorId="0" shapeId="0">
      <text>
        <r>
          <rPr>
            <sz val="9"/>
            <color indexed="81"/>
            <rFont val="Tahoma"/>
            <family val="2"/>
          </rPr>
          <t>Semaine 21</t>
        </r>
      </text>
    </comment>
    <comment ref="D25" authorId="0" shapeId="0">
      <text>
        <r>
          <rPr>
            <sz val="9"/>
            <color indexed="81"/>
            <rFont val="Tahoma"/>
            <family val="2"/>
          </rPr>
          <t>Semaine 4</t>
        </r>
      </text>
    </comment>
    <comment ref="M25" authorId="0" shapeId="0">
      <text>
        <r>
          <rPr>
            <sz val="9"/>
            <color indexed="81"/>
            <rFont val="Tahoma"/>
            <family val="2"/>
          </rPr>
          <t>Semaine 43</t>
        </r>
      </text>
    </comment>
    <comment ref="G26" authorId="0" shapeId="0">
      <text>
        <r>
          <rPr>
            <sz val="9"/>
            <color indexed="81"/>
            <rFont val="Tahoma"/>
            <family val="2"/>
          </rPr>
          <t>Semaine 17</t>
        </r>
      </text>
    </comment>
    <comment ref="J26" authorId="0" shapeId="0">
      <text>
        <r>
          <rPr>
            <sz val="9"/>
            <color indexed="81"/>
            <rFont val="Tahoma"/>
            <family val="2"/>
          </rPr>
          <t>Semaine 30</t>
        </r>
      </text>
    </comment>
    <comment ref="L27" authorId="0" shapeId="0">
      <text>
        <r>
          <rPr>
            <sz val="9"/>
            <color indexed="81"/>
            <rFont val="Tahoma"/>
            <family val="2"/>
          </rPr>
          <t>Semaine 39</t>
        </r>
      </text>
    </comment>
    <comment ref="C28" authorId="0" shapeId="0">
      <text>
        <r>
          <rPr>
            <sz val="9"/>
            <color indexed="81"/>
            <rFont val="Tahoma"/>
            <family val="2"/>
          </rPr>
          <t>Semaine 52</t>
        </r>
      </text>
    </comment>
    <comment ref="I28" authorId="0" shapeId="0">
      <text>
        <r>
          <rPr>
            <sz val="9"/>
            <color indexed="81"/>
            <rFont val="Tahoma"/>
            <family val="2"/>
          </rPr>
          <t>Semaine 26</t>
        </r>
      </text>
    </comment>
    <comment ref="E29" authorId="0" shapeId="0">
      <text>
        <r>
          <rPr>
            <sz val="9"/>
            <color indexed="81"/>
            <rFont val="Tahoma"/>
            <family val="2"/>
          </rPr>
          <t>Semaine 9</t>
        </r>
      </text>
    </comment>
    <comment ref="F29" authorId="0" shapeId="0">
      <text>
        <r>
          <rPr>
            <sz val="9"/>
            <color indexed="81"/>
            <rFont val="Tahoma"/>
            <family val="2"/>
          </rPr>
          <t>Semaine 13</t>
        </r>
      </text>
    </comment>
    <comment ref="B30" authorId="0" shapeId="0">
      <text>
        <r>
          <rPr>
            <sz val="9"/>
            <color indexed="81"/>
            <rFont val="Tahoma"/>
            <family val="2"/>
          </rPr>
          <t>Semaine 48</t>
        </r>
      </text>
    </comment>
    <comment ref="K30" authorId="0" shapeId="0">
      <text>
        <r>
          <rPr>
            <sz val="9"/>
            <color indexed="81"/>
            <rFont val="Tahoma"/>
            <family val="2"/>
          </rPr>
          <t>Semaine 35</t>
        </r>
      </text>
    </comment>
    <comment ref="H31" authorId="0" shapeId="0">
      <text>
        <r>
          <rPr>
            <sz val="9"/>
            <color indexed="81"/>
            <rFont val="Tahoma"/>
            <family val="2"/>
          </rPr>
          <t>Semaine 22</t>
        </r>
      </text>
    </comment>
    <comment ref="D32" authorId="0" shapeId="0">
      <text>
        <r>
          <rPr>
            <sz val="9"/>
            <color indexed="81"/>
            <rFont val="Tahoma"/>
            <family val="2"/>
          </rPr>
          <t>Semaine 5</t>
        </r>
      </text>
    </comment>
    <comment ref="M32" authorId="0" shapeId="0">
      <text>
        <r>
          <rPr>
            <sz val="9"/>
            <color indexed="81"/>
            <rFont val="Tahoma"/>
            <family val="2"/>
          </rPr>
          <t>Semaine 44</t>
        </r>
      </text>
    </comment>
    <comment ref="G33" authorId="0" shapeId="0">
      <text>
        <r>
          <rPr>
            <sz val="9"/>
            <color indexed="81"/>
            <rFont val="Tahoma"/>
            <family val="2"/>
          </rPr>
          <t>Semaine 18</t>
        </r>
      </text>
    </comment>
    <comment ref="J33" authorId="0" shapeId="0">
      <text>
        <r>
          <rPr>
            <sz val="9"/>
            <color indexed="81"/>
            <rFont val="Tahoma"/>
            <family val="2"/>
          </rPr>
          <t>Semaine 31</t>
        </r>
      </text>
    </comment>
    <comment ref="L34" authorId="0" shapeId="0">
      <text>
        <r>
          <rPr>
            <sz val="9"/>
            <color indexed="81"/>
            <rFont val="Tahoma"/>
            <family val="2"/>
          </rPr>
          <t>Semaine 40</t>
        </r>
      </text>
    </comment>
    <comment ref="C35" authorId="0" shapeId="0">
      <text>
        <r>
          <rPr>
            <sz val="9"/>
            <color indexed="81"/>
            <rFont val="Tahoma"/>
            <family val="2"/>
          </rPr>
          <t>Semaine 1</t>
        </r>
      </text>
    </comment>
  </commentList>
</comments>
</file>

<file path=xl/comments2.xml><?xml version="1.0" encoding="utf-8"?>
<comments xmlns="http://schemas.openxmlformats.org/spreadsheetml/2006/main">
  <authors>
    <author>Chef de production</author>
    <author>*</author>
    <author>Leboucher.joel@wanadoo.fr</author>
    <author>Samuel</author>
  </authors>
  <commentList>
    <comment ref="G11" authorId="0" shapeId="0">
      <text>
        <r>
          <rPr>
            <b/>
            <sz val="10"/>
            <color indexed="81"/>
            <rFont val="Tahoma"/>
            <family val="2"/>
          </rPr>
          <t>ATTENTION
Reprise des livraisons écoles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" authorId="1" shapeId="0">
      <text>
        <r>
          <rPr>
            <b/>
            <sz val="8"/>
            <color indexed="81"/>
            <rFont val="Tahoma"/>
            <family val="2"/>
          </rPr>
          <t>*:Vacances Scolaires</t>
        </r>
        <r>
          <rPr>
            <sz val="8"/>
            <color indexed="81"/>
            <rFont val="Tahoma"/>
            <family val="2"/>
          </rPr>
          <t xml:space="preserve">
Effectifs en baisse .
Moins de chauffeurs</t>
        </r>
      </text>
    </comment>
    <comment ref="K11" authorId="0" shapeId="0">
      <text>
        <r>
          <rPr>
            <b/>
            <sz val="8"/>
            <color indexed="81"/>
            <rFont val="Tahoma"/>
            <family val="2"/>
          </rPr>
          <t xml:space="preserve">*:Jour Férié
</t>
        </r>
        <r>
          <rPr>
            <sz val="8"/>
            <color indexed="81"/>
            <rFont val="Tahoma"/>
            <family val="2"/>
          </rPr>
          <t>Attention aux livraisons
et dates de fabrication
Moins de chauffeurs: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3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13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14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14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C15" authorId="3" shapeId="0">
      <text>
        <r>
          <rPr>
            <sz val="10"/>
            <rFont val="Arial"/>
            <family val="2"/>
          </rPr>
          <t xml:space="preserve">Récupérations d'heures </t>
        </r>
        <r>
          <rPr>
            <sz val="8"/>
            <color indexed="81"/>
            <rFont val="Tahoma"/>
            <family val="2"/>
          </rPr>
          <t xml:space="preserve">
Ne sont prises en compte que les heures en desssous des 35H00 hebdomadaires.
Au delà des 35H00; c'est de la RTT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5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15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16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16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17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17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A TRAVAILLÉ CE JOUR LA
</t>
        </r>
        <r>
          <rPr>
            <b/>
            <sz val="10"/>
            <color indexed="10"/>
            <rFont val="Tahoma"/>
            <family val="2"/>
          </rPr>
          <t xml:space="preserve">T </t>
        </r>
        <r>
          <rPr>
            <b/>
            <sz val="8"/>
            <color indexed="81"/>
            <rFont val="Tahoma"/>
            <family val="2"/>
          </rPr>
          <t xml:space="preserve">ou </t>
        </r>
        <r>
          <rPr>
            <b/>
            <sz val="10"/>
            <color indexed="10"/>
            <rFont val="Tahoma"/>
            <family val="2"/>
          </rPr>
          <t>1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TITULAIRE</t>
        </r>
        <r>
          <rPr>
            <sz val="8"/>
            <color indexed="12"/>
            <rFont val="Tahoma"/>
            <family val="2"/>
          </rPr>
          <t>:</t>
        </r>
        <r>
          <rPr>
            <sz val="8"/>
            <color indexed="81"/>
            <rFont val="Tahoma"/>
            <family val="2"/>
          </rPr>
          <t xml:space="preserve"> 35 H  par semaine / 7H00 par jour
mais fait des journées de 8H
</t>
        </r>
        <r>
          <rPr>
            <b/>
            <sz val="8"/>
            <color indexed="12"/>
            <rFont val="Tahoma"/>
            <family val="2"/>
          </rPr>
          <t>CEC : 32 H / 6H 24 par jour</t>
        </r>
        <r>
          <rPr>
            <sz val="8"/>
            <color indexed="81"/>
            <rFont val="Tahoma"/>
            <family val="2"/>
          </rPr>
          <t xml:space="preserve">
1 jour :      </t>
        </r>
        <r>
          <rPr>
            <b/>
            <sz val="8"/>
            <color indexed="12"/>
            <rFont val="Tahoma"/>
            <family val="2"/>
          </rPr>
          <t>6H24</t>
        </r>
        <r>
          <rPr>
            <sz val="8"/>
            <color indexed="81"/>
            <rFont val="Tahoma"/>
            <family val="2"/>
          </rPr>
          <t xml:space="preserve">
2jours :   </t>
        </r>
        <r>
          <rPr>
            <b/>
            <sz val="8"/>
            <color indexed="12"/>
            <rFont val="Tahoma"/>
            <family val="2"/>
          </rPr>
          <t>12H48</t>
        </r>
        <r>
          <rPr>
            <sz val="8"/>
            <color indexed="81"/>
            <rFont val="Tahoma"/>
            <family val="2"/>
          </rPr>
          <t xml:space="preserve">
3 jours :  </t>
        </r>
        <r>
          <rPr>
            <b/>
            <sz val="8"/>
            <color indexed="12"/>
            <rFont val="Tahoma"/>
            <family val="2"/>
          </rPr>
          <t>19H12</t>
        </r>
        <r>
          <rPr>
            <sz val="8"/>
            <color indexed="81"/>
            <rFont val="Tahoma"/>
            <family val="2"/>
          </rPr>
          <t xml:space="preserve">
4 jours :  </t>
        </r>
        <r>
          <rPr>
            <b/>
            <sz val="8"/>
            <color indexed="12"/>
            <rFont val="Tahoma"/>
            <family val="2"/>
          </rPr>
          <t>25H36</t>
        </r>
        <r>
          <rPr>
            <sz val="8"/>
            <color indexed="81"/>
            <rFont val="Tahoma"/>
            <family val="2"/>
          </rPr>
          <t xml:space="preserve">
5 jours :  </t>
        </r>
        <r>
          <rPr>
            <b/>
            <sz val="8"/>
            <color indexed="12"/>
            <rFont val="Tahoma"/>
            <family val="2"/>
          </rPr>
          <t>32H00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7"/>
            <rFont val="Tahoma"/>
            <family val="2"/>
          </rPr>
          <t xml:space="preserve">CES : </t>
        </r>
        <r>
          <rPr>
            <sz val="8"/>
            <color indexed="81"/>
            <rFont val="Tahoma"/>
            <family val="2"/>
          </rPr>
          <t xml:space="preserve">20 H / 4H par jour
</t>
        </r>
      </text>
    </comment>
    <comment ref="L18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18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19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19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20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0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C21" authorId="0" shapeId="0">
      <text>
        <r>
          <rPr>
            <b/>
            <sz val="8"/>
            <color indexed="81"/>
            <rFont val="Tahoma"/>
            <family val="2"/>
          </rPr>
          <t>Travaille ou Absent?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21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1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C22" authorId="3" shapeId="0">
      <text>
        <r>
          <rPr>
            <b/>
            <sz val="8"/>
            <color indexed="10"/>
            <rFont val="Tahoma"/>
            <family val="2"/>
          </rPr>
          <t>RTT 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10"/>
            <rFont val="Arial"/>
            <family val="2"/>
          </rPr>
          <t>Réduction du temps de travail.</t>
        </r>
        <r>
          <rPr>
            <sz val="8"/>
            <color indexed="81"/>
            <rFont val="Tahoma"/>
            <family val="2"/>
          </rPr>
          <t xml:space="preserve">
Ne sont prises en compte que les heures au delà des 35H00 hebdomadaires.
En desssous des 35H00 ce sont des heures de récupération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22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2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23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3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24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4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25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5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26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6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27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7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28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8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29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9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30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0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C31" authorId="0" shapeId="0">
      <text>
        <r>
          <rPr>
            <b/>
            <sz val="8"/>
            <color indexed="81"/>
            <rFont val="Tahoma"/>
            <family val="2"/>
          </rPr>
          <t>Accident de Travail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1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1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C32" authorId="1" shapeId="0">
      <text>
        <r>
          <rPr>
            <b/>
            <sz val="8"/>
            <color indexed="81"/>
            <rFont val="Tahoma"/>
            <family val="2"/>
          </rPr>
          <t xml:space="preserve">Absences Diverses
</t>
        </r>
        <r>
          <rPr>
            <sz val="8"/>
            <color indexed="81"/>
            <rFont val="Tahoma"/>
            <family val="2"/>
          </rPr>
          <t>Pour remplir rapidement et provisoirement les plannings en attendant d'avoir plus de temps pour afficher les précisions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2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2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C33" authorId="1" shapeId="0">
      <text>
        <r>
          <rPr>
            <b/>
            <sz val="8"/>
            <color indexed="81"/>
            <rFont val="Tahoma"/>
            <family val="2"/>
          </rPr>
          <t>*:Demande de congés non prévus
OU 
Prévus MAIS à valider avec les contremaîtres et l'équipe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3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3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34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4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35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5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36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6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37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7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38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8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39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9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0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0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1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1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2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2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3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3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4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4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5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5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6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6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8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8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9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9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50" authorId="2" shapeId="0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50" authorId="2" shapeId="0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</commentList>
</comments>
</file>

<file path=xl/sharedStrings.xml><?xml version="1.0" encoding="utf-8"?>
<sst xmlns="http://schemas.openxmlformats.org/spreadsheetml/2006/main" count="922" uniqueCount="513">
  <si>
    <r>
      <t>Pour simplifier la lecture du planning</t>
    </r>
    <r>
      <rPr>
        <sz val="9"/>
        <color rgb="FF000000"/>
        <rFont val="Arial"/>
        <family val="2"/>
      </rPr>
      <t> : la saisie de chaque code (CP, RTT, AM, etc.) détermine l'apparence de la cellule. Une couleur a été associée à chaque terme (cf. </t>
    </r>
    <r>
      <rPr>
        <i/>
        <sz val="9"/>
        <color rgb="FF000000"/>
        <rFont val="Arial"/>
        <family val="2"/>
      </rPr>
      <t>Définir une règle de texte spécifique</t>
    </r>
    <r>
      <rPr>
        <sz val="9"/>
        <color rgb="FF000000"/>
        <rFont val="Arial"/>
        <family val="2"/>
      </rPr>
      <t>).</t>
    </r>
  </si>
  <si>
    <r>
      <t>Pour visualiser les jours "avec" et les jours "sans"</t>
    </r>
    <r>
      <rPr>
        <sz val="9"/>
        <color rgb="FF000000"/>
        <rFont val="Arial"/>
        <family val="2"/>
      </rPr>
      <t>: une formule comptabilise le nombre d'absences. Le résultat est associé à un jeu d'icônes. Chaque icône correspond à une valeur (cf. </t>
    </r>
    <r>
      <rPr>
        <i/>
        <sz val="9"/>
        <color rgb="FF000000"/>
        <rFont val="Arial"/>
        <family val="2"/>
      </rPr>
      <t>Utiliser un jeu d'icônes</t>
    </r>
    <r>
      <rPr>
        <sz val="9"/>
        <color rgb="FF000000"/>
        <rFont val="Arial"/>
        <family val="2"/>
      </rPr>
      <t>).</t>
    </r>
  </si>
  <si>
    <r>
      <t>Pour alerter le responsable</t>
    </r>
    <r>
      <rPr>
        <sz val="9"/>
        <color rgb="FF000000"/>
        <rFont val="Arial"/>
        <family val="2"/>
      </rPr>
      <t> : une formule conditionnelle associée à une règle de mise en forme apparaît lorsque le seuil critique (plus de 4 personnes absentes) a été dépassé (cf. </t>
    </r>
    <r>
      <rPr>
        <i/>
        <sz val="9"/>
        <color rgb="FF000000"/>
        <rFont val="Arial"/>
        <family val="2"/>
      </rPr>
      <t>Associer plusieurs types de conditions</t>
    </r>
    <r>
      <rPr>
        <sz val="9"/>
        <color rgb="FF000000"/>
        <rFont val="Arial"/>
        <family val="2"/>
      </rPr>
      <t>).</t>
    </r>
  </si>
  <si>
    <t>Définir une règle de texte spécifique</t>
  </si>
  <si>
    <t>Toute mise en forme conditionnelle débute par l'observation du document à traiter pour en définir les caractéristiques conditionnelles.</t>
  </si>
  <si>
    <t>1- Accédez aux menus</t>
  </si>
  <si>
    <r>
      <t>Une fois les critères rapidement définis (ex.: colorer tels types de données, etc.), sélectionnez la plage de cellules puis cliquez sur l'icône </t>
    </r>
    <r>
      <rPr>
        <b/>
        <sz val="9"/>
        <color rgb="FF000000"/>
        <rFont val="Arial"/>
        <family val="2"/>
      </rPr>
      <t>Mise en forme conditionnelle</t>
    </r>
    <r>
      <rPr>
        <sz val="9"/>
        <color rgb="FF000000"/>
        <rFont val="Arial"/>
        <family val="2"/>
      </rPr>
      <t> (dans le groupe de commandes </t>
    </r>
    <r>
      <rPr>
        <b/>
        <sz val="9"/>
        <color rgb="FF000000"/>
        <rFont val="Arial"/>
        <family val="2"/>
      </rPr>
      <t>Style</t>
    </r>
    <r>
      <rPr>
        <sz val="9"/>
        <color rgb="FF000000"/>
        <rFont val="Arial"/>
        <family val="2"/>
      </rPr>
      <t> de l'onglet </t>
    </r>
    <r>
      <rPr>
        <b/>
        <sz val="9"/>
        <color rgb="FF000000"/>
        <rFont val="Arial"/>
        <family val="2"/>
      </rPr>
      <t>Accueil</t>
    </r>
    <r>
      <rPr>
        <sz val="9"/>
        <color rgb="FF000000"/>
        <rFont val="Arial"/>
        <family val="2"/>
      </rPr>
      <t>). Là, activez l'option </t>
    </r>
    <r>
      <rPr>
        <b/>
        <sz val="9"/>
        <color rgb="FF000000"/>
        <rFont val="Arial"/>
        <family val="2"/>
      </rPr>
      <t>Gérer les règles</t>
    </r>
    <r>
      <rPr>
        <sz val="9"/>
        <color rgb="FF000000"/>
        <rFont val="Arial"/>
        <family val="2"/>
      </rPr>
      <t>. La boîte de dialogue </t>
    </r>
    <r>
      <rPr>
        <b/>
        <sz val="9"/>
        <color rgb="FF000000"/>
        <rFont val="Arial"/>
        <family val="2"/>
      </rPr>
      <t>Gestionnaire des règles de mise en forme conditionnelle</t>
    </r>
    <r>
      <rPr>
        <sz val="9"/>
        <color rgb="FF000000"/>
        <rFont val="Arial"/>
        <family val="2"/>
      </rPr>
      <t> s'affiche à l'écran. Cliquez sur l'icône </t>
    </r>
    <r>
      <rPr>
        <b/>
        <sz val="9"/>
        <color rgb="FF000000"/>
        <rFont val="Arial"/>
        <family val="2"/>
      </rPr>
      <t>Nouvelle règle</t>
    </r>
    <r>
      <rPr>
        <sz val="9"/>
        <color rgb="FF000000"/>
        <rFont val="Arial"/>
        <family val="2"/>
      </rPr>
      <t>.</t>
    </r>
  </si>
  <si>
    <t>2- Choisissez une catégorie de règle</t>
  </si>
  <si>
    <r>
      <t>Repérez, dans la boîte de dialogue </t>
    </r>
    <r>
      <rPr>
        <b/>
        <sz val="9"/>
        <color rgb="FF000000"/>
        <rFont val="Arial"/>
        <family val="2"/>
      </rPr>
      <t>Nouvelle règle de mise en forme</t>
    </r>
    <r>
      <rPr>
        <sz val="9"/>
        <color rgb="FF000000"/>
        <rFont val="Arial"/>
        <family val="2"/>
      </rPr>
      <t>, la zone </t>
    </r>
    <r>
      <rPr>
        <b/>
        <sz val="9"/>
        <color rgb="FF000000"/>
        <rFont val="Arial"/>
        <family val="2"/>
      </rPr>
      <t>Sélectionnez un type de règle</t>
    </r>
    <r>
      <rPr>
        <sz val="9"/>
        <color rgb="FF000000"/>
        <rFont val="Arial"/>
        <family val="2"/>
      </rPr>
      <t>. Elle présente six modes de paramétrage. Cliquez sur l'option </t>
    </r>
    <r>
      <rPr>
        <b/>
        <sz val="9"/>
        <color rgb="FF000000"/>
        <rFont val="Arial"/>
        <family val="2"/>
      </rPr>
      <t>Appliquer une mise en forme uniquement aux cellules contenant</t>
    </r>
    <r>
      <rPr>
        <sz val="9"/>
        <color rgb="FF000000"/>
        <rFont val="Arial"/>
        <family val="2"/>
      </rPr>
      <t>. La zone </t>
    </r>
    <r>
      <rPr>
        <b/>
        <sz val="9"/>
        <color rgb="FF000000"/>
        <rFont val="Arial"/>
        <family val="2"/>
      </rPr>
      <t>Modifier la description de la règle</t>
    </r>
    <r>
      <rPr>
        <sz val="9"/>
        <color rgb="FF000000"/>
        <rFont val="Arial"/>
        <family val="2"/>
      </rPr>
      <t> change d'apparence. Passez à l'étape suivante pour concevoir la règle.</t>
    </r>
  </si>
  <si>
    <t>3- Paramétrez la première règle</t>
  </si>
  <si>
    <r>
      <t>Activez la flèche de choix du premier critère (</t>
    </r>
    <r>
      <rPr>
        <b/>
        <sz val="9"/>
        <color rgb="FF000000"/>
        <rFont val="Arial"/>
        <family val="2"/>
      </rPr>
      <t>Valeur de la cellule</t>
    </r>
    <r>
      <rPr>
        <sz val="9"/>
        <color rgb="FF000000"/>
        <rFont val="Arial"/>
        <family val="2"/>
      </rPr>
      <t>) puis cliquez sur l'option </t>
    </r>
    <r>
      <rPr>
        <b/>
        <sz val="9"/>
        <color rgb="FF000000"/>
        <rFont val="Arial"/>
        <family val="2"/>
      </rPr>
      <t>Texte spécifique</t>
    </r>
    <r>
      <rPr>
        <sz val="9"/>
        <color rgb="FF000000"/>
        <rFont val="Arial"/>
        <family val="2"/>
      </rPr>
      <t>. Maintenez, dans la deuxième zone, l'option </t>
    </r>
    <r>
      <rPr>
        <b/>
        <sz val="9"/>
        <color rgb="FF000000"/>
        <rFont val="Arial"/>
        <family val="2"/>
      </rPr>
      <t>Contenant </t>
    </r>
    <r>
      <rPr>
        <sz val="9"/>
        <color rgb="FF000000"/>
        <rFont val="Arial"/>
        <family val="2"/>
      </rPr>
      <t>puis saisissez, dans la dernière, le texte à reconnaître (ex.: CP).</t>
    </r>
  </si>
  <si>
    <t>4- Définissez une mise en forme</t>
  </si>
  <si>
    <r>
      <t>Pour personnaliser l'apparence conditionnelle des cellules, cliquez sur le bouton </t>
    </r>
    <r>
      <rPr>
        <b/>
        <sz val="9"/>
        <color rgb="FF000000"/>
        <rFont val="Arial"/>
        <family val="2"/>
      </rPr>
      <t>Format</t>
    </r>
    <r>
      <rPr>
        <i/>
        <sz val="9"/>
        <color rgb="FF000000"/>
        <rFont val="Arial"/>
        <family val="2"/>
      </rPr>
      <t>...</t>
    </r>
    <r>
      <rPr>
        <sz val="9"/>
        <color rgb="FF000000"/>
        <rFont val="Arial"/>
        <family val="2"/>
      </rPr>
      <t>: la boîte de dialogue</t>
    </r>
    <r>
      <rPr>
        <b/>
        <sz val="9"/>
        <color rgb="FF000000"/>
        <rFont val="Arial"/>
        <family val="2"/>
      </rPr>
      <t>Format de cellule</t>
    </r>
    <r>
      <rPr>
        <sz val="9"/>
        <color rgb="FF000000"/>
        <rFont val="Arial"/>
        <family val="2"/>
      </rPr>
      <t> s'affiche. Paramétrez, dans les onglets </t>
    </r>
    <r>
      <rPr>
        <b/>
        <sz val="9"/>
        <color rgb="FF000000"/>
        <rFont val="Arial"/>
        <family val="2"/>
      </rPr>
      <t>Police</t>
    </r>
    <r>
      <rPr>
        <sz val="9"/>
        <color rgb="FF000000"/>
        <rFont val="Arial"/>
        <family val="2"/>
      </rPr>
      <t> et </t>
    </r>
    <r>
      <rPr>
        <b/>
        <sz val="9"/>
        <color rgb="FF000000"/>
        <rFont val="Arial"/>
        <family val="2"/>
      </rPr>
      <t>Remplissage</t>
    </r>
    <r>
      <rPr>
        <i/>
        <sz val="9"/>
        <color rgb="FF000000"/>
        <rFont val="Arial"/>
        <family val="2"/>
      </rPr>
      <t>,</t>
    </r>
    <r>
      <rPr>
        <sz val="9"/>
        <color rgb="FF000000"/>
        <rFont val="Arial"/>
        <family val="2"/>
      </rPr>
      <t> les options de votre choix (dans notre exemple: le texte et le fond de la cellule sont identiques). Cliquez sur </t>
    </r>
    <r>
      <rPr>
        <b/>
        <sz val="9"/>
        <color rgb="FF000000"/>
        <rFont val="Arial"/>
        <family val="2"/>
      </rPr>
      <t>OK</t>
    </r>
    <r>
      <rPr>
        <sz val="9"/>
        <color rgb="FF000000"/>
        <rFont val="Arial"/>
        <family val="2"/>
      </rPr>
      <t> pour valider. La première règle apparaît dans le gestionnaire.</t>
    </r>
  </si>
  <si>
    <t>5- Ajoutez les règles complémentaires</t>
  </si>
  <si>
    <r>
      <t>Pour créer les règles suivantes, cliquez à nouveau sur le bouton </t>
    </r>
    <r>
      <rPr>
        <b/>
        <sz val="9"/>
        <color rgb="FF000000"/>
        <rFont val="Arial"/>
        <family val="2"/>
      </rPr>
      <t>Nouvelle règle</t>
    </r>
    <r>
      <rPr>
        <i/>
        <sz val="9"/>
        <color rgb="FF000000"/>
        <rFont val="Arial"/>
        <family val="2"/>
      </rPr>
      <t>...</t>
    </r>
    <r>
      <rPr>
        <sz val="9"/>
        <color rgb="FF000000"/>
        <rFont val="Arial"/>
        <family val="2"/>
      </rPr>
      <t> et suivez le pas-à-pas précédemment décrit. Si vous avez repris l'exemple du planning des absences, vous obtenez un résultat similaire à celui-ci :</t>
    </r>
  </si>
  <si>
    <t>Utiliser un jeu d'icônes</t>
  </si>
  <si>
    <r>
      <t>Si la sélection d'une ligne de résultat associée aux </t>
    </r>
    <r>
      <rPr>
        <b/>
        <sz val="9"/>
        <color rgb="FF000000"/>
        <rFont val="Arial"/>
        <family val="2"/>
      </rPr>
      <t>Jeux d'icônes</t>
    </r>
    <r>
      <rPr>
        <sz val="9"/>
        <color rgb="FF000000"/>
        <rFont val="Arial"/>
        <family val="2"/>
      </rPr>
      <t> de l'option </t>
    </r>
    <r>
      <rPr>
        <b/>
        <sz val="9"/>
        <color rgb="FF000000"/>
        <rFont val="Arial"/>
        <family val="2"/>
      </rPr>
      <t>Mise en forme conditionnelle</t>
    </r>
    <r>
      <rPr>
        <sz val="9"/>
        <color rgb="FF000000"/>
        <rFont val="Arial"/>
        <family val="2"/>
      </rPr>
      <t> peut, dans certains cas, suffire à vos besoins; la personnalisation de la règle s'impose parfois.</t>
    </r>
  </si>
  <si>
    <r>
      <t>L'option </t>
    </r>
    <r>
      <rPr>
        <i/>
        <sz val="9"/>
        <color rgb="FF000000"/>
        <rFont val="Arial"/>
        <family val="2"/>
      </rPr>
      <t>Mettre en forme toutes les cellules d'après leur valeur</t>
    </r>
    <r>
      <rPr>
        <sz val="9"/>
        <color rgb="FF000000"/>
        <rFont val="Arial"/>
        <family val="2"/>
      </rPr>
      <t>, disponible (entre autres) par l'icône </t>
    </r>
    <r>
      <rPr>
        <i/>
        <sz val="9"/>
        <color rgb="FF000000"/>
        <rFont val="Arial"/>
        <family val="2"/>
      </rPr>
      <t>Mise en forme conditionnelle</t>
    </r>
    <r>
      <rPr>
        <sz val="9"/>
        <color rgb="FF000000"/>
        <rFont val="Arial"/>
        <family val="2"/>
      </rPr>
      <t> et les options </t>
    </r>
    <r>
      <rPr>
        <i/>
        <sz val="9"/>
        <color rgb="FF000000"/>
        <rFont val="Arial"/>
        <family val="2"/>
      </rPr>
      <t>Jeux d'icônes &gt; Autres règles</t>
    </r>
    <r>
      <rPr>
        <sz val="9"/>
        <color rgb="FF000000"/>
        <rFont val="Arial"/>
        <family val="2"/>
      </rPr>
      <t>, propose un panel visible en activant la flèche de choix de la zone </t>
    </r>
    <r>
      <rPr>
        <i/>
        <sz val="9"/>
        <color rgb="FF000000"/>
        <rFont val="Arial"/>
        <family val="2"/>
      </rPr>
      <t>Style d'icône</t>
    </r>
    <r>
      <rPr>
        <sz val="9"/>
        <color rgb="FF000000"/>
        <rFont val="Arial"/>
        <family val="2"/>
      </rPr>
      <t>.</t>
    </r>
  </si>
  <si>
    <t>1- Découvrez le principe</t>
  </si>
  <si>
    <r>
      <t>Par défaut, un jeu d'icônes est relié à des </t>
    </r>
    <r>
      <rPr>
        <i/>
        <sz val="9"/>
        <color rgb="FF000000"/>
        <rFont val="Arial"/>
        <family val="2"/>
      </rPr>
      <t>Valeurs</t>
    </r>
    <r>
      <rPr>
        <sz val="9"/>
        <color rgb="FF000000"/>
        <rFont val="Arial"/>
        <family val="2"/>
      </rPr>
      <t> et des </t>
    </r>
    <r>
      <rPr>
        <b/>
        <sz val="9"/>
        <color rgb="FF000000"/>
        <rFont val="Arial"/>
        <family val="2"/>
      </rPr>
      <t>Types</t>
    </r>
    <r>
      <rPr>
        <sz val="9"/>
        <color rgb="FF000000"/>
        <rFont val="Arial"/>
        <family val="2"/>
      </rPr>
      <t> qui lui sont propres. Si le choix proposé par Excel peut vous convenir, vous pouvez en modifier les paramètres. C'est le cas dans notre exemple où le style </t>
    </r>
    <r>
      <rPr>
        <i/>
        <sz val="9"/>
        <color rgb="FF000000"/>
        <rFont val="Arial"/>
        <family val="2"/>
      </rPr>
      <t>3 Signes</t>
    </r>
    <r>
      <rPr>
        <sz val="9"/>
        <color rgb="FF000000"/>
        <rFont val="Arial"/>
        <family val="2"/>
      </rPr>
      <t>a été personnalisé en fonction de nos attentes (vert : tout va bien; orange: attention; rouge: danger).</t>
    </r>
  </si>
  <si>
    <t>2- Paramétrez les critères</t>
  </si>
  <si>
    <t>Sur notre exemple, l'absence de trois techniciens met en danger l'organisation du service, deux absences en fragilise l'équilibre, une absence passe inaperçue.</t>
  </si>
  <si>
    <r>
      <t>Pour totaliser le nombre d'absences par jour:</t>
    </r>
    <r>
      <rPr>
        <sz val="9"/>
        <color rgb="FF000000"/>
        <rFont val="Arial"/>
        <family val="2"/>
      </rPr>
      <t> créez puis recopiez une formule de type : =NBVAL(ref_cellule:ref_cellule).</t>
    </r>
  </si>
  <si>
    <r>
      <t>Pour remplacer le total par un symbole :</t>
    </r>
    <r>
      <rPr>
        <sz val="9"/>
        <color rgb="FF000000"/>
        <rFont val="Arial"/>
        <family val="2"/>
      </rPr>
      <t> sélectionnez les résultats, cliquez sur l'icône </t>
    </r>
    <r>
      <rPr>
        <b/>
        <sz val="9"/>
        <color rgb="FF000000"/>
        <rFont val="Arial"/>
        <family val="2"/>
      </rPr>
      <t>Mise en forme conditionnelle</t>
    </r>
    <r>
      <rPr>
        <sz val="9"/>
        <color rgb="FF000000"/>
        <rFont val="Arial"/>
        <family val="2"/>
      </rPr>
      <t>, activez l'option </t>
    </r>
    <r>
      <rPr>
        <b/>
        <sz val="9"/>
        <color rgb="FF000000"/>
        <rFont val="Arial"/>
        <family val="2"/>
      </rPr>
      <t>Jeux d'icônes</t>
    </r>
    <r>
      <rPr>
        <sz val="9"/>
        <color rgb="FF000000"/>
        <rFont val="Arial"/>
        <family val="2"/>
      </rPr>
      <t> puis validez l'option </t>
    </r>
    <r>
      <rPr>
        <b/>
        <sz val="9"/>
        <color rgb="FF000000"/>
        <rFont val="Arial"/>
        <family val="2"/>
      </rPr>
      <t>3 signes</t>
    </r>
    <r>
      <rPr>
        <sz val="9"/>
        <color rgb="FF000000"/>
        <rFont val="Arial"/>
        <family val="2"/>
      </rPr>
      <t> (rond vert, triangle jaune et losange rouge).</t>
    </r>
  </si>
  <si>
    <r>
      <t>Pour personnaliser l'affichage des symboles,</t>
    </r>
    <r>
      <rPr>
        <sz val="9"/>
        <color rgb="FF000000"/>
        <rFont val="Arial"/>
        <family val="2"/>
      </rPr>
      <t> sélectionnez à nouveau les résultats, cliquez sur l'icône </t>
    </r>
    <r>
      <rPr>
        <b/>
        <sz val="9"/>
        <color rgb="FF000000"/>
        <rFont val="Arial"/>
        <family val="2"/>
      </rPr>
      <t>Mise en forme conditionnelle</t>
    </r>
    <r>
      <rPr>
        <sz val="9"/>
        <color rgb="FF000000"/>
        <rFont val="Arial"/>
        <family val="2"/>
      </rPr>
      <t> puis activez l'option </t>
    </r>
    <r>
      <rPr>
        <b/>
        <sz val="9"/>
        <color rgb="FF000000"/>
        <rFont val="Arial"/>
        <family val="2"/>
      </rPr>
      <t>Gérer les règles</t>
    </r>
    <r>
      <rPr>
        <i/>
        <sz val="9"/>
        <color rgb="FF000000"/>
        <rFont val="Arial"/>
        <family val="2"/>
      </rPr>
      <t>.</t>
    </r>
    <r>
      <rPr>
        <sz val="9"/>
        <color rgb="FF000000"/>
        <rFont val="Arial"/>
        <family val="2"/>
      </rPr>
      <t> Le gestionnaire s'affiche. Sélectionnez la règle en question puis cliquez sur le bouton </t>
    </r>
    <r>
      <rPr>
        <b/>
        <sz val="9"/>
        <color rgb="FF000000"/>
        <rFont val="Arial"/>
        <family val="2"/>
      </rPr>
      <t>Modifier la règle</t>
    </r>
    <r>
      <rPr>
        <sz val="9"/>
        <color rgb="FF000000"/>
        <rFont val="Arial"/>
        <family val="2"/>
      </rPr>
      <t>. Tout d'abord, cochez les cases </t>
    </r>
    <r>
      <rPr>
        <b/>
        <sz val="9"/>
        <color rgb="FF000000"/>
        <rFont val="Arial"/>
        <family val="2"/>
      </rPr>
      <t>Ordre inverse des icônes</t>
    </r>
    <r>
      <rPr>
        <sz val="9"/>
        <color rgb="FF000000"/>
        <rFont val="Arial"/>
        <family val="2"/>
      </rPr>
      <t> et </t>
    </r>
    <r>
      <rPr>
        <b/>
        <sz val="9"/>
        <color rgb="FF000000"/>
        <rFont val="Arial"/>
        <family val="2"/>
      </rPr>
      <t>Afficher l'icône uniquement</t>
    </r>
    <r>
      <rPr>
        <sz val="9"/>
        <color rgb="FF000000"/>
        <rFont val="Arial"/>
        <family val="2"/>
      </rPr>
      <t>. Ensuite, paramétrez les données de la façon suivante :</t>
    </r>
  </si>
  <si>
    <r>
      <t>Si la valeur est</t>
    </r>
    <r>
      <rPr>
        <sz val="9"/>
        <color rgb="FF000000"/>
        <rFont val="Arial"/>
        <family val="2"/>
      </rPr>
      <t> &gt;= </t>
    </r>
    <r>
      <rPr>
        <i/>
        <sz val="9"/>
        <color rgb="FF000000"/>
        <rFont val="Arial"/>
        <family val="2"/>
      </rPr>
      <t>Valeur</t>
    </r>
    <r>
      <rPr>
        <sz val="9"/>
        <color rgb="FF000000"/>
        <rFont val="Arial"/>
        <family val="2"/>
      </rPr>
      <t> </t>
    </r>
    <r>
      <rPr>
        <i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> </t>
    </r>
    <r>
      <rPr>
        <i/>
        <sz val="9"/>
        <color rgb="FF000000"/>
        <rFont val="Arial"/>
        <family val="2"/>
      </rPr>
      <t>Type Nombre </t>
    </r>
    <r>
      <rPr>
        <sz val="9"/>
        <color rgb="FF000000"/>
        <rFont val="Arial"/>
        <family val="2"/>
      </rPr>
      <t>;</t>
    </r>
  </si>
  <si>
    <r>
      <t>Si 3 et = 2 Valeur</t>
    </r>
    <r>
      <rPr>
        <sz val="9"/>
        <color rgb="FF000000"/>
        <rFont val="Arial"/>
        <family val="2"/>
      </rPr>
      <t> </t>
    </r>
    <r>
      <rPr>
        <i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 </t>
    </r>
    <r>
      <rPr>
        <i/>
        <sz val="9"/>
        <color rgb="FF000000"/>
        <rFont val="Arial"/>
        <family val="2"/>
      </rPr>
      <t>Type Nombre </t>
    </r>
    <r>
      <rPr>
        <sz val="9"/>
        <color rgb="FF000000"/>
        <rFont val="Arial"/>
        <family val="2"/>
      </rPr>
      <t>;</t>
    </r>
  </si>
  <si>
    <r>
      <t>Si 2</t>
    </r>
    <r>
      <rPr>
        <sz val="9"/>
        <color rgb="FF000000"/>
        <rFont val="Arial"/>
        <family val="2"/>
      </rPr>
      <t> puis validez en cliquant sur </t>
    </r>
    <r>
      <rPr>
        <i/>
        <sz val="9"/>
        <color rgb="FF000000"/>
        <rFont val="Arial"/>
        <family val="2"/>
      </rPr>
      <t>OK.</t>
    </r>
  </si>
  <si>
    <t>Associer plusieurs types de conditions</t>
  </si>
  <si>
    <r>
      <t>Le choix de certains jeux d'icônes peut vous obliger à compléter votre analyse en l'associant à une formule conditionnelle. C'est le cas dans notre exemple où la formule </t>
    </r>
    <r>
      <rPr>
        <b/>
        <sz val="9"/>
        <color rgb="FF000000"/>
        <rFont val="Arial"/>
        <family val="2"/>
      </rPr>
      <t>=Si(ref_cellule&gt;=4;"x";" ")</t>
    </r>
    <r>
      <rPr>
        <sz val="9"/>
        <color rgb="FF000000"/>
        <rFont val="Arial"/>
        <family val="2"/>
      </rPr>
      <t> analyse chaque total est signale les journées qui dépassent le seuil critique (plus de trois personnes absentes).</t>
    </r>
  </si>
  <si>
    <r>
      <t>La </t>
    </r>
    <r>
      <rPr>
        <b/>
        <sz val="9"/>
        <color rgb="FF000000"/>
        <rFont val="Arial"/>
        <family val="2"/>
      </rPr>
      <t>Nouvelle règle</t>
    </r>
    <r>
      <rPr>
        <sz val="9"/>
        <color rgb="FF000000"/>
        <rFont val="Arial"/>
        <family val="2"/>
      </rPr>
      <t> :</t>
    </r>
  </si>
  <si>
    <r>
      <t>sera de type</t>
    </r>
    <r>
      <rPr>
        <b/>
        <sz val="9"/>
        <color rgb="FF000000"/>
        <rFont val="Arial"/>
        <family val="2"/>
      </rPr>
      <t> Appliquer une mise en forme uniquement aux cellules qui contiennent</t>
    </r>
    <r>
      <rPr>
        <sz val="9"/>
        <color rgb="FF000000"/>
        <rFont val="Arial"/>
        <family val="2"/>
      </rPr>
      <t> ;</t>
    </r>
  </si>
  <si>
    <r>
      <t>elle reprendra la syntaxe : </t>
    </r>
    <r>
      <rPr>
        <b/>
        <sz val="9"/>
        <color rgb="FF000000"/>
        <rFont val="Arial"/>
        <family val="2"/>
      </rPr>
      <t>Valeur de la cible</t>
    </r>
    <r>
      <rPr>
        <sz val="9"/>
        <color rgb="FF000000"/>
        <rFont val="Arial"/>
        <family val="2"/>
      </rPr>
      <t> + </t>
    </r>
    <r>
      <rPr>
        <b/>
        <sz val="9"/>
        <color rgb="FF000000"/>
        <rFont val="Arial"/>
        <family val="2"/>
      </rPr>
      <t>Egale à</t>
    </r>
    <r>
      <rPr>
        <sz val="9"/>
        <color rgb="FF000000"/>
        <rFont val="Arial"/>
        <family val="2"/>
      </rPr>
      <t> + </t>
    </r>
    <r>
      <rPr>
        <b/>
        <sz val="9"/>
        <color rgb="FF000000"/>
        <rFont val="Arial"/>
        <family val="2"/>
      </rPr>
      <t>="x"</t>
    </r>
    <r>
      <rPr>
        <sz val="9"/>
        <color rgb="FF000000"/>
        <rFont val="Arial"/>
        <family val="2"/>
      </rPr>
      <t> ;</t>
    </r>
  </si>
  <si>
    <r>
      <t>et le </t>
    </r>
    <r>
      <rPr>
        <b/>
        <sz val="9"/>
        <color rgb="FF000000"/>
        <rFont val="Arial"/>
        <family val="2"/>
      </rPr>
      <t>Format</t>
    </r>
    <r>
      <rPr>
        <sz val="9"/>
        <color rgb="FF000000"/>
        <rFont val="Arial"/>
        <family val="2"/>
      </rPr>
      <t> appliqué fera ressortir les éléments critiques.</t>
    </r>
  </si>
  <si>
    <t>http://www.assistanteplus.fr/services/bureautique/cid1420-automatiser-un-planning-de-suivi-des-absences.html</t>
  </si>
  <si>
    <t>analyse des seuils critiques</t>
  </si>
  <si>
    <t>journées critiques</t>
  </si>
  <si>
    <t>légende</t>
  </si>
  <si>
    <t>congés payés</t>
  </si>
  <si>
    <t>récupération du tems de travail</t>
  </si>
  <si>
    <t>absence maladie</t>
  </si>
  <si>
    <t>formation</t>
  </si>
  <si>
    <t>autre absence</t>
  </si>
  <si>
    <t>code</t>
  </si>
  <si>
    <t>CP</t>
  </si>
  <si>
    <t>RTT</t>
  </si>
  <si>
    <t>AM</t>
  </si>
  <si>
    <t>F</t>
  </si>
  <si>
    <t>AA</t>
  </si>
  <si>
    <t>rtt</t>
  </si>
  <si>
    <t>aa</t>
  </si>
  <si>
    <t>X</t>
  </si>
  <si>
    <t>http://www.excel-pratique.com/fr/cours/excel_mises_en_forme_conditionnelles_exemples3.php</t>
  </si>
  <si>
    <t>http://www.assistanteplus.fr/services/bureautique/cid5167-afficher-plusieurs-feuilles-a-l-ecran.html</t>
  </si>
  <si>
    <t>http://www.assistanteplus.fr/services/bureautique/cid5224-comment-simplifier-la-lecture-des-longs-et-larges-tableaux-excel.html</t>
  </si>
  <si>
    <t>http://www.assistanteplus.fr/services/bureautique/cid5891-supprimer-des-elements-indesirables-sur-une-photo.html</t>
  </si>
  <si>
    <t>http://www.assistanteplus.fr/services/bureautique/cid5098-creer-une-bibliotheque-de-dossiers-professionnels-sous-windows-7.html</t>
  </si>
  <si>
    <t>http://www.assistanteplus.fr/services/bureautique/cid5078-creer-un-album-photo-professionnel-en-quelques-clics.html</t>
  </si>
  <si>
    <t>http://www.assistanteplus.fr/services/bureautique/cid5479-saisir-des-k%E2%82%AC-et-autoriser-les-formules.html</t>
  </si>
  <si>
    <t>Apparence</t>
  </si>
  <si>
    <t>cp</t>
  </si>
  <si>
    <t>DATE DE NAISSANCE</t>
  </si>
  <si>
    <t>ANNIVERSAIRE</t>
  </si>
  <si>
    <t>AGE</t>
  </si>
  <si>
    <t>Calendrier et MFC des jours fériés</t>
  </si>
  <si>
    <t>http://www.excel-downloads.com/forum/51403-calendrier-et-mfc-des-jours-feries.html</t>
  </si>
  <si>
    <t>http://www.xcell.excelabo.net/dates_heures</t>
  </si>
  <si>
    <t>EMBAUCHÉ LE</t>
  </si>
  <si>
    <t>Années de Présence</t>
  </si>
  <si>
    <t>Temps d'une pause</t>
  </si>
  <si>
    <t>Moins de combien d'absents</t>
  </si>
  <si>
    <t>A partir de de combien d'absents</t>
  </si>
  <si>
    <t>Au dela de combien d'absents</t>
  </si>
  <si>
    <t>Journée(s) critique(s) Nb absents ou plus</t>
  </si>
  <si>
    <t>Pauses</t>
  </si>
  <si>
    <t>Travail</t>
  </si>
  <si>
    <t>http://www.meilleurereponse.net/excel/somme-si-couleur-excel/</t>
  </si>
  <si>
    <t>récupération du temps de travail</t>
  </si>
  <si>
    <t>Présence</t>
  </si>
  <si>
    <t>http://www.top-assistante.com/bureau/excel/mfc3.php</t>
  </si>
  <si>
    <t>f</t>
  </si>
  <si>
    <t>RENÉ</t>
  </si>
  <si>
    <t>ADELINE</t>
  </si>
  <si>
    <t>CÉLINE</t>
  </si>
  <si>
    <t>ÉLODIE</t>
  </si>
  <si>
    <t>JEAN</t>
  </si>
  <si>
    <t>FLORENTIN</t>
  </si>
  <si>
    <t>DIMITRI</t>
  </si>
  <si>
    <t>ÉMELINE</t>
  </si>
  <si>
    <t>NARCISSE</t>
  </si>
  <si>
    <t>Moy/J</t>
  </si>
  <si>
    <t>Nb.Jours</t>
  </si>
  <si>
    <t>document consulté ou imprimé le :</t>
  </si>
  <si>
    <t>Bonne utilisation</t>
  </si>
  <si>
    <t>Retrouvez moi sur internet : Joel Leboucher</t>
  </si>
  <si>
    <t>Planning et pointages du mois de</t>
  </si>
  <si>
    <t>am</t>
  </si>
  <si>
    <t>ROLAND</t>
  </si>
  <si>
    <t>ÉDITH</t>
  </si>
  <si>
    <t>CHRSTOPHE</t>
  </si>
  <si>
    <t>MONIQUE</t>
  </si>
  <si>
    <t>NADEGE</t>
  </si>
  <si>
    <t>MATHIEU</t>
  </si>
  <si>
    <t>DENIS</t>
  </si>
  <si>
    <t>AUDE</t>
  </si>
  <si>
    <t>BRICE</t>
  </si>
  <si>
    <t>PATRICE</t>
  </si>
  <si>
    <t>CATHERINE</t>
  </si>
  <si>
    <t>http://www.excelabo.net/</t>
  </si>
  <si>
    <t>http://lecompagnon.info/</t>
  </si>
  <si>
    <t>Ressources documentaires pour établir ce document  - je remercie les sites suivant qui m'ont été sources d'amélioration :</t>
  </si>
  <si>
    <t>MODE D'EMPLOI</t>
  </si>
  <si>
    <t>❶</t>
  </si>
  <si>
    <t>❸</t>
  </si>
  <si>
    <t>❹</t>
  </si>
  <si>
    <t>❺</t>
  </si>
  <si>
    <t>❻</t>
  </si>
  <si>
    <t>❼</t>
  </si>
  <si>
    <t>❽</t>
  </si>
  <si>
    <t>❾</t>
  </si>
  <si>
    <t>❿</t>
  </si>
  <si>
    <t>⓫</t>
  </si>
  <si>
    <t>⓬</t>
  </si>
  <si>
    <t>⓭</t>
  </si>
  <si>
    <t>⓮</t>
  </si>
  <si>
    <t>⓯</t>
  </si>
  <si>
    <t>❷</t>
  </si>
  <si>
    <t>Une  colonne Agent est composée de 5 colonnes</t>
  </si>
  <si>
    <t>si l'agent travaille…..ne saisissez rien (cela fausserait le compteur colonne E)</t>
  </si>
  <si>
    <t>→</t>
  </si>
  <si>
    <t>si l'agent travaille…..ne saisissez rien</t>
  </si>
  <si>
    <t xml:space="preserve">si l'agent est absent saisissez un motifs </t>
  </si>
  <si>
    <t>si l'agent est absent saisissez un des motifs (liste des motifs cellules E44 à E48)</t>
  </si>
  <si>
    <t>Heure d'embauche</t>
  </si>
  <si>
    <t>Heure de débauche</t>
  </si>
  <si>
    <t>nombre de pauses prises par l'agent (si pas de pause …ne rien saisir)</t>
  </si>
  <si>
    <t>Total : NE RIEN SAISIR</t>
  </si>
  <si>
    <t>Vous avez un planning pour 20 agents (vous pouvez l'utiliser pour moins)</t>
  </si>
  <si>
    <t xml:space="preserve">pour l'exemple ligne 4 </t>
  </si>
  <si>
    <t>vous avez la possibilité d'ajouter autant d'agents que vous le souhaitez</t>
  </si>
  <si>
    <t>comment ajouter des agents</t>
  </si>
  <si>
    <t>en sélectionnant les 5 COLONNES du dernier agent : Copier puis Coller à coté</t>
  </si>
  <si>
    <t xml:space="preserve"> j'ai saisi un motif d'absence pour tous ( A SUPPRIMER) pour votre utilisation</t>
  </si>
  <si>
    <t xml:space="preserve"> à condition d'ajouter les cellules correspondantes dans les formules colonne E</t>
  </si>
  <si>
    <t>Lecture du document</t>
  </si>
  <si>
    <t xml:space="preserve">Colonne E : </t>
  </si>
  <si>
    <t xml:space="preserve"> contrôle visuel en fonction des valeurs que vous avez saisi (cellules : E51 - E52 - E53)</t>
  </si>
  <si>
    <t>Journée(s) critique(s) Nb absents ou plus (saisis cellule E50)</t>
  </si>
  <si>
    <t>COMPTEURS INDIVIDUELS</t>
  </si>
  <si>
    <t>SOMME(L4:L35)+L38</t>
  </si>
  <si>
    <t>SOMME(K4:K35)</t>
  </si>
  <si>
    <t>et</t>
  </si>
  <si>
    <t>K38*$E$49</t>
  </si>
  <si>
    <t>K37-L38</t>
  </si>
  <si>
    <t>NB.SI(I4:I35;"&gt;0")</t>
  </si>
  <si>
    <t>SI(K39=0;0;K39/L40)</t>
  </si>
  <si>
    <t>NB.SI(H4:H35;I37)</t>
  </si>
  <si>
    <t>NB.SI(H4:H35;I38)</t>
  </si>
  <si>
    <t>NB.SI(H4:H35;I39)</t>
  </si>
  <si>
    <t>NB.SI(H4:H35;I40)</t>
  </si>
  <si>
    <t>NB.SI(H4:H35;I41)</t>
  </si>
  <si>
    <t>nombre total d'absences pour la journée (résultat en nombre de la colonne E)</t>
  </si>
  <si>
    <t>MFC (Mises en Formes Conditionnelles)</t>
  </si>
  <si>
    <t xml:space="preserve">Colonnes B et C : </t>
  </si>
  <si>
    <t>OU(JOURSEM(B7)=1;JOURSEM(B7)=7)</t>
  </si>
  <si>
    <t xml:space="preserve">Colonne F : </t>
  </si>
  <si>
    <t>la condition "jour férié" est :</t>
  </si>
  <si>
    <t>Jour de l’an</t>
  </si>
  <si>
    <t>Fête du travail</t>
  </si>
  <si>
    <t>Victoire de 1945</t>
  </si>
  <si>
    <t>Fête nationale</t>
  </si>
  <si>
    <t>Toussaint</t>
  </si>
  <si>
    <t>Fêtes fixes</t>
  </si>
  <si>
    <t>Fêtes mobiles</t>
  </si>
  <si>
    <t>La Chandeleur</t>
  </si>
  <si>
    <t>Saint Valentin</t>
  </si>
  <si>
    <t>Mardi Gras</t>
  </si>
  <si>
    <t>Fête de la Musique</t>
  </si>
  <si>
    <t>Fête de la Saint Jean</t>
  </si>
  <si>
    <t>Fête des Grands Pères</t>
  </si>
  <si>
    <t>Lundi de Pâques =Paques+1</t>
  </si>
  <si>
    <t>Ascension =Paques+39</t>
  </si>
  <si>
    <t>Lundi de Pentecôte =Paques+50</t>
  </si>
  <si>
    <t>Dimanche de Pentecôte =Paques+49</t>
  </si>
  <si>
    <t>Assomption</t>
  </si>
  <si>
    <t>Armistice de 1918</t>
  </si>
  <si>
    <t>Noël</t>
  </si>
  <si>
    <t>Les dates des fêtes légales sont les suivantes :</t>
  </si>
  <si>
    <t>les formules courtes pour Pâques pouraient avoir des résultats inexacts, pour les années 2049  2076   2079 ,,d'ici ce temps la !!!</t>
  </si>
  <si>
    <t>Epiphanie : dimanche le + proche du</t>
  </si>
  <si>
    <t>21 Juin</t>
  </si>
  <si>
    <t>17 Mars</t>
  </si>
  <si>
    <t>Saint Patrick :</t>
  </si>
  <si>
    <t>Fête des grands-mères :</t>
  </si>
  <si>
    <t xml:space="preserve"> Premier dimanche de Mars</t>
  </si>
  <si>
    <t>24 Juin</t>
  </si>
  <si>
    <t xml:space="preserve"> Premier dimanche d'Octobre</t>
  </si>
  <si>
    <t>Pâques  (3 formules simples possibles)</t>
  </si>
  <si>
    <t>Fêtes diverses</t>
  </si>
  <si>
    <t xml:space="preserve">Fête des Méres :  </t>
  </si>
  <si>
    <t>La date est variable, chaque année elle a lieu le dernier dimanche de mai, sauf si celui-ci coïncide avec la Pentecôte. Dans ce cas, la Fête des Mères est décalée au premier dimanche de juin</t>
  </si>
  <si>
    <t>Fête des Pères :</t>
  </si>
  <si>
    <t xml:space="preserve"> La date est variable, chaque année elle a lieu le 3e dimanche de juin</t>
  </si>
  <si>
    <t>N'hésitez pas à créer vos document et mettre vos utilitaires à disposition des internautes</t>
  </si>
  <si>
    <t>OU($C14=DATE(ANNEE($C14);1;1);$C14=(ARRONDI(DATE(ANNEE($C14);4;MOD(234-11*MOD(ANNEE($C14);19);30))/7;)*7-6)+1;$C14=DATE(ANNEE($C14);5;1);$C14=DATE(ANNEE($C14);5;8);$C14=(ARRONDI(DATE(ANNEE($C14);4;MOD(234-11*MOD(ANNEE($C14);19);30))/7;)*7-6)+39;$C14=(ARRONDI(DATE(ANNEE($C14);4;MOD(234-11*MOD(ANNEE($C14);19);30))/7;)*7-6)+50;$C14=DATE(ANNEE($C14);7;14);$C14=DATE(ANNEE($C14);8;15);$C14=DATE(ANNEE($C14);11;1);$C14=DATE(ANNEE($C14);11;11);$C14=DATE(ANNEE($C14);12;25))</t>
  </si>
  <si>
    <t/>
  </si>
  <si>
    <t>jours avec mise en forme conditionnelle (bleu samedi et dimanche)   (jaune jours fériés)</t>
  </si>
  <si>
    <t>dates format ( jj/m )</t>
  </si>
  <si>
    <t xml:space="preserve"> N° de semaines programmées du Lundi au Dimanche</t>
  </si>
  <si>
    <t>Heures de présence avec le temps des pauses</t>
  </si>
  <si>
    <t>nombre de pauses et temps total des pauses</t>
  </si>
  <si>
    <t>Heures travaillées ( présence moins les pauses)</t>
  </si>
  <si>
    <t>Journées travaillées</t>
  </si>
  <si>
    <t>Moyenne du temps travaillé pour la période</t>
  </si>
  <si>
    <t>INSERTION…….cliquez sur Symbole</t>
  </si>
  <si>
    <t>comptabilise chaques absences pour le mois en cours</t>
  </si>
  <si>
    <t xml:space="preserve">cellule E50 </t>
  </si>
  <si>
    <t>cellule E51</t>
  </si>
  <si>
    <t>cellule E52</t>
  </si>
  <si>
    <t>cellule E53</t>
  </si>
  <si>
    <t xml:space="preserve">Vérifier et ajuster les "compteurs" selon vos besoins </t>
  </si>
  <si>
    <t xml:space="preserve">Déterminer le temps d'une pause </t>
  </si>
  <si>
    <t>cellule E49</t>
  </si>
  <si>
    <t xml:space="preserve">Saisir la date </t>
  </si>
  <si>
    <t>cellule C4</t>
  </si>
  <si>
    <t xml:space="preserve">Saisir le nom de vos agents </t>
  </si>
  <si>
    <t>ligne 3</t>
  </si>
  <si>
    <t xml:space="preserve">cellule E44 </t>
  </si>
  <si>
    <t>cellule E45</t>
  </si>
  <si>
    <t>cellule E46</t>
  </si>
  <si>
    <t>cellule E47</t>
  </si>
  <si>
    <t>cellule E48</t>
  </si>
  <si>
    <t>vous pouvez modifier les initiales des cellules a votre convenance</t>
  </si>
  <si>
    <t xml:space="preserve">ligne 37 </t>
  </si>
  <si>
    <t>ligne 38</t>
  </si>
  <si>
    <t>ligne 39</t>
  </si>
  <si>
    <t>ligne 40</t>
  </si>
  <si>
    <t>ligne 41</t>
  </si>
  <si>
    <t xml:space="preserve">elles se reporteront dans chaque compteur </t>
  </si>
  <si>
    <t>pour les jours fériés</t>
  </si>
  <si>
    <t>Pour compléter ces symboles :</t>
  </si>
  <si>
    <t>format :</t>
  </si>
  <si>
    <t>N° de semaines</t>
  </si>
  <si>
    <t>Noms   Prénoms</t>
  </si>
  <si>
    <t>cellule C6</t>
  </si>
  <si>
    <t>cellule E41</t>
  </si>
  <si>
    <t>cellule E42</t>
  </si>
  <si>
    <t>Colonne B</t>
  </si>
  <si>
    <t>cellule E39</t>
  </si>
  <si>
    <t>cellule E40</t>
  </si>
  <si>
    <t>cellule D34</t>
  </si>
  <si>
    <t>cellule D35</t>
  </si>
  <si>
    <t>cellule D36</t>
  </si>
  <si>
    <t>cellule D37</t>
  </si>
  <si>
    <t>cellule D38</t>
  </si>
  <si>
    <t>elles se reporteront en tête de tableau colonnes AJ à AN</t>
  </si>
  <si>
    <t>colonnes AJ à AN   lignes 6 et 29</t>
  </si>
  <si>
    <t>OU(C$6=DATE(ANNEE(C$6);1;1);C$6=(ARRONDI(DATE(ANNEE(C$6);4;MOD(234-11*MOD(ANNEE(C$6);19);30))/7;)*7-6)+1;C$6=DATE(ANNEE(C$6);5;1);C$6=DATE(ANNEE(C$6);5;8);C$6=(ARRONDI(DATE(ANNEE(C$6);4;MOD(234-11*MOD(ANNEE(C$6);19);30))/7;)*7-6)+39;C$6=(ARRONDI(DATE(ANNEE(C$6);4;MOD(234-11*MOD(ANNEE(C$6);19);30))/7;)*7-6)+50;C$6=DATE(ANNEE(C$6);7;14);C$6=DATE(ANNEE(C$6);8;15);C$6=DATE(ANNEE(C$6);11;1);C$6=DATE(ANNEE(C$6);11;11);C$6=DATE(ANNEE(C$6);12;25))</t>
  </si>
  <si>
    <t>ligne 29     colonnes  C à AH</t>
  </si>
  <si>
    <t xml:space="preserve"> contrôle visuel en fonction des valeurs que vous avez saisi </t>
  </si>
  <si>
    <t>nombre total d'absences pour la journée (résultat en nombre de la ligne 29)</t>
  </si>
  <si>
    <t>Total Absences</t>
  </si>
  <si>
    <t>Compteur Colonne AJ 6 à AO27</t>
  </si>
  <si>
    <t>Noms Prénoms</t>
  </si>
  <si>
    <t>vous pouvez ajouter un graphique si vous le souhaitez</t>
  </si>
  <si>
    <t>Un aide mémoire pour suivre la pyramide des ages (colonnes AR8 à AV27)</t>
  </si>
  <si>
    <t>la coloration des cellules de ce Planning est faite essentiellement de MFC</t>
  </si>
  <si>
    <t>Sélectionnez une cellule puis dans ACCUEIL cliquez sur  Mise en forme Conditionnelle….Gérer les règles</t>
  </si>
  <si>
    <t>vous pouvez modifier ce que vous souhaitez</t>
  </si>
  <si>
    <t>Retrouvez mes documents sur internet saisissez sur  Google : Joel Leboucher</t>
  </si>
  <si>
    <t>Planning  du mois de</t>
  </si>
  <si>
    <t>LIENS UTILES :</t>
  </si>
  <si>
    <t>INSERTION…….cliquez sur Symbole…Modifiez la couleur avec couleur de Polices</t>
  </si>
  <si>
    <t>Jour de l'an</t>
  </si>
  <si>
    <t>Pâques</t>
  </si>
  <si>
    <t>Lundi de Pâques</t>
  </si>
  <si>
    <t>Ascension</t>
  </si>
  <si>
    <t>Victoire 1945</t>
  </si>
  <si>
    <t>Pentecôte</t>
  </si>
  <si>
    <t>Lundi de Pentecôte</t>
  </si>
  <si>
    <t>Fête nationnale</t>
  </si>
  <si>
    <t>Armistice</t>
  </si>
  <si>
    <t>FÊTE</t>
  </si>
  <si>
    <t>DATE</t>
  </si>
  <si>
    <t>MODE DE CALCUL</t>
  </si>
  <si>
    <t>FORMULE</t>
  </si>
  <si>
    <t>fixe</t>
  </si>
  <si>
    <r>
      <t>=DATE(</t>
    </r>
    <r>
      <rPr>
        <i/>
        <sz val="10"/>
        <rFont val="Arial"/>
        <family val="2"/>
      </rPr>
      <t>année</t>
    </r>
    <r>
      <rPr>
        <sz val="11"/>
        <color theme="1"/>
        <rFont val="Calibri"/>
        <family val="2"/>
        <scheme val="minor"/>
      </rPr>
      <t>;1;1)</t>
    </r>
  </si>
  <si>
    <t>formule</t>
  </si>
  <si>
    <r>
      <t>=PLANCHER(DATE(</t>
    </r>
    <r>
      <rPr>
        <i/>
        <sz val="10"/>
        <rFont val="Arial"/>
        <family val="2"/>
      </rPr>
      <t>année</t>
    </r>
    <r>
      <rPr>
        <sz val="11"/>
        <color theme="1"/>
        <rFont val="Calibri"/>
        <family val="2"/>
        <scheme val="minor"/>
      </rPr>
      <t>;5;JOUR(MINUTE(</t>
    </r>
    <r>
      <rPr>
        <i/>
        <sz val="10"/>
        <rFont val="Arial"/>
        <family val="2"/>
      </rPr>
      <t>année</t>
    </r>
    <r>
      <rPr>
        <sz val="11"/>
        <color theme="1"/>
        <rFont val="Calibri"/>
        <family val="2"/>
        <scheme val="minor"/>
      </rPr>
      <t>/38)/2+56));7)-34</t>
    </r>
  </si>
  <si>
    <t>mobile</t>
  </si>
  <si>
    <r>
      <t>=</t>
    </r>
    <r>
      <rPr>
        <i/>
        <sz val="10"/>
        <rFont val="Arial"/>
        <family val="2"/>
      </rPr>
      <t>Pâques</t>
    </r>
    <r>
      <rPr>
        <sz val="11"/>
        <color theme="1"/>
        <rFont val="Calibri"/>
        <family val="2"/>
        <scheme val="minor"/>
      </rPr>
      <t>+1</t>
    </r>
  </si>
  <si>
    <r>
      <t>=DATE(</t>
    </r>
    <r>
      <rPr>
        <i/>
        <sz val="10"/>
        <rFont val="Arial"/>
        <family val="2"/>
      </rPr>
      <t>année</t>
    </r>
    <r>
      <rPr>
        <sz val="11"/>
        <color theme="1"/>
        <rFont val="Calibri"/>
        <family val="2"/>
        <scheme val="minor"/>
      </rPr>
      <t>;5;1)</t>
    </r>
  </si>
  <si>
    <r>
      <t>=</t>
    </r>
    <r>
      <rPr>
        <i/>
        <sz val="10"/>
        <rFont val="Arial"/>
        <family val="2"/>
      </rPr>
      <t>Pâques</t>
    </r>
    <r>
      <rPr>
        <sz val="11"/>
        <color theme="1"/>
        <rFont val="Calibri"/>
        <family val="2"/>
        <scheme val="minor"/>
      </rPr>
      <t>+39</t>
    </r>
  </si>
  <si>
    <r>
      <t>=DATE(</t>
    </r>
    <r>
      <rPr>
        <i/>
        <sz val="10"/>
        <rFont val="Arial"/>
        <family val="2"/>
      </rPr>
      <t>année</t>
    </r>
    <r>
      <rPr>
        <sz val="11"/>
        <color theme="1"/>
        <rFont val="Calibri"/>
        <family val="2"/>
        <scheme val="minor"/>
      </rPr>
      <t>;5;8)</t>
    </r>
  </si>
  <si>
    <r>
      <t>=</t>
    </r>
    <r>
      <rPr>
        <i/>
        <sz val="10"/>
        <rFont val="Arial"/>
        <family val="2"/>
      </rPr>
      <t>Pâques</t>
    </r>
    <r>
      <rPr>
        <sz val="11"/>
        <color theme="1"/>
        <rFont val="Calibri"/>
        <family val="2"/>
        <scheme val="minor"/>
      </rPr>
      <t>+49</t>
    </r>
  </si>
  <si>
    <r>
      <t>=</t>
    </r>
    <r>
      <rPr>
        <i/>
        <sz val="10"/>
        <rFont val="Arial"/>
        <family val="2"/>
      </rPr>
      <t>Pentecôte</t>
    </r>
    <r>
      <rPr>
        <sz val="11"/>
        <color theme="1"/>
        <rFont val="Calibri"/>
        <family val="2"/>
        <scheme val="minor"/>
      </rPr>
      <t>+1</t>
    </r>
  </si>
  <si>
    <r>
      <t>=DATE(</t>
    </r>
    <r>
      <rPr>
        <i/>
        <sz val="10"/>
        <rFont val="Arial"/>
        <family val="2"/>
      </rPr>
      <t>année</t>
    </r>
    <r>
      <rPr>
        <sz val="11"/>
        <color theme="1"/>
        <rFont val="Calibri"/>
        <family val="2"/>
        <scheme val="minor"/>
      </rPr>
      <t>;7;14)</t>
    </r>
  </si>
  <si>
    <r>
      <t>=DATE(</t>
    </r>
    <r>
      <rPr>
        <i/>
        <sz val="10"/>
        <rFont val="Arial"/>
        <family val="2"/>
      </rPr>
      <t>année</t>
    </r>
    <r>
      <rPr>
        <sz val="11"/>
        <color theme="1"/>
        <rFont val="Calibri"/>
        <family val="2"/>
        <scheme val="minor"/>
      </rPr>
      <t>;8;15)</t>
    </r>
  </si>
  <si>
    <r>
      <t>=DATE(</t>
    </r>
    <r>
      <rPr>
        <i/>
        <sz val="10"/>
        <rFont val="Arial"/>
        <family val="2"/>
      </rPr>
      <t>année</t>
    </r>
    <r>
      <rPr>
        <sz val="11"/>
        <color theme="1"/>
        <rFont val="Calibri"/>
        <family val="2"/>
        <scheme val="minor"/>
      </rPr>
      <t>;11;1)</t>
    </r>
  </si>
  <si>
    <r>
      <t>=DATE(</t>
    </r>
    <r>
      <rPr>
        <i/>
        <sz val="10"/>
        <rFont val="Arial"/>
        <family val="2"/>
      </rPr>
      <t>année</t>
    </r>
    <r>
      <rPr>
        <sz val="11"/>
        <color theme="1"/>
        <rFont val="Calibri"/>
        <family val="2"/>
        <scheme val="minor"/>
      </rPr>
      <t>;11;11)</t>
    </r>
  </si>
  <si>
    <r>
      <t>=DATE(</t>
    </r>
    <r>
      <rPr>
        <i/>
        <sz val="10"/>
        <rFont val="Arial"/>
        <family val="2"/>
      </rPr>
      <t>année</t>
    </r>
    <r>
      <rPr>
        <sz val="11"/>
        <color theme="1"/>
        <rFont val="Calibri"/>
        <family val="2"/>
        <scheme val="minor"/>
      </rPr>
      <t>;12;25)</t>
    </r>
  </si>
  <si>
    <t>Formules Pâques :</t>
  </si>
  <si>
    <t>=PLANCHER(DATE(A1;5;JOUR(MINUTE(A1/38)/2+56));7)-34</t>
  </si>
  <si>
    <t>Avec "A1" l'année du calendrier</t>
  </si>
  <si>
    <t>=ARRONDI(DATE(B1;4;MOD(234-11*MOD(B1;19);30))/7;)*7-6</t>
  </si>
  <si>
    <t xml:space="preserve">      Changer l'année et/ou le mois pour afficher un nouveau calendrier annuel</t>
  </si>
  <si>
    <t>WE</t>
  </si>
  <si>
    <t>Jour férié</t>
  </si>
  <si>
    <t>Jour de l'An</t>
  </si>
  <si>
    <t>Lundi Pâques</t>
  </si>
  <si>
    <t>1er Mai</t>
  </si>
  <si>
    <t>Armistice 39-45</t>
  </si>
  <si>
    <t>Jeudi Ascencion</t>
  </si>
  <si>
    <t>Lundi Pentecôte</t>
  </si>
  <si>
    <t>Fête Nationale</t>
  </si>
  <si>
    <t>Armistice 14-18</t>
  </si>
  <si>
    <t>Calendriers et utilitaires pour la construction de calendriers</t>
  </si>
  <si>
    <t>http://frederic.sigonneau.free.fr/Calendriers.htm</t>
  </si>
  <si>
    <t>Document extrait de la liste de Frédéric Sigonneau….je l'en remercie</t>
  </si>
  <si>
    <t>LES FORMULES</t>
  </si>
  <si>
    <t>BASE DE DONNÉES SALARIÉS</t>
  </si>
  <si>
    <t>Dates d'anniversaire :</t>
  </si>
  <si>
    <t>=DATE(Année;MOIS(C5);JOUR(C5))</t>
  </si>
  <si>
    <t>Avec "Année" l'année inscrite sur la liste des salariés</t>
  </si>
  <si>
    <t>Avec "MOIS(C5)" le mois de naissance</t>
  </si>
  <si>
    <t>Avec "JOUR(C5)" le jour de naissance</t>
  </si>
  <si>
    <t>Calcul de l'âge :</t>
  </si>
  <si>
    <t>=Année-ANNEE(C5)</t>
  </si>
  <si>
    <t>Avec "ANNEE(C5)" l'année de naissance</t>
  </si>
  <si>
    <t>Tri des dates d'anniversaire :</t>
  </si>
  <si>
    <t>Données &gt; Trier &gt; Trier par anniversaire en ordre croissant</t>
  </si>
  <si>
    <t>&gt; Options : les jours de la semaine comme clé de l'ordre de tri</t>
  </si>
  <si>
    <t>BASE CALENDRIER</t>
  </si>
  <si>
    <t>Formule conditionnelle pour griser les dimanches :</t>
  </si>
  <si>
    <t>=JOURSEM(A3)=1</t>
  </si>
  <si>
    <t>Avec "1" le premier jour de la semaine (le dimanche sur excel)</t>
  </si>
  <si>
    <t>Avec "A3" la première cellule de la plage sélectionnée</t>
  </si>
  <si>
    <t>1er jour du mois :</t>
  </si>
  <si>
    <t>=DATE(Année;1;1)</t>
  </si>
  <si>
    <t>Avec "1" le n° du mois</t>
  </si>
  <si>
    <t>Avec "1" le 1er jour du mois</t>
  </si>
  <si>
    <t>2ème jour au dernier jour du mois :</t>
  </si>
  <si>
    <t>=A4+1</t>
  </si>
  <si>
    <t>"A4+1" le 2ème jour du mois …</t>
  </si>
  <si>
    <t>Avec "A4" la cellule du 1er jour du mois …</t>
  </si>
  <si>
    <t>29ème jour du mois de février :</t>
  </si>
  <si>
    <t>=SI(MOIS(C31+1)=2;C31+1;"")</t>
  </si>
  <si>
    <t>"C31+1" le 29ème jour du mois</t>
  </si>
  <si>
    <t>Avec "C31" la cellule du jour précédent</t>
  </si>
  <si>
    <t>Avec "2" le mois de février</t>
  </si>
  <si>
    <t>S'il existe un 29ème jour en février, il s'inscrira automatiquement, sinon la case restera vide</t>
  </si>
  <si>
    <t>Analyse de la fonction si :</t>
  </si>
  <si>
    <t>Jours fériés :</t>
  </si>
  <si>
    <t>Les jours fixes (Jour de l'an, fête du travail, victoire 1945, fête nationale, assomption, toussain, armistice et noël)</t>
  </si>
  <si>
    <t>=DATE(année;1;1)</t>
  </si>
  <si>
    <t>Les jours calculés (Pâques, lundi de Pâques, Ascension, Pentecôte, lundi de Pentecôte)</t>
  </si>
  <si>
    <t>LES CONDITIONS DU CALENDRIER</t>
  </si>
  <si>
    <t>Condition calendrier 1 : A4 à L34</t>
  </si>
  <si>
    <t>=OU(ET</t>
  </si>
  <si>
    <t>Janvier à Juin &gt; Jour de l'an, Fête du travail, victoire 1945, Pâques, Lundi de Pâques, Ascension, Pentecôte, Lundi de Pentecôte</t>
  </si>
  <si>
    <t>Condition calendrier 2 : A45 à L75</t>
  </si>
  <si>
    <t>=OU(ET(JOUR(A45)=14;MOIS(A45)=7);ET(JOUR(A45)=15;MOIS(A45)=8);ET(JOUR(A45)=1;MOIS(A45)=11);ET(JOUR(A45)=11;MOIS(A45)=11);ET(JOUR(A45)=25;MOIS(A45)=12))</t>
  </si>
  <si>
    <t>Juillet à Décembre &gt; Fête nationale, Assomption, Toussaint, Armistice, Noël</t>
  </si>
  <si>
    <t>LIENS</t>
  </si>
  <si>
    <t>Regardez les formules en cliquant dessus</t>
  </si>
  <si>
    <t>saisissez la date</t>
  </si>
  <si>
    <t>les couleurs sont automatiques</t>
  </si>
  <si>
    <t>pour remplir le tableau :</t>
  </si>
  <si>
    <t>Ressources documentaires pour établir ce document  - je remercie l'excellent site suivant qui m'a été sources d'amélioration :</t>
  </si>
  <si>
    <t>UPRT : Union des Personnels de la Restauration Territoriale</t>
  </si>
  <si>
    <t>Code Document</t>
  </si>
  <si>
    <t xml:space="preserve">PLANNINGS CHAINE </t>
  </si>
  <si>
    <t>Version du document</t>
  </si>
  <si>
    <r>
      <t xml:space="preserve">Version </t>
    </r>
    <r>
      <rPr>
        <b/>
        <sz val="10"/>
        <rFont val="MS Sans Serif"/>
        <family val="2"/>
      </rPr>
      <t>A</t>
    </r>
    <r>
      <rPr>
        <sz val="8"/>
        <rFont val="MS Sans Serif"/>
        <family val="2"/>
      </rPr>
      <t xml:space="preserve">  JANVIER 2005</t>
    </r>
  </si>
  <si>
    <t>Année/Mois /Version</t>
  </si>
  <si>
    <t>Rédigé par:</t>
  </si>
  <si>
    <t>Joel Leboucher</t>
  </si>
  <si>
    <t>Date de mise en application :</t>
  </si>
  <si>
    <t>Mise en Application JANVIER / Dernière révision : 18 JANVIER 2005</t>
  </si>
  <si>
    <t>Dernière révision :</t>
  </si>
  <si>
    <t>Validé par:</t>
  </si>
  <si>
    <t xml:space="preserve">YANNICK </t>
  </si>
  <si>
    <t>Diffusion à :</t>
  </si>
  <si>
    <t>Chaine - Diététique - Ménage - Vaisselle - Plonge</t>
  </si>
  <si>
    <t>Circuit :</t>
  </si>
  <si>
    <t>SIGLES DES ABSENCES- DES POSTES ET DES HORAIRES CORRESPONDANTS</t>
  </si>
  <si>
    <t>C:\Documents and Settings\Joel\Mes documents\Documents Excel\Projet en cours\[Gestion du temps manuel 2007.xls]Positionnement 2007</t>
  </si>
  <si>
    <t>Affichage Calendaire</t>
  </si>
  <si>
    <t>Mise à jour du :</t>
  </si>
  <si>
    <t>sur fond Vert= Vac. Scolaires</t>
  </si>
  <si>
    <t>Ecoles demain</t>
  </si>
  <si>
    <t>V. Scol.</t>
  </si>
  <si>
    <t>Férié</t>
  </si>
  <si>
    <t>1 = pause 30 minutes</t>
  </si>
  <si>
    <t>C</t>
  </si>
  <si>
    <t>Compensateur des jours Fériés</t>
  </si>
  <si>
    <t xml:space="preserve"> Jérome</t>
  </si>
  <si>
    <t>MA</t>
  </si>
  <si>
    <t>Réduction du T.de Travail</t>
  </si>
  <si>
    <t>Claudette</t>
  </si>
  <si>
    <t>Récup.</t>
  </si>
  <si>
    <t xml:space="preserve">Récupération </t>
  </si>
  <si>
    <t xml:space="preserve"> Claudette</t>
  </si>
  <si>
    <t>CH</t>
  </si>
  <si>
    <t>CA</t>
  </si>
  <si>
    <t>Congé Annuel</t>
  </si>
  <si>
    <t xml:space="preserve"> Cosette</t>
  </si>
  <si>
    <t>Rh</t>
  </si>
  <si>
    <t xml:space="preserve">Repos Hebdomadaire </t>
  </si>
  <si>
    <t>Philippe</t>
  </si>
  <si>
    <t>OP</t>
  </si>
  <si>
    <t>T</t>
  </si>
  <si>
    <t>Journée travaillée Poste en fonction du menu  voir avec Contremaîtres</t>
  </si>
  <si>
    <t xml:space="preserve"> Yolande</t>
  </si>
  <si>
    <t xml:space="preserve"> Luc</t>
  </si>
  <si>
    <t xml:space="preserve">PRÉVISIONNEL </t>
  </si>
  <si>
    <t xml:space="preserve">Chaine </t>
  </si>
  <si>
    <t>T?</t>
  </si>
  <si>
    <t>Travaille ou pas ?</t>
  </si>
  <si>
    <t xml:space="preserve"> Yannick</t>
  </si>
  <si>
    <t>HO</t>
  </si>
  <si>
    <t xml:space="preserve"> Claudine</t>
  </si>
  <si>
    <t xml:space="preserve"> Dominique</t>
  </si>
  <si>
    <t>Réc04</t>
  </si>
  <si>
    <t>Récupération 2004</t>
  </si>
  <si>
    <t>CA2004</t>
  </si>
  <si>
    <t>C.A.  Année précédente</t>
  </si>
  <si>
    <t>Diététique</t>
  </si>
  <si>
    <t>CHS</t>
  </si>
  <si>
    <t>Congé Annuel Hors saison</t>
  </si>
  <si>
    <t xml:space="preserve"> Martine</t>
  </si>
  <si>
    <t>Ex</t>
  </si>
  <si>
    <t>Congé Exceptionnel</t>
  </si>
  <si>
    <t>Aap</t>
  </si>
  <si>
    <t>Absence autorisée payée</t>
  </si>
  <si>
    <t xml:space="preserve"> Laurent</t>
  </si>
  <si>
    <t>Formation préciser dans"observations…" la formation suivie</t>
  </si>
  <si>
    <t xml:space="preserve"> Jean Luc</t>
  </si>
  <si>
    <t>Am</t>
  </si>
  <si>
    <t>Arrêt maladie</t>
  </si>
  <si>
    <t xml:space="preserve"> Philippe</t>
  </si>
  <si>
    <t>CU</t>
  </si>
  <si>
    <t>At</t>
  </si>
  <si>
    <t>Accident du travail</t>
  </si>
  <si>
    <t xml:space="preserve"> Monique</t>
  </si>
  <si>
    <t>Abs</t>
  </si>
  <si>
    <t>Absences Diverses</t>
  </si>
  <si>
    <t>Monique</t>
  </si>
  <si>
    <t>D ? !</t>
  </si>
  <si>
    <t>Demande de congés à valider</t>
  </si>
  <si>
    <t xml:space="preserve"> Didier</t>
  </si>
  <si>
    <t>Danielle</t>
  </si>
  <si>
    <t>Em</t>
  </si>
  <si>
    <t>Enfant malade</t>
  </si>
  <si>
    <t>Jean Louis</t>
  </si>
  <si>
    <t>Pm</t>
  </si>
  <si>
    <t>Parent malade</t>
  </si>
  <si>
    <t xml:space="preserve"> Jean Louis</t>
  </si>
  <si>
    <t>Supprimer les Pauses</t>
  </si>
  <si>
    <t>Mat</t>
  </si>
  <si>
    <t>Maternité</t>
  </si>
  <si>
    <t xml:space="preserve"> Henry</t>
  </si>
  <si>
    <t>Acn</t>
  </si>
  <si>
    <t>Absence congé naissance</t>
  </si>
  <si>
    <t xml:space="preserve">Fin </t>
  </si>
  <si>
    <t>Fin du contrat</t>
  </si>
  <si>
    <t xml:space="preserve"> Jean Marie</t>
  </si>
  <si>
    <t xml:space="preserve">Cg </t>
  </si>
  <si>
    <t>Cumul général des jours pris</t>
  </si>
  <si>
    <t xml:space="preserve"> Nathalie</t>
  </si>
  <si>
    <t xml:space="preserve">Cp </t>
  </si>
  <si>
    <t>Cumul des jours de présence</t>
  </si>
  <si>
    <t xml:space="preserve"> Christian</t>
  </si>
  <si>
    <t xml:space="preserve">Cs </t>
  </si>
  <si>
    <t>Cumul samedis</t>
  </si>
  <si>
    <t xml:space="preserve"> Jean Philippe</t>
  </si>
  <si>
    <t xml:space="preserve">Cd </t>
  </si>
  <si>
    <t>Cumul dimanches</t>
  </si>
  <si>
    <t xml:space="preserve">Cn </t>
  </si>
  <si>
    <t>Cumul heures de nuit</t>
  </si>
  <si>
    <t xml:space="preserve"> Patrice</t>
  </si>
  <si>
    <t>+ ?</t>
  </si>
  <si>
    <t>Heures complémentaires</t>
  </si>
  <si>
    <t xml:space="preserve"> Nathalie </t>
  </si>
  <si>
    <t xml:space="preserve">Cm </t>
  </si>
  <si>
    <t>Cumul des jours pris dans le mois</t>
  </si>
  <si>
    <t xml:space="preserve"> René</t>
  </si>
  <si>
    <t>+ -</t>
  </si>
  <si>
    <t>Heures à déduire (absence)</t>
  </si>
  <si>
    <t>Aan</t>
  </si>
  <si>
    <t>Absence autorisée non payée</t>
  </si>
  <si>
    <t>CES</t>
  </si>
  <si>
    <t xml:space="preserve">R </t>
  </si>
  <si>
    <t>Reste de jours à prendre</t>
  </si>
  <si>
    <t>Plonge Batterie</t>
  </si>
  <si>
    <t>Contrat Emploi Solidarité</t>
  </si>
  <si>
    <t>Cuisine Chaude</t>
  </si>
  <si>
    <t>Magasin</t>
  </si>
  <si>
    <t>Chaine Plateau</t>
  </si>
  <si>
    <t>Hors d'Œuvres</t>
  </si>
  <si>
    <t>Operculage</t>
  </si>
  <si>
    <t>U.P.R.T.</t>
  </si>
  <si>
    <t>Vous pouvez remplacer F par RH (repos hebdomadaire)</t>
  </si>
  <si>
    <t>René = cellule H3</t>
  </si>
  <si>
    <t xml:space="preserve">Feuille mensuelle de positionnement et pointages horaires </t>
  </si>
  <si>
    <t>RH</t>
  </si>
  <si>
    <t>rh</t>
  </si>
  <si>
    <t>Repos hebdomadaire</t>
  </si>
  <si>
    <t xml:space="preserve"> saisissez les LETTRES correspondantes à la situation</t>
  </si>
  <si>
    <t>ATTENTION : ce sont les LETTRES qui déclenchent la mise en forme conditionnelles</t>
  </si>
  <si>
    <t>planning de suivi des absences : cellules blanches = présence</t>
  </si>
  <si>
    <t>ATTENTION : ce sont les lettres saisies dans le tableau qui déclenchent les couleurs , Cellue BLANCHE = Présent (travail)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</si>
</sst>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ddd"/>
    <numFmt numFmtId="165" formatCode="dd/m"/>
    <numFmt numFmtId="166" formatCode="[h]&quot;H&quot;mm"/>
    <numFmt numFmtId="167" formatCode="dddd"/>
    <numFmt numFmtId="168" formatCode="mmmm\-\ yyyy"/>
    <numFmt numFmtId="169" formatCode="dd\ mmmm\ yyyy"/>
    <numFmt numFmtId="170" formatCode="dddd\ dd\ mmmm"/>
    <numFmt numFmtId="171" formatCode="d/m/yy;@"/>
    <numFmt numFmtId="172" formatCode="[$-40C]dddd\ d\ mmmm\ yyyy\ \-\ h&quot;H&quot;mm"/>
    <numFmt numFmtId="173" formatCode="[$-F800]dddd\,\ mmmm\ dd\,\ yyyy"/>
    <numFmt numFmtId="174" formatCode="mmmm"/>
    <numFmt numFmtId="175" formatCode="d\ mmmm"/>
    <numFmt numFmtId="176" formatCode="ddd\ d"/>
    <numFmt numFmtId="177" formatCode="dddd\ d\ mmmm\ yyyy"/>
    <numFmt numFmtId="178" formatCode="#,##0.00\ &quot;F&quot;;\-#,##0.00\ &quot;F&quot;"/>
    <numFmt numFmtId="179" formatCode="d\-mmm\-yy\ \-\ hh:mm"/>
  </numFmts>
  <fonts count="1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10"/>
      <color rgb="FFF400E7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</font>
    <font>
      <b/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name val="Comic Sans MS"/>
      <family val="4"/>
    </font>
    <font>
      <b/>
      <sz val="11"/>
      <color rgb="FF333333"/>
      <name val="Tahoma"/>
      <family val="2"/>
    </font>
    <font>
      <sz val="8"/>
      <color theme="4" tint="-0.499984740745262"/>
      <name val="Comic Sans MS"/>
      <family val="4"/>
    </font>
    <font>
      <sz val="8"/>
      <color theme="4" tint="-0.499984740745262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5"/>
      <name val="Calibri"/>
      <family val="2"/>
    </font>
    <font>
      <sz val="11"/>
      <color rgb="FF7030A0"/>
      <name val="Calibri"/>
      <family val="2"/>
      <scheme val="minor"/>
    </font>
    <font>
      <sz val="11"/>
      <color theme="8" tint="-0.249977111117893"/>
      <name val="Calibri"/>
      <family val="2"/>
    </font>
    <font>
      <sz val="11"/>
      <color theme="9" tint="-0.499984740745262"/>
      <name val="Calibri"/>
      <family val="2"/>
    </font>
    <font>
      <sz val="11"/>
      <color theme="9" tint="-0.249977111117893"/>
      <name val="Calibri"/>
      <family val="2"/>
    </font>
    <font>
      <b/>
      <sz val="11"/>
      <color theme="1"/>
      <name val="Calibri"/>
      <family val="2"/>
    </font>
    <font>
      <b/>
      <sz val="12"/>
      <color rgb="FF7030A0"/>
      <name val="Calibri"/>
      <family val="2"/>
      <scheme val="minor"/>
    </font>
    <font>
      <sz val="11"/>
      <color rgb="FF00B0F0"/>
      <name val="Calibri"/>
      <family val="2"/>
    </font>
    <font>
      <sz val="11"/>
      <color rgb="FF7030A0"/>
      <name val="Calibri"/>
      <family val="2"/>
    </font>
    <font>
      <sz val="12"/>
      <color rgb="FF7030A0"/>
      <name val="Calibri"/>
      <family val="2"/>
    </font>
    <font>
      <b/>
      <sz val="14"/>
      <color theme="5" tint="-0.499984740745262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8"/>
      <color theme="5" tint="-0.499984740745262"/>
      <name val="Calibri"/>
      <family val="2"/>
      <scheme val="minor"/>
    </font>
    <font>
      <sz val="10"/>
      <color rgb="FF313131"/>
      <name val="Verdana"/>
      <family val="2"/>
    </font>
    <font>
      <sz val="9"/>
      <color rgb="FF2E3C1F"/>
      <name val="Lucida Sans Unicode"/>
      <family val="2"/>
    </font>
    <font>
      <sz val="9"/>
      <color rgb="FF0000FF"/>
      <name val="Calibri"/>
      <family val="2"/>
    </font>
    <font>
      <b/>
      <sz val="11"/>
      <name val="Arial"/>
      <family val="2"/>
    </font>
    <font>
      <sz val="8"/>
      <color rgb="FF333333"/>
      <name val="Verdana"/>
      <family val="2"/>
    </font>
    <font>
      <sz val="10"/>
      <color theme="8" tint="-0.249977111117893"/>
      <name val="Calibri"/>
      <family val="2"/>
    </font>
    <font>
      <b/>
      <sz val="18"/>
      <color theme="9" tint="-0.499984740745262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12"/>
      <name val="Calibri"/>
      <family val="2"/>
    </font>
    <font>
      <sz val="12"/>
      <color theme="5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7"/>
      <color theme="4" tint="-0.499984740745262"/>
      <name val="Arial"/>
      <family val="2"/>
    </font>
    <font>
      <sz val="7"/>
      <name val="Arial"/>
      <family val="2"/>
    </font>
    <font>
      <b/>
      <sz val="14"/>
      <color theme="7" tint="-0.499984740745262"/>
      <name val="Calibri"/>
      <family val="2"/>
      <scheme val="minor"/>
    </font>
    <font>
      <sz val="11"/>
      <color theme="4"/>
      <name val="Calibri"/>
      <family val="2"/>
    </font>
    <font>
      <sz val="11"/>
      <color theme="2" tint="-0.749992370372631"/>
      <name val="Calibri"/>
      <family val="2"/>
    </font>
    <font>
      <sz val="11"/>
      <color theme="0" tint="-0.499984740745262"/>
      <name val="Calibri"/>
      <family val="2"/>
    </font>
    <font>
      <sz val="11"/>
      <color theme="5" tint="-0.499984740745262"/>
      <name val="Calibri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indexed="54"/>
      <name val="Arial"/>
      <family val="2"/>
    </font>
    <font>
      <sz val="8"/>
      <color indexed="54"/>
      <name val="Arial"/>
      <family val="2"/>
    </font>
    <font>
      <sz val="10"/>
      <color indexed="19"/>
      <name val="Arial"/>
      <family val="2"/>
    </font>
    <font>
      <sz val="8"/>
      <color indexed="1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12"/>
      <color rgb="FF000000"/>
      <name val="Times New Roman"/>
      <family val="1"/>
    </font>
    <font>
      <sz val="20"/>
      <name val="Impact"/>
      <family val="2"/>
    </font>
    <font>
      <sz val="12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sz val="12"/>
      <color indexed="10"/>
      <name val="Arial"/>
      <family val="2"/>
    </font>
    <font>
      <u/>
      <sz val="10"/>
      <name val="Arial"/>
      <family val="2"/>
    </font>
    <font>
      <sz val="10"/>
      <name val="MS Sans Serif"/>
      <family val="2"/>
    </font>
    <font>
      <sz val="7"/>
      <name val="MS Sans Serif"/>
      <family val="2"/>
    </font>
    <font>
      <sz val="8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25"/>
      <name val="Arial"/>
      <family val="2"/>
    </font>
    <font>
      <b/>
      <sz val="22"/>
      <name val="Arial"/>
      <family val="2"/>
    </font>
    <font>
      <b/>
      <sz val="16"/>
      <name val="MS Sans Serif"/>
      <family val="2"/>
    </font>
    <font>
      <b/>
      <sz val="10"/>
      <color indexed="12"/>
      <name val="MS Sans Serif"/>
      <family val="2"/>
    </font>
    <font>
      <sz val="9"/>
      <name val="MS Sans Serif"/>
      <family val="2"/>
    </font>
    <font>
      <sz val="10"/>
      <color indexed="9"/>
      <name val="MS Sans Serif"/>
      <family val="2"/>
    </font>
    <font>
      <b/>
      <sz val="14"/>
      <name val="Times New Roman"/>
      <family val="1"/>
    </font>
    <font>
      <b/>
      <i/>
      <u/>
      <sz val="12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9"/>
      <color indexed="10"/>
      <name val="MS Sans Serif"/>
      <family val="2"/>
    </font>
    <font>
      <u/>
      <sz val="9"/>
      <name val="Arial"/>
      <family val="2"/>
    </font>
    <font>
      <sz val="9"/>
      <color indexed="9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6"/>
      <color indexed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4"/>
      <color indexed="10"/>
      <name val="Arial"/>
      <family val="2"/>
    </font>
    <font>
      <i/>
      <sz val="7"/>
      <color indexed="16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b/>
      <sz val="14"/>
      <color indexed="10"/>
      <name val="Arial"/>
      <family val="2"/>
    </font>
    <font>
      <sz val="14"/>
      <name val="Times New Roman"/>
      <family val="1"/>
    </font>
    <font>
      <sz val="8"/>
      <name val="Times New Roman"/>
      <family val="1"/>
    </font>
    <font>
      <b/>
      <u/>
      <sz val="12"/>
      <name val="Arial"/>
      <family val="2"/>
    </font>
    <font>
      <sz val="10"/>
      <name val="Times New Roman"/>
      <family val="1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b/>
      <sz val="10"/>
      <color indexed="10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8"/>
      <color indexed="12"/>
      <name val="Tahoma"/>
      <family val="2"/>
    </font>
    <font>
      <b/>
      <sz val="8"/>
      <color indexed="17"/>
      <name val="Tahoma"/>
      <family val="2"/>
    </font>
    <font>
      <b/>
      <sz val="24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b/>
      <sz val="24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darkGray">
        <fgColor indexed="49"/>
        <bgColor indexed="40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3"/>
        <bgColor indexed="9"/>
      </patternFill>
    </fill>
    <fill>
      <patternFill patternType="gray125">
        <fgColor indexed="11"/>
        <bgColor indexed="42"/>
      </patternFill>
    </fill>
    <fill>
      <patternFill patternType="solid">
        <fgColor indexed="33"/>
        <bgColor indexed="9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rgb="FFF400E7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8C8C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9"/>
      </left>
      <right/>
      <top style="double">
        <color indexed="49"/>
      </top>
      <bottom style="double">
        <color indexed="49"/>
      </bottom>
      <diagonal/>
    </border>
    <border>
      <left/>
      <right/>
      <top style="double">
        <color indexed="49"/>
      </top>
      <bottom style="double">
        <color indexed="49"/>
      </bottom>
      <diagonal/>
    </border>
    <border>
      <left/>
      <right style="double">
        <color indexed="49"/>
      </right>
      <top style="double">
        <color indexed="49"/>
      </top>
      <bottom style="double">
        <color indexed="49"/>
      </bottom>
      <diagonal/>
    </border>
    <border>
      <left/>
      <right/>
      <top/>
      <bottom style="dashDotDot">
        <color indexed="49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37"/>
      </bottom>
      <diagonal/>
    </border>
    <border>
      <left/>
      <right/>
      <top/>
      <bottom style="hair">
        <color indexed="37"/>
      </bottom>
      <diagonal/>
    </border>
    <border>
      <left/>
      <right style="hair">
        <color indexed="64"/>
      </right>
      <top/>
      <bottom style="hair">
        <color indexed="37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37"/>
      </bottom>
      <diagonal/>
    </border>
    <border>
      <left style="thin">
        <color indexed="64"/>
      </left>
      <right/>
      <top style="hair">
        <color indexed="37"/>
      </top>
      <bottom style="thin">
        <color indexed="64"/>
      </bottom>
      <diagonal/>
    </border>
    <border>
      <left/>
      <right/>
      <top style="hair">
        <color indexed="37"/>
      </top>
      <bottom style="thin">
        <color indexed="64"/>
      </bottom>
      <diagonal/>
    </border>
    <border>
      <left/>
      <right style="thin">
        <color indexed="64"/>
      </right>
      <top style="hair">
        <color indexed="37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7" fillId="0" borderId="0" applyNumberFormat="0" applyFill="0" applyBorder="0" applyAlignment="0" applyProtection="0"/>
    <xf numFmtId="0" fontId="12" fillId="0" borderId="0"/>
    <xf numFmtId="0" fontId="22" fillId="0" borderId="0"/>
    <xf numFmtId="0" fontId="22" fillId="0" borderId="0" applyFill="0"/>
    <xf numFmtId="0" fontId="96" fillId="0" borderId="0"/>
    <xf numFmtId="0" fontId="22" fillId="0" borderId="0"/>
    <xf numFmtId="0" fontId="96" fillId="0" borderId="0"/>
    <xf numFmtId="0" fontId="24" fillId="0" borderId="0"/>
    <xf numFmtId="0" fontId="22" fillId="0" borderId="0"/>
    <xf numFmtId="0" fontId="24" fillId="0" borderId="0"/>
    <xf numFmtId="0" fontId="24" fillId="0" borderId="0"/>
  </cellStyleXfs>
  <cellXfs count="52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5" borderId="0" xfId="0" applyFill="1" applyBorder="1"/>
    <xf numFmtId="0" fontId="0" fillId="4" borderId="0" xfId="0" applyFill="1" applyBorder="1"/>
    <xf numFmtId="0" fontId="0" fillId="3" borderId="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0" xfId="0" applyFont="1" applyAlignment="1">
      <alignment horizontal="left"/>
    </xf>
    <xf numFmtId="0" fontId="26" fillId="0" borderId="22" xfId="0" applyFont="1" applyBorder="1" applyAlignment="1">
      <alignment horizontal="left" vertical="center" indent="1"/>
    </xf>
    <xf numFmtId="166" fontId="13" fillId="7" borderId="27" xfId="2" applyNumberFormat="1" applyFont="1" applyFill="1" applyBorder="1" applyAlignment="1">
      <alignment vertical="center"/>
    </xf>
    <xf numFmtId="166" fontId="15" fillId="10" borderId="4" xfId="2" applyNumberFormat="1" applyFont="1" applyFill="1" applyBorder="1" applyAlignment="1">
      <alignment vertical="center"/>
    </xf>
    <xf numFmtId="0" fontId="9" fillId="6" borderId="26" xfId="0" applyFont="1" applyFill="1" applyBorder="1" applyAlignment="1">
      <alignment horizontal="center" vertical="center"/>
    </xf>
    <xf numFmtId="0" fontId="0" fillId="0" borderId="9" xfId="0" applyFill="1" applyBorder="1"/>
    <xf numFmtId="0" fontId="0" fillId="12" borderId="0" xfId="0" applyFill="1" applyBorder="1"/>
    <xf numFmtId="0" fontId="19" fillId="8" borderId="5" xfId="0" applyFont="1" applyFill="1" applyBorder="1" applyAlignment="1">
      <alignment vertical="center"/>
    </xf>
    <xf numFmtId="1" fontId="17" fillId="6" borderId="0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0" fillId="11" borderId="0" xfId="0" applyFill="1" applyBorder="1"/>
    <xf numFmtId="166" fontId="18" fillId="6" borderId="0" xfId="2" applyNumberFormat="1" applyFont="1" applyFill="1" applyBorder="1" applyAlignment="1">
      <alignment vertical="center"/>
    </xf>
    <xf numFmtId="0" fontId="19" fillId="8" borderId="0" xfId="0" applyFont="1" applyFill="1" applyBorder="1" applyAlignment="1">
      <alignment horizontal="center" vertical="center"/>
    </xf>
    <xf numFmtId="0" fontId="0" fillId="15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14" borderId="0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9" fillId="0" borderId="7" xfId="0" applyFont="1" applyBorder="1"/>
    <xf numFmtId="0" fontId="9" fillId="6" borderId="28" xfId="0" applyFont="1" applyFill="1" applyBorder="1" applyAlignment="1">
      <alignment horizontal="center" vertical="center"/>
    </xf>
    <xf numFmtId="166" fontId="15" fillId="10" borderId="14" xfId="2" applyNumberFormat="1" applyFont="1" applyFill="1" applyBorder="1" applyAlignment="1">
      <alignment vertical="center"/>
    </xf>
    <xf numFmtId="0" fontId="19" fillId="8" borderId="16" xfId="0" applyFont="1" applyFill="1" applyBorder="1" applyAlignment="1">
      <alignment vertical="center"/>
    </xf>
    <xf numFmtId="0" fontId="0" fillId="12" borderId="24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32" fillId="6" borderId="0" xfId="0" applyFont="1" applyFill="1" applyBorder="1"/>
    <xf numFmtId="0" fontId="33" fillId="6" borderId="0" xfId="0" applyFont="1" applyFill="1" applyBorder="1" applyAlignment="1">
      <alignment horizontal="right" vertical="center"/>
    </xf>
    <xf numFmtId="0" fontId="33" fillId="6" borderId="0" xfId="0" applyFont="1" applyFill="1" applyBorder="1" applyAlignment="1">
      <alignment vertical="center"/>
    </xf>
    <xf numFmtId="166" fontId="24" fillId="6" borderId="25" xfId="2" applyNumberFormat="1" applyFont="1" applyFill="1" applyBorder="1" applyAlignment="1">
      <alignment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15" xfId="0" applyFont="1" applyFill="1" applyBorder="1"/>
    <xf numFmtId="0" fontId="32" fillId="0" borderId="9" xfId="0" applyFont="1" applyBorder="1"/>
    <xf numFmtId="0" fontId="16" fillId="0" borderId="9" xfId="0" applyFont="1" applyBorder="1" applyAlignment="1">
      <alignment horizontal="left"/>
    </xf>
    <xf numFmtId="0" fontId="30" fillId="0" borderId="9" xfId="0" applyFont="1" applyBorder="1" applyAlignment="1">
      <alignment horizontal="left"/>
    </xf>
    <xf numFmtId="0" fontId="34" fillId="0" borderId="0" xfId="0" applyFont="1"/>
    <xf numFmtId="0" fontId="31" fillId="6" borderId="0" xfId="0" applyFont="1" applyFill="1" applyBorder="1" applyAlignment="1">
      <alignment horizontal="left" vertical="center"/>
    </xf>
    <xf numFmtId="0" fontId="0" fillId="8" borderId="0" xfId="0" applyFill="1"/>
    <xf numFmtId="0" fontId="0" fillId="6" borderId="0" xfId="0" applyFill="1"/>
    <xf numFmtId="0" fontId="29" fillId="6" borderId="15" xfId="0" applyFont="1" applyFill="1" applyBorder="1" applyAlignment="1">
      <alignment horizontal="right" vertical="center"/>
    </xf>
    <xf numFmtId="0" fontId="33" fillId="6" borderId="25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6" borderId="33" xfId="0" applyFill="1" applyBorder="1" applyAlignment="1">
      <alignment vertical="center"/>
    </xf>
    <xf numFmtId="0" fontId="0" fillId="6" borderId="34" xfId="0" applyFill="1" applyBorder="1" applyAlignment="1">
      <alignment vertical="center"/>
    </xf>
    <xf numFmtId="0" fontId="32" fillId="0" borderId="0" xfId="0" applyFont="1"/>
    <xf numFmtId="0" fontId="0" fillId="0" borderId="7" xfId="0" applyBorder="1" applyAlignment="1"/>
    <xf numFmtId="0" fontId="1" fillId="0" borderId="6" xfId="0" applyFont="1" applyBorder="1"/>
    <xf numFmtId="0" fontId="43" fillId="6" borderId="0" xfId="0" applyFont="1" applyFill="1" applyAlignment="1">
      <alignment horizontal="center"/>
    </xf>
    <xf numFmtId="0" fontId="0" fillId="17" borderId="0" xfId="0" applyFill="1"/>
    <xf numFmtId="0" fontId="0" fillId="16" borderId="0" xfId="0" applyFill="1"/>
    <xf numFmtId="0" fontId="21" fillId="0" borderId="0" xfId="0" applyFont="1"/>
    <xf numFmtId="0" fontId="56" fillId="6" borderId="0" xfId="0" applyFont="1" applyFill="1"/>
    <xf numFmtId="0" fontId="6" fillId="0" borderId="0" xfId="0" applyFont="1" applyAlignment="1">
      <alignment horizontal="left" vertical="center"/>
    </xf>
    <xf numFmtId="173" fontId="60" fillId="0" borderId="0" xfId="0" applyNumberFormat="1" applyFont="1" applyAlignment="1">
      <alignment horizontal="left" vertical="center"/>
    </xf>
    <xf numFmtId="0" fontId="62" fillId="0" borderId="0" xfId="0" applyFont="1"/>
    <xf numFmtId="170" fontId="60" fillId="0" borderId="0" xfId="0" applyNumberFormat="1" applyFont="1" applyAlignment="1">
      <alignment horizontal="left" vertical="center"/>
    </xf>
    <xf numFmtId="0" fontId="61" fillId="9" borderId="0" xfId="4" applyFont="1" applyFill="1" applyAlignment="1">
      <alignment horizontal="center"/>
    </xf>
    <xf numFmtId="0" fontId="0" fillId="0" borderId="0" xfId="0" applyAlignment="1">
      <alignment horizontal="left"/>
    </xf>
    <xf numFmtId="49" fontId="60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right"/>
    </xf>
    <xf numFmtId="0" fontId="1" fillId="0" borderId="7" xfId="0" applyFont="1" applyBorder="1"/>
    <xf numFmtId="0" fontId="0" fillId="0" borderId="0" xfId="0" applyAlignment="1">
      <alignment vertical="center"/>
    </xf>
    <xf numFmtId="0" fontId="24" fillId="0" borderId="18" xfId="4" applyFont="1" applyBorder="1" applyAlignment="1">
      <alignment horizontal="center" vertical="center" wrapText="1"/>
    </xf>
    <xf numFmtId="1" fontId="24" fillId="0" borderId="19" xfId="4" applyNumberFormat="1" applyFont="1" applyFill="1" applyBorder="1" applyAlignment="1">
      <alignment horizontal="center" vertical="center" wrapText="1"/>
    </xf>
    <xf numFmtId="170" fontId="25" fillId="0" borderId="17" xfId="4" applyNumberFormat="1" applyFont="1" applyBorder="1" applyAlignment="1">
      <alignment horizontal="right" vertical="center"/>
    </xf>
    <xf numFmtId="0" fontId="25" fillId="0" borderId="21" xfId="4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left" vertical="center" indent="1"/>
    </xf>
    <xf numFmtId="169" fontId="27" fillId="6" borderId="20" xfId="4" applyNumberFormat="1" applyFont="1" applyFill="1" applyBorder="1" applyAlignment="1">
      <alignment horizontal="center" vertical="center"/>
    </xf>
    <xf numFmtId="0" fontId="28" fillId="0" borderId="18" xfId="4" applyFont="1" applyBorder="1" applyAlignment="1">
      <alignment horizontal="center" vertical="center" wrapText="1"/>
    </xf>
    <xf numFmtId="171" fontId="8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165" fontId="20" fillId="0" borderId="0" xfId="0" applyNumberFormat="1" applyFont="1" applyAlignment="1">
      <alignment vertical="center"/>
    </xf>
    <xf numFmtId="1" fontId="17" fillId="6" borderId="0" xfId="2" applyNumberFormat="1" applyFont="1" applyFill="1" applyBorder="1" applyAlignment="1">
      <alignment horizontal="center" vertical="center"/>
    </xf>
    <xf numFmtId="166" fontId="18" fillId="6" borderId="0" xfId="2" applyNumberFormat="1" applyFont="1" applyFill="1" applyBorder="1" applyAlignment="1">
      <alignment vertical="center"/>
    </xf>
    <xf numFmtId="0" fontId="0" fillId="15" borderId="0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32" fillId="6" borderId="0" xfId="0" applyFont="1" applyFill="1" applyBorder="1"/>
    <xf numFmtId="0" fontId="33" fillId="6" borderId="0" xfId="0" applyFont="1" applyFill="1" applyBorder="1" applyAlignment="1">
      <alignment horizontal="right" vertical="center"/>
    </xf>
    <xf numFmtId="0" fontId="33" fillId="6" borderId="0" xfId="0" applyFont="1" applyFill="1" applyBorder="1" applyAlignment="1">
      <alignment vertical="center"/>
    </xf>
    <xf numFmtId="166" fontId="24" fillId="6" borderId="25" xfId="2" applyNumberFormat="1" applyFont="1" applyFill="1" applyBorder="1" applyAlignment="1">
      <alignment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15" xfId="0" applyFont="1" applyFill="1" applyBorder="1"/>
    <xf numFmtId="0" fontId="32" fillId="0" borderId="9" xfId="0" applyFont="1" applyBorder="1"/>
    <xf numFmtId="0" fontId="16" fillId="0" borderId="9" xfId="0" applyFont="1" applyBorder="1" applyAlignment="1">
      <alignment horizontal="left"/>
    </xf>
    <xf numFmtId="0" fontId="30" fillId="0" borderId="9" xfId="0" applyFont="1" applyBorder="1" applyAlignment="1">
      <alignment horizontal="left"/>
    </xf>
    <xf numFmtId="0" fontId="31" fillId="6" borderId="0" xfId="0" applyFont="1" applyFill="1" applyBorder="1" applyAlignment="1">
      <alignment horizontal="left" vertical="center"/>
    </xf>
    <xf numFmtId="0" fontId="29" fillId="6" borderId="15" xfId="0" applyFont="1" applyFill="1" applyBorder="1" applyAlignment="1">
      <alignment horizontal="right" vertical="center"/>
    </xf>
    <xf numFmtId="0" fontId="33" fillId="6" borderId="25" xfId="0" applyFont="1" applyFill="1" applyBorder="1" applyAlignment="1">
      <alignment horizontal="left" vertical="center"/>
    </xf>
    <xf numFmtId="0" fontId="36" fillId="0" borderId="0" xfId="0" applyFont="1"/>
    <xf numFmtId="0" fontId="42" fillId="0" borderId="0" xfId="1" applyFont="1"/>
    <xf numFmtId="0" fontId="35" fillId="0" borderId="0" xfId="0" applyFont="1"/>
    <xf numFmtId="166" fontId="24" fillId="6" borderId="0" xfId="2" applyNumberFormat="1" applyFont="1" applyFill="1" applyBorder="1" applyAlignment="1">
      <alignment vertical="center"/>
    </xf>
    <xf numFmtId="0" fontId="57" fillId="6" borderId="0" xfId="0" applyFont="1" applyFill="1"/>
    <xf numFmtId="0" fontId="62" fillId="0" borderId="0" xfId="0" applyFont="1"/>
    <xf numFmtId="0" fontId="54" fillId="6" borderId="0" xfId="0" applyFont="1" applyFill="1" applyAlignment="1">
      <alignment horizontal="left"/>
    </xf>
    <xf numFmtId="0" fontId="65" fillId="6" borderId="0" xfId="0" applyFont="1" applyFill="1"/>
    <xf numFmtId="0" fontId="0" fillId="6" borderId="0" xfId="0" applyFill="1" applyAlignment="1"/>
    <xf numFmtId="0" fontId="53" fillId="6" borderId="0" xfId="0" applyFont="1" applyFill="1"/>
    <xf numFmtId="0" fontId="45" fillId="6" borderId="0" xfId="0" applyFont="1" applyFill="1" applyAlignment="1">
      <alignment horizontal="center" vertical="center"/>
    </xf>
    <xf numFmtId="0" fontId="58" fillId="6" borderId="0" xfId="0" applyFont="1" applyFill="1" applyAlignment="1">
      <alignment vertical="center"/>
    </xf>
    <xf numFmtId="0" fontId="35" fillId="6" borderId="0" xfId="0" applyFont="1" applyFill="1"/>
    <xf numFmtId="0" fontId="48" fillId="6" borderId="0" xfId="0" applyFont="1" applyFill="1" applyAlignment="1">
      <alignment horizontal="right"/>
    </xf>
    <xf numFmtId="0" fontId="66" fillId="6" borderId="0" xfId="0" applyFont="1" applyFill="1" applyAlignment="1">
      <alignment horizontal="left"/>
    </xf>
    <xf numFmtId="0" fontId="63" fillId="6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4" fillId="6" borderId="0" xfId="0" applyFont="1" applyFill="1"/>
    <xf numFmtId="0" fontId="0" fillId="6" borderId="0" xfId="0" applyFill="1" applyAlignment="1">
      <alignment horizontal="right"/>
    </xf>
    <xf numFmtId="0" fontId="44" fillId="6" borderId="0" xfId="0" applyFont="1" applyFill="1"/>
    <xf numFmtId="0" fontId="36" fillId="6" borderId="0" xfId="0" applyFont="1" applyFill="1"/>
    <xf numFmtId="0" fontId="49" fillId="6" borderId="0" xfId="0" applyFont="1" applyFill="1"/>
    <xf numFmtId="0" fontId="1" fillId="6" borderId="0" xfId="0" applyFont="1" applyFill="1"/>
    <xf numFmtId="0" fontId="46" fillId="6" borderId="0" xfId="0" applyFont="1" applyFill="1" applyAlignment="1">
      <alignment horizontal="center"/>
    </xf>
    <xf numFmtId="0" fontId="64" fillId="6" borderId="0" xfId="0" applyFont="1" applyFill="1"/>
    <xf numFmtId="0" fontId="0" fillId="6" borderId="0" xfId="0" applyFill="1" applyBorder="1"/>
    <xf numFmtId="0" fontId="59" fillId="6" borderId="0" xfId="0" applyFont="1" applyFill="1" applyBorder="1" applyAlignment="1">
      <alignment vertical="center"/>
    </xf>
    <xf numFmtId="0" fontId="55" fillId="6" borderId="0" xfId="0" applyFont="1" applyFill="1"/>
    <xf numFmtId="0" fontId="69" fillId="6" borderId="0" xfId="0" applyFont="1" applyFill="1" applyAlignment="1">
      <alignment horizontal="right"/>
    </xf>
    <xf numFmtId="0" fontId="9" fillId="6" borderId="35" xfId="0" applyFont="1" applyFill="1" applyBorder="1" applyAlignment="1">
      <alignment horizontal="center" vertical="center"/>
    </xf>
    <xf numFmtId="166" fontId="15" fillId="10" borderId="2" xfId="2" applyNumberFormat="1" applyFont="1" applyFill="1" applyBorder="1" applyAlignment="1">
      <alignment vertical="center"/>
    </xf>
    <xf numFmtId="0" fontId="19" fillId="8" borderId="3" xfId="0" applyFont="1" applyFill="1" applyBorder="1" applyAlignment="1">
      <alignment vertical="center"/>
    </xf>
    <xf numFmtId="166" fontId="13" fillId="7" borderId="36" xfId="2" applyNumberFormat="1" applyFont="1" applyFill="1" applyBorder="1" applyAlignment="1">
      <alignment vertical="center"/>
    </xf>
    <xf numFmtId="0" fontId="67" fillId="6" borderId="0" xfId="0" applyFont="1" applyFill="1" applyAlignment="1">
      <alignment horizontal="center"/>
    </xf>
    <xf numFmtId="0" fontId="21" fillId="6" borderId="0" xfId="0" applyFont="1" applyFill="1"/>
    <xf numFmtId="0" fontId="37" fillId="6" borderId="0" xfId="0" applyFont="1" applyFill="1"/>
    <xf numFmtId="0" fontId="68" fillId="6" borderId="0" xfId="0" applyFont="1" applyFill="1"/>
    <xf numFmtId="171" fontId="8" fillId="6" borderId="0" xfId="0" applyNumberFormat="1" applyFont="1" applyFill="1" applyAlignment="1">
      <alignment vertical="center"/>
    </xf>
    <xf numFmtId="0" fontId="40" fillId="6" borderId="0" xfId="0" applyFont="1" applyFill="1"/>
    <xf numFmtId="0" fontId="41" fillId="6" borderId="0" xfId="1" applyFont="1" applyFill="1"/>
    <xf numFmtId="0" fontId="51" fillId="6" borderId="0" xfId="0" applyFont="1" applyFill="1" applyAlignment="1">
      <alignment horizontal="center"/>
    </xf>
    <xf numFmtId="0" fontId="0" fillId="6" borderId="0" xfId="0" applyFill="1" applyBorder="1" applyAlignment="1">
      <alignment horizontal="center" vertical="center"/>
    </xf>
    <xf numFmtId="169" fontId="27" fillId="6" borderId="0" xfId="4" applyNumberFormat="1" applyFont="1" applyFill="1" applyBorder="1" applyAlignment="1">
      <alignment horizontal="center" vertical="center"/>
    </xf>
    <xf numFmtId="170" fontId="25" fillId="0" borderId="0" xfId="4" applyNumberFormat="1" applyFont="1" applyBorder="1" applyAlignment="1">
      <alignment horizontal="right" vertical="center"/>
    </xf>
    <xf numFmtId="0" fontId="25" fillId="0" borderId="0" xfId="4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6" borderId="3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14" fontId="0" fillId="6" borderId="0" xfId="0" applyNumberFormat="1" applyFill="1" applyAlignment="1"/>
    <xf numFmtId="0" fontId="0" fillId="6" borderId="0" xfId="0" applyFill="1" applyAlignment="1">
      <alignment horizontal="left"/>
    </xf>
    <xf numFmtId="0" fontId="23" fillId="0" borderId="0" xfId="4" applyNumberFormat="1" applyFont="1" applyFill="1" applyAlignment="1">
      <alignment horizontal="center"/>
    </xf>
    <xf numFmtId="0" fontId="34" fillId="0" borderId="0" xfId="0" applyFont="1" applyAlignment="1">
      <alignment horizontal="center" vertical="center"/>
    </xf>
    <xf numFmtId="171" fontId="8" fillId="0" borderId="0" xfId="0" applyNumberFormat="1" applyFont="1" applyAlignment="1">
      <alignment horizontal="center"/>
    </xf>
    <xf numFmtId="174" fontId="39" fillId="0" borderId="0" xfId="0" applyNumberFormat="1" applyFont="1" applyAlignment="1">
      <alignment horizontal="center"/>
    </xf>
    <xf numFmtId="1" fontId="25" fillId="0" borderId="21" xfId="4" applyNumberFormat="1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11" fillId="2" borderId="0" xfId="0" applyFont="1" applyFill="1" applyAlignment="1">
      <alignment horizontal="right" vertical="center"/>
    </xf>
    <xf numFmtId="0" fontId="32" fillId="6" borderId="0" xfId="0" applyFont="1" applyFill="1" applyBorder="1" applyAlignment="1">
      <alignment horizontal="center"/>
    </xf>
    <xf numFmtId="164" fontId="0" fillId="8" borderId="0" xfId="0" applyNumberFormat="1" applyFill="1" applyAlignment="1">
      <alignment horizontal="center"/>
    </xf>
    <xf numFmtId="171" fontId="8" fillId="8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0" fillId="6" borderId="42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21" fillId="6" borderId="40" xfId="0" applyFont="1" applyFill="1" applyBorder="1" applyAlignment="1">
      <alignment horizontal="center" vertical="center"/>
    </xf>
    <xf numFmtId="0" fontId="21" fillId="6" borderId="27" xfId="0" applyFont="1" applyFill="1" applyBorder="1" applyAlignment="1">
      <alignment horizontal="center" vertical="center"/>
    </xf>
    <xf numFmtId="0" fontId="21" fillId="6" borderId="41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73" fillId="0" borderId="0" xfId="4" applyFont="1" applyBorder="1" applyAlignment="1">
      <alignment horizontal="center" vertical="center" wrapText="1"/>
    </xf>
    <xf numFmtId="0" fontId="74" fillId="0" borderId="0" xfId="4" applyFont="1" applyBorder="1" applyAlignment="1">
      <alignment horizontal="center" vertical="center" wrapText="1"/>
    </xf>
    <xf numFmtId="1" fontId="74" fillId="0" borderId="0" xfId="4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75" fillId="0" borderId="0" xfId="0" applyFont="1"/>
    <xf numFmtId="0" fontId="38" fillId="0" borderId="0" xfId="0" applyFont="1"/>
    <xf numFmtId="0" fontId="5" fillId="0" borderId="0" xfId="0" applyFont="1" applyBorder="1" applyAlignment="1">
      <alignment vertical="center"/>
    </xf>
    <xf numFmtId="0" fontId="76" fillId="6" borderId="0" xfId="0" applyFont="1" applyFill="1" applyAlignment="1">
      <alignment horizontal="center"/>
    </xf>
    <xf numFmtId="0" fontId="50" fillId="6" borderId="0" xfId="0" applyFont="1" applyFill="1" applyAlignment="1">
      <alignment horizontal="center"/>
    </xf>
    <xf numFmtId="0" fontId="47" fillId="6" borderId="0" xfId="0" applyFont="1" applyFill="1" applyAlignment="1">
      <alignment horizontal="center"/>
    </xf>
    <xf numFmtId="0" fontId="77" fillId="6" borderId="0" xfId="0" applyFont="1" applyFill="1" applyAlignment="1">
      <alignment horizontal="center"/>
    </xf>
    <xf numFmtId="0" fontId="70" fillId="6" borderId="0" xfId="0" applyFont="1" applyFill="1" applyAlignment="1">
      <alignment horizontal="center"/>
    </xf>
    <xf numFmtId="0" fontId="78" fillId="6" borderId="0" xfId="0" applyFont="1" applyFill="1" applyAlignment="1">
      <alignment horizontal="center"/>
    </xf>
    <xf numFmtId="0" fontId="79" fillId="6" borderId="0" xfId="0" applyFont="1" applyFill="1" applyAlignment="1">
      <alignment horizont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14" fillId="0" borderId="49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175" fontId="0" fillId="0" borderId="53" xfId="0" applyNumberFormat="1" applyBorder="1" applyAlignment="1">
      <alignment horizontal="center" vertical="center"/>
    </xf>
    <xf numFmtId="0" fontId="0" fillId="0" borderId="24" xfId="0" quotePrefix="1" applyBorder="1" applyAlignment="1">
      <alignment vertical="center"/>
    </xf>
    <xf numFmtId="0" fontId="0" fillId="0" borderId="24" xfId="0" quotePrefix="1" applyBorder="1" applyAlignment="1">
      <alignment vertical="center" wrapText="1"/>
    </xf>
    <xf numFmtId="175" fontId="0" fillId="0" borderId="54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5" xfId="0" quotePrefix="1" applyBorder="1" applyAlignment="1">
      <alignment vertical="center"/>
    </xf>
    <xf numFmtId="0" fontId="23" fillId="9" borderId="51" xfId="4" applyFont="1" applyFill="1" applyBorder="1" applyAlignment="1">
      <alignment horizontal="center"/>
    </xf>
    <xf numFmtId="170" fontId="80" fillId="0" borderId="53" xfId="0" applyNumberFormat="1" applyFont="1" applyBorder="1" applyAlignment="1">
      <alignment horizontal="center" vertical="center"/>
    </xf>
    <xf numFmtId="170" fontId="80" fillId="0" borderId="54" xfId="0" applyNumberFormat="1" applyFont="1" applyBorder="1" applyAlignment="1">
      <alignment horizontal="center" vertical="center"/>
    </xf>
    <xf numFmtId="0" fontId="14" fillId="0" borderId="0" xfId="0" applyFont="1"/>
    <xf numFmtId="0" fontId="82" fillId="0" borderId="0" xfId="0" quotePrefix="1" applyFont="1"/>
    <xf numFmtId="0" fontId="83" fillId="0" borderId="0" xfId="0" applyFont="1"/>
    <xf numFmtId="0" fontId="84" fillId="0" borderId="0" xfId="0" quotePrefix="1" applyFont="1"/>
    <xf numFmtId="0" fontId="85" fillId="0" borderId="0" xfId="0" applyFont="1"/>
    <xf numFmtId="0" fontId="86" fillId="0" borderId="0" xfId="0" applyFont="1"/>
    <xf numFmtId="0" fontId="14" fillId="18" borderId="56" xfId="0" applyFont="1" applyFill="1" applyBorder="1" applyAlignment="1">
      <alignment horizontal="center"/>
    </xf>
    <xf numFmtId="0" fontId="14" fillId="18" borderId="57" xfId="0" applyFont="1" applyFill="1" applyBorder="1" applyAlignment="1">
      <alignment horizontal="center"/>
    </xf>
    <xf numFmtId="0" fontId="0" fillId="19" borderId="20" xfId="0" applyFill="1" applyBorder="1"/>
    <xf numFmtId="0" fontId="0" fillId="19" borderId="33" xfId="0" applyFill="1" applyBorder="1"/>
    <xf numFmtId="0" fontId="0" fillId="19" borderId="34" xfId="0" applyFill="1" applyBorder="1"/>
    <xf numFmtId="176" fontId="87" fillId="20" borderId="58" xfId="0" applyNumberFormat="1" applyFont="1" applyFill="1" applyBorder="1" applyAlignment="1">
      <alignment horizontal="center"/>
    </xf>
    <xf numFmtId="14" fontId="0" fillId="21" borderId="59" xfId="0" applyNumberFormat="1" applyFill="1" applyBorder="1" applyAlignment="1">
      <alignment horizontal="center"/>
    </xf>
    <xf numFmtId="0" fontId="86" fillId="0" borderId="0" xfId="0" applyFont="1" applyAlignment="1">
      <alignment horizontal="center"/>
    </xf>
    <xf numFmtId="174" fontId="14" fillId="22" borderId="60" xfId="0" applyNumberFormat="1" applyFont="1" applyFill="1" applyBorder="1" applyAlignment="1">
      <alignment horizontal="center"/>
    </xf>
    <xf numFmtId="14" fontId="0" fillId="0" borderId="0" xfId="0" applyNumberFormat="1"/>
    <xf numFmtId="176" fontId="87" fillId="0" borderId="60" xfId="0" applyNumberFormat="1" applyFont="1" applyFill="1" applyBorder="1" applyAlignment="1">
      <alignment horizontal="left"/>
    </xf>
    <xf numFmtId="14" fontId="0" fillId="0" borderId="0" xfId="0" quotePrefix="1" applyNumberFormat="1"/>
    <xf numFmtId="176" fontId="87" fillId="0" borderId="61" xfId="0" applyNumberFormat="1" applyFont="1" applyFill="1" applyBorder="1" applyAlignment="1">
      <alignment horizontal="left"/>
    </xf>
    <xf numFmtId="176" fontId="87" fillId="0" borderId="62" xfId="0" applyNumberFormat="1" applyFont="1" applyFill="1" applyBorder="1" applyAlignment="1">
      <alignment horizontal="left"/>
    </xf>
    <xf numFmtId="14" fontId="86" fillId="0" borderId="0" xfId="0" applyNumberFormat="1" applyFont="1"/>
    <xf numFmtId="0" fontId="89" fillId="0" borderId="0" xfId="0" applyFont="1"/>
    <xf numFmtId="0" fontId="22" fillId="0" borderId="0" xfId="3"/>
    <xf numFmtId="0" fontId="91" fillId="0" borderId="63" xfId="3" applyFont="1" applyBorder="1"/>
    <xf numFmtId="0" fontId="22" fillId="0" borderId="64" xfId="3" applyBorder="1"/>
    <xf numFmtId="0" fontId="22" fillId="0" borderId="65" xfId="3" applyBorder="1"/>
    <xf numFmtId="0" fontId="91" fillId="0" borderId="0" xfId="3" applyFont="1" applyBorder="1"/>
    <xf numFmtId="0" fontId="22" fillId="0" borderId="0" xfId="3" applyBorder="1"/>
    <xf numFmtId="0" fontId="92" fillId="0" borderId="66" xfId="3" applyFont="1" applyBorder="1"/>
    <xf numFmtId="0" fontId="22" fillId="0" borderId="66" xfId="3" applyBorder="1"/>
    <xf numFmtId="14" fontId="22" fillId="0" borderId="0" xfId="3" quotePrefix="1" applyNumberFormat="1" applyBorder="1"/>
    <xf numFmtId="0" fontId="24" fillId="0" borderId="0" xfId="3" applyFont="1" applyFill="1" applyBorder="1"/>
    <xf numFmtId="0" fontId="93" fillId="0" borderId="0" xfId="3" applyFont="1" applyFill="1" applyBorder="1"/>
    <xf numFmtId="0" fontId="92" fillId="0" borderId="66" xfId="3" applyFont="1" applyFill="1" applyBorder="1"/>
    <xf numFmtId="0" fontId="22" fillId="0" borderId="0" xfId="3" quotePrefix="1" applyFont="1" applyFill="1" applyBorder="1"/>
    <xf numFmtId="176" fontId="22" fillId="0" borderId="0" xfId="3" quotePrefix="1" applyNumberFormat="1" applyAlignment="1">
      <alignment horizontal="left"/>
    </xf>
    <xf numFmtId="176" fontId="22" fillId="0" borderId="0" xfId="3" applyNumberFormat="1" applyAlignment="1">
      <alignment horizontal="left"/>
    </xf>
    <xf numFmtId="0" fontId="24" fillId="0" borderId="0" xfId="3" applyFont="1"/>
    <xf numFmtId="14" fontId="22" fillId="0" borderId="0" xfId="3" quotePrefix="1" applyNumberFormat="1"/>
    <xf numFmtId="0" fontId="22" fillId="0" borderId="0" xfId="3" quotePrefix="1" applyFont="1"/>
    <xf numFmtId="0" fontId="22" fillId="0" borderId="0" xfId="3" quotePrefix="1"/>
    <xf numFmtId="0" fontId="93" fillId="0" borderId="0" xfId="3" applyFont="1"/>
    <xf numFmtId="0" fontId="22" fillId="0" borderId="66" xfId="3" applyBorder="1" applyAlignment="1">
      <alignment vertical="center"/>
    </xf>
    <xf numFmtId="0" fontId="22" fillId="0" borderId="0" xfId="3" applyFont="1"/>
    <xf numFmtId="0" fontId="22" fillId="0" borderId="0" xfId="3" applyBorder="1" applyAlignment="1">
      <alignment vertical="center"/>
    </xf>
    <xf numFmtId="0" fontId="94" fillId="0" borderId="0" xfId="3" applyFont="1" applyAlignment="1"/>
    <xf numFmtId="0" fontId="22" fillId="0" borderId="0" xfId="3" applyAlignment="1"/>
    <xf numFmtId="0" fontId="14" fillId="0" borderId="0" xfId="3" applyFont="1"/>
    <xf numFmtId="0" fontId="95" fillId="0" borderId="0" xfId="3" applyFont="1"/>
    <xf numFmtId="0" fontId="95" fillId="0" borderId="0" xfId="3" applyFont="1" applyBorder="1"/>
    <xf numFmtId="0" fontId="22" fillId="0" borderId="0" xfId="3" applyAlignment="1">
      <alignment horizontal="left"/>
    </xf>
    <xf numFmtId="0" fontId="23" fillId="0" borderId="0" xfId="3" applyFont="1" applyAlignment="1">
      <alignment horizontal="right"/>
    </xf>
    <xf numFmtId="14" fontId="0" fillId="8" borderId="0" xfId="0" quotePrefix="1" applyNumberFormat="1" applyFill="1"/>
    <xf numFmtId="0" fontId="86" fillId="6" borderId="0" xfId="0" applyFont="1" applyFill="1" applyAlignment="1">
      <alignment horizontal="center"/>
    </xf>
    <xf numFmtId="0" fontId="86" fillId="6" borderId="0" xfId="0" applyFont="1" applyFill="1"/>
    <xf numFmtId="0" fontId="17" fillId="8" borderId="0" xfId="0" applyFont="1" applyFill="1"/>
    <xf numFmtId="0" fontId="68" fillId="0" borderId="0" xfId="0" applyFont="1" applyAlignment="1">
      <alignment horizontal="left"/>
    </xf>
    <xf numFmtId="0" fontId="68" fillId="0" borderId="0" xfId="0" applyFont="1" applyAlignment="1">
      <alignment horizontal="center"/>
    </xf>
    <xf numFmtId="0" fontId="23" fillId="0" borderId="37" xfId="5" applyFont="1" applyBorder="1" applyAlignment="1">
      <alignment horizontal="centerContinuous" vertical="center"/>
    </xf>
    <xf numFmtId="0" fontId="23" fillId="0" borderId="30" xfId="5" applyFont="1" applyBorder="1" applyAlignment="1">
      <alignment horizontal="centerContinuous" vertical="center"/>
    </xf>
    <xf numFmtId="0" fontId="91" fillId="0" borderId="30" xfId="5" applyFont="1" applyBorder="1" applyAlignment="1">
      <alignment horizontal="centerContinuous" vertical="center"/>
    </xf>
    <xf numFmtId="0" fontId="91" fillId="0" borderId="31" xfId="5" applyFont="1" applyBorder="1" applyAlignment="1">
      <alignment horizontal="centerContinuous" vertical="center"/>
    </xf>
    <xf numFmtId="0" fontId="96" fillId="0" borderId="0" xfId="5"/>
    <xf numFmtId="0" fontId="24" fillId="0" borderId="28" xfId="6" applyFont="1" applyBorder="1" applyAlignment="1">
      <alignment vertical="center"/>
    </xf>
    <xf numFmtId="0" fontId="97" fillId="0" borderId="14" xfId="5" applyFont="1" applyBorder="1" applyAlignment="1">
      <alignment vertical="center"/>
    </xf>
    <xf numFmtId="0" fontId="24" fillId="0" borderId="67" xfId="6" applyFont="1" applyBorder="1" applyAlignment="1">
      <alignment vertical="center"/>
    </xf>
    <xf numFmtId="0" fontId="24" fillId="0" borderId="14" xfId="6" applyFont="1" applyBorder="1" applyAlignment="1">
      <alignment vertical="center"/>
    </xf>
    <xf numFmtId="0" fontId="98" fillId="0" borderId="14" xfId="7" applyFont="1" applyBorder="1" applyAlignment="1">
      <alignment horizontal="center" vertical="center"/>
    </xf>
    <xf numFmtId="0" fontId="98" fillId="0" borderId="0" xfId="5" applyFont="1" applyAlignment="1">
      <alignment vertical="center"/>
    </xf>
    <xf numFmtId="0" fontId="24" fillId="0" borderId="24" xfId="6" applyFont="1" applyBorder="1" applyAlignment="1">
      <alignment vertical="center"/>
    </xf>
    <xf numFmtId="0" fontId="97" fillId="0" borderId="0" xfId="5" applyFont="1" applyBorder="1" applyAlignment="1">
      <alignment vertical="center"/>
    </xf>
    <xf numFmtId="0" fontId="24" fillId="0" borderId="70" xfId="6" applyFont="1" applyBorder="1" applyAlignment="1">
      <alignment vertical="center"/>
    </xf>
    <xf numFmtId="0" fontId="24" fillId="0" borderId="0" xfId="6" applyFont="1" applyBorder="1" applyAlignment="1">
      <alignment vertical="center"/>
    </xf>
    <xf numFmtId="0" fontId="98" fillId="0" borderId="0" xfId="7" applyFont="1" applyBorder="1" applyAlignment="1">
      <alignment horizontal="center" vertical="center"/>
    </xf>
    <xf numFmtId="0" fontId="24" fillId="0" borderId="71" xfId="6" applyFont="1" applyBorder="1" applyAlignment="1">
      <alignment vertical="center"/>
    </xf>
    <xf numFmtId="0" fontId="97" fillId="0" borderId="72" xfId="5" applyFont="1" applyBorder="1" applyAlignment="1">
      <alignment vertical="center"/>
    </xf>
    <xf numFmtId="0" fontId="98" fillId="0" borderId="74" xfId="7" applyFont="1" applyBorder="1" applyAlignment="1">
      <alignment horizontal="center" vertical="center"/>
    </xf>
    <xf numFmtId="0" fontId="100" fillId="22" borderId="76" xfId="5" applyFont="1" applyFill="1" applyBorder="1" applyAlignment="1">
      <alignment horizontal="centerContinuous" vertical="center"/>
    </xf>
    <xf numFmtId="0" fontId="100" fillId="22" borderId="77" xfId="5" applyFont="1" applyFill="1" applyBorder="1" applyAlignment="1">
      <alignment horizontal="centerContinuous" vertical="center"/>
    </xf>
    <xf numFmtId="0" fontId="101" fillId="22" borderId="77" xfId="5" applyFont="1" applyFill="1" applyBorder="1" applyAlignment="1">
      <alignment horizontal="centerContinuous" vertical="center"/>
    </xf>
    <xf numFmtId="0" fontId="102" fillId="22" borderId="77" xfId="5" applyFont="1" applyFill="1" applyBorder="1" applyAlignment="1">
      <alignment horizontal="centerContinuous" vertical="center"/>
    </xf>
    <xf numFmtId="0" fontId="103" fillId="22" borderId="78" xfId="5" applyFont="1" applyFill="1" applyBorder="1" applyAlignment="1">
      <alignment horizontal="centerContinuous" vertical="center"/>
    </xf>
    <xf numFmtId="0" fontId="91" fillId="0" borderId="0" xfId="5" applyFont="1" applyAlignment="1" applyProtection="1"/>
    <xf numFmtId="0" fontId="24" fillId="0" borderId="29" xfId="5" applyFont="1" applyFill="1" applyBorder="1" applyAlignment="1">
      <alignment horizontal="center" vertical="center" textRotation="90"/>
    </xf>
    <xf numFmtId="177" fontId="22" fillId="0" borderId="30" xfId="5" applyNumberFormat="1" applyFont="1" applyFill="1" applyBorder="1" applyAlignment="1">
      <alignment vertical="center"/>
    </xf>
    <xf numFmtId="49" fontId="104" fillId="0" borderId="0" xfId="5" applyNumberFormat="1" applyFont="1" applyFill="1" applyBorder="1" applyAlignment="1">
      <alignment vertical="center"/>
    </xf>
    <xf numFmtId="1" fontId="105" fillId="0" borderId="74" xfId="5" applyNumberFormat="1" applyFont="1" applyFill="1" applyBorder="1" applyAlignment="1">
      <alignment vertical="center"/>
    </xf>
    <xf numFmtId="1" fontId="96" fillId="0" borderId="74" xfId="5" applyNumberFormat="1" applyFont="1" applyFill="1" applyBorder="1" applyAlignment="1">
      <alignment vertical="center"/>
    </xf>
    <xf numFmtId="1" fontId="96" fillId="0" borderId="0" xfId="5" applyNumberFormat="1" applyFont="1" applyFill="1" applyBorder="1" applyAlignment="1">
      <alignment vertical="center"/>
    </xf>
    <xf numFmtId="178" fontId="106" fillId="0" borderId="74" xfId="5" applyNumberFormat="1" applyFont="1" applyFill="1" applyBorder="1" applyAlignment="1">
      <alignment vertical="center"/>
    </xf>
    <xf numFmtId="178" fontId="96" fillId="0" borderId="74" xfId="5" applyNumberFormat="1" applyFont="1" applyFill="1" applyBorder="1" applyAlignment="1">
      <alignment vertical="center"/>
    </xf>
    <xf numFmtId="178" fontId="96" fillId="0" borderId="0" xfId="5" applyNumberFormat="1" applyFont="1" applyFill="1" applyBorder="1" applyAlignment="1">
      <alignment vertical="center"/>
    </xf>
    <xf numFmtId="178" fontId="107" fillId="0" borderId="0" xfId="5" applyNumberFormat="1" applyFont="1" applyFill="1" applyBorder="1" applyAlignment="1">
      <alignment vertical="center"/>
    </xf>
    <xf numFmtId="0" fontId="22" fillId="0" borderId="34" xfId="6" applyBorder="1" applyAlignment="1">
      <alignment vertical="center"/>
    </xf>
    <xf numFmtId="0" fontId="22" fillId="0" borderId="0" xfId="6"/>
    <xf numFmtId="0" fontId="22" fillId="0" borderId="24" xfId="6" applyBorder="1" applyAlignment="1">
      <alignment vertical="center"/>
    </xf>
    <xf numFmtId="0" fontId="108" fillId="0" borderId="0" xfId="6" applyFont="1" applyFill="1" applyBorder="1" applyAlignment="1">
      <alignment horizontal="centerContinuous" vertical="center"/>
    </xf>
    <xf numFmtId="0" fontId="22" fillId="0" borderId="0" xfId="6" applyBorder="1" applyAlignment="1">
      <alignment horizontal="centerContinuous" vertical="center"/>
    </xf>
    <xf numFmtId="0" fontId="109" fillId="0" borderId="0" xfId="6" applyFont="1" applyFill="1" applyBorder="1" applyAlignment="1">
      <alignment horizontal="centerContinuous" vertical="center"/>
    </xf>
    <xf numFmtId="0" fontId="110" fillId="24" borderId="29" xfId="6" applyFont="1" applyFill="1" applyBorder="1" applyAlignment="1">
      <alignment horizontal="left" vertical="center"/>
    </xf>
    <xf numFmtId="0" fontId="111" fillId="24" borderId="30" xfId="6" applyFont="1" applyFill="1" applyBorder="1" applyAlignment="1">
      <alignment horizontal="centerContinuous" vertical="center"/>
    </xf>
    <xf numFmtId="0" fontId="111" fillId="24" borderId="31" xfId="6" applyFont="1" applyFill="1" applyBorder="1" applyAlignment="1">
      <alignment horizontal="centerContinuous" vertical="center"/>
    </xf>
    <xf numFmtId="0" fontId="91" fillId="25" borderId="79" xfId="8" applyFont="1" applyFill="1" applyBorder="1" applyAlignment="1">
      <alignment horizontal="center" vertical="center"/>
    </xf>
    <xf numFmtId="0" fontId="22" fillId="0" borderId="0" xfId="6" applyFont="1" applyFill="1" applyBorder="1" applyAlignment="1">
      <alignment horizontal="left" vertical="center"/>
    </xf>
    <xf numFmtId="0" fontId="22" fillId="0" borderId="0" xfId="6" applyBorder="1" applyAlignment="1">
      <alignment horizontal="centerContinuous" vertical="center" wrapText="1"/>
    </xf>
    <xf numFmtId="0" fontId="112" fillId="26" borderId="79" xfId="6" applyFont="1" applyFill="1" applyBorder="1" applyAlignment="1" applyProtection="1">
      <alignment horizontal="left" vertical="center"/>
      <protection locked="0"/>
    </xf>
    <xf numFmtId="1" fontId="113" fillId="27" borderId="79" xfId="6" applyNumberFormat="1" applyFont="1" applyFill="1" applyBorder="1" applyAlignment="1" applyProtection="1">
      <alignment horizontal="left" vertical="center"/>
    </xf>
    <xf numFmtId="0" fontId="108" fillId="0" borderId="0" xfId="6" applyFont="1" applyFill="1" applyBorder="1" applyAlignment="1">
      <alignment horizontal="center" vertical="center"/>
    </xf>
    <xf numFmtId="1" fontId="114" fillId="28" borderId="79" xfId="9" applyNumberFormat="1" applyFont="1" applyFill="1" applyBorder="1" applyAlignment="1" applyProtection="1">
      <alignment horizontal="left" vertical="center"/>
    </xf>
    <xf numFmtId="179" fontId="115" fillId="7" borderId="23" xfId="6" applyNumberFormat="1" applyFont="1" applyFill="1" applyBorder="1" applyAlignment="1">
      <alignment horizontal="centerContinuous" vertical="center"/>
    </xf>
    <xf numFmtId="179" fontId="115" fillId="7" borderId="15" xfId="6" applyNumberFormat="1" applyFont="1" applyFill="1" applyBorder="1" applyAlignment="1">
      <alignment horizontal="centerContinuous" vertical="center"/>
    </xf>
    <xf numFmtId="179" fontId="115" fillId="7" borderId="32" xfId="6" applyNumberFormat="1" applyFont="1" applyFill="1" applyBorder="1" applyAlignment="1">
      <alignment horizontal="centerContinuous" vertical="center"/>
    </xf>
    <xf numFmtId="0" fontId="22" fillId="0" borderId="0" xfId="6" applyBorder="1" applyAlignment="1">
      <alignment vertical="center"/>
    </xf>
    <xf numFmtId="0" fontId="108" fillId="0" borderId="0" xfId="6" applyFont="1" applyFill="1" applyBorder="1" applyAlignment="1">
      <alignment horizontal="left" vertical="center"/>
    </xf>
    <xf numFmtId="0" fontId="22" fillId="0" borderId="25" xfId="6" applyBorder="1" applyAlignment="1">
      <alignment horizontal="centerContinuous" vertical="center"/>
    </xf>
    <xf numFmtId="0" fontId="111" fillId="29" borderId="79" xfId="6" applyFont="1" applyFill="1" applyBorder="1" applyAlignment="1">
      <alignment horizontal="center" vertical="center"/>
    </xf>
    <xf numFmtId="0" fontId="116" fillId="0" borderId="0" xfId="6" applyFont="1" applyFill="1" applyBorder="1" applyAlignment="1">
      <alignment vertical="center"/>
    </xf>
    <xf numFmtId="0" fontId="91" fillId="0" borderId="0" xfId="6" applyFont="1" applyBorder="1" applyAlignment="1">
      <alignment horizontal="right" vertical="center"/>
    </xf>
    <xf numFmtId="0" fontId="117" fillId="30" borderId="79" xfId="6" applyFont="1" applyFill="1" applyBorder="1" applyAlignment="1" applyProtection="1">
      <alignment horizontal="center" vertical="center"/>
      <protection locked="0"/>
    </xf>
    <xf numFmtId="166" fontId="14" fillId="7" borderId="80" xfId="10" applyNumberFormat="1" applyFont="1" applyFill="1" applyBorder="1" applyAlignment="1" applyProtection="1">
      <alignment horizontal="center" vertical="center" wrapText="1"/>
      <protection locked="0"/>
    </xf>
    <xf numFmtId="166" fontId="14" fillId="7" borderId="4" xfId="10" applyNumberFormat="1" applyFont="1" applyFill="1" applyBorder="1" applyAlignment="1" applyProtection="1">
      <alignment horizontal="center" vertical="center" wrapText="1"/>
      <protection locked="0"/>
    </xf>
    <xf numFmtId="1" fontId="22" fillId="20" borderId="4" xfId="10" applyNumberFormat="1" applyFont="1" applyFill="1" applyBorder="1" applyAlignment="1" applyProtection="1">
      <alignment horizontal="center" vertical="center" wrapText="1"/>
      <protection locked="0"/>
    </xf>
    <xf numFmtId="166" fontId="118" fillId="19" borderId="5" xfId="6" applyNumberFormat="1" applyFont="1" applyFill="1" applyBorder="1" applyAlignment="1" applyProtection="1">
      <alignment horizontal="center" vertical="center"/>
    </xf>
    <xf numFmtId="0" fontId="22" fillId="0" borderId="25" xfId="6" applyFont="1" applyBorder="1" applyAlignment="1">
      <alignment horizontal="centerContinuous" vertical="center"/>
    </xf>
    <xf numFmtId="0" fontId="119" fillId="18" borderId="79" xfId="6" applyFont="1" applyFill="1" applyBorder="1" applyAlignment="1">
      <alignment horizontal="center" vertical="center"/>
    </xf>
    <xf numFmtId="0" fontId="119" fillId="0" borderId="0" xfId="6" applyFont="1" applyBorder="1" applyAlignment="1">
      <alignment horizontal="right" vertical="center"/>
    </xf>
    <xf numFmtId="0" fontId="120" fillId="30" borderId="79" xfId="6" applyFont="1" applyFill="1" applyBorder="1" applyAlignment="1" applyProtection="1">
      <alignment horizontal="center" vertical="center"/>
      <protection locked="0"/>
    </xf>
    <xf numFmtId="166" fontId="121" fillId="7" borderId="80" xfId="10" applyNumberFormat="1" applyFont="1" applyFill="1" applyBorder="1" applyAlignment="1" applyProtection="1">
      <alignment horizontal="center" vertical="center" wrapText="1"/>
      <protection locked="0"/>
    </xf>
    <xf numFmtId="166" fontId="121" fillId="7" borderId="4" xfId="10" applyNumberFormat="1" applyFont="1" applyFill="1" applyBorder="1" applyAlignment="1" applyProtection="1">
      <alignment horizontal="center" vertical="center" wrapText="1"/>
      <protection locked="0"/>
    </xf>
    <xf numFmtId="1" fontId="122" fillId="20" borderId="4" xfId="10" applyNumberFormat="1" applyFont="1" applyFill="1" applyBorder="1" applyAlignment="1" applyProtection="1">
      <alignment horizontal="center" vertical="center" wrapText="1"/>
      <protection locked="0"/>
    </xf>
    <xf numFmtId="166" fontId="123" fillId="19" borderId="5" xfId="6" applyNumberFormat="1" applyFont="1" applyFill="1" applyBorder="1" applyAlignment="1" applyProtection="1">
      <alignment horizontal="center" vertical="center"/>
    </xf>
    <xf numFmtId="0" fontId="87" fillId="31" borderId="79" xfId="11" applyFont="1" applyFill="1" applyBorder="1" applyAlignment="1">
      <alignment horizontal="center" vertical="center"/>
    </xf>
    <xf numFmtId="0" fontId="124" fillId="0" borderId="0" xfId="6" applyFont="1" applyBorder="1" applyAlignment="1" applyProtection="1">
      <alignment horizontal="right" vertical="center"/>
      <protection locked="0"/>
    </xf>
    <xf numFmtId="0" fontId="22" fillId="0" borderId="25" xfId="6" applyBorder="1" applyAlignment="1">
      <alignment vertical="center"/>
    </xf>
    <xf numFmtId="0" fontId="118" fillId="32" borderId="79" xfId="11" applyFont="1" applyFill="1" applyBorder="1" applyAlignment="1">
      <alignment horizontal="center" vertical="center"/>
    </xf>
    <xf numFmtId="0" fontId="116" fillId="0" borderId="0" xfId="6" applyFont="1" applyFill="1" applyBorder="1" applyAlignment="1">
      <alignment horizontal="left" vertical="center"/>
    </xf>
    <xf numFmtId="0" fontId="125" fillId="0" borderId="79" xfId="11" applyFont="1" applyFill="1" applyBorder="1" applyAlignment="1" applyProtection="1">
      <alignment horizontal="center" vertical="center"/>
      <protection locked="0"/>
    </xf>
    <xf numFmtId="1" fontId="117" fillId="7" borderId="79" xfId="6" applyNumberFormat="1" applyFont="1" applyFill="1" applyBorder="1" applyAlignment="1" applyProtection="1">
      <alignment horizontal="center" vertical="center"/>
      <protection locked="0"/>
    </xf>
    <xf numFmtId="0" fontId="24" fillId="0" borderId="0" xfId="6" applyFont="1" applyBorder="1" applyAlignment="1">
      <alignment horizontal="centerContinuous" vertical="center" wrapText="1"/>
    </xf>
    <xf numFmtId="0" fontId="91" fillId="0" borderId="0" xfId="6" applyFont="1" applyBorder="1" applyAlignment="1">
      <alignment vertical="center"/>
    </xf>
    <xf numFmtId="0" fontId="126" fillId="0" borderId="0" xfId="6" applyFont="1" applyBorder="1" applyAlignment="1">
      <alignment vertical="center"/>
    </xf>
    <xf numFmtId="0" fontId="115" fillId="0" borderId="0" xfId="6" applyFont="1" applyBorder="1" applyAlignment="1">
      <alignment horizontal="right" vertical="center"/>
    </xf>
    <xf numFmtId="0" fontId="127" fillId="33" borderId="79" xfId="6" applyFont="1" applyFill="1" applyBorder="1" applyAlignment="1">
      <alignment horizontal="center" vertical="center"/>
    </xf>
    <xf numFmtId="0" fontId="91" fillId="0" borderId="0" xfId="6" applyFont="1" applyFill="1" applyBorder="1" applyAlignment="1" applyProtection="1">
      <alignment horizontal="right" vertical="center"/>
      <protection locked="0"/>
    </xf>
    <xf numFmtId="0" fontId="128" fillId="18" borderId="79" xfId="11" applyFont="1" applyFill="1" applyBorder="1" applyAlignment="1">
      <alignment horizontal="center" vertical="center"/>
    </xf>
    <xf numFmtId="0" fontId="119" fillId="0" borderId="0" xfId="6" applyFont="1" applyFill="1" applyBorder="1" applyAlignment="1" applyProtection="1">
      <alignment horizontal="right" vertical="center"/>
      <protection locked="0"/>
    </xf>
    <xf numFmtId="0" fontId="22" fillId="0" borderId="0" xfId="6" applyBorder="1" applyAlignment="1">
      <alignment horizontal="center" vertical="center" wrapText="1"/>
    </xf>
    <xf numFmtId="0" fontId="87" fillId="34" borderId="79" xfId="11" applyFont="1" applyFill="1" applyBorder="1" applyAlignment="1">
      <alignment horizontal="center" vertical="center"/>
    </xf>
    <xf numFmtId="0" fontId="87" fillId="32" borderId="79" xfId="11" applyFont="1" applyFill="1" applyBorder="1" applyAlignment="1">
      <alignment horizontal="center" vertical="center"/>
    </xf>
    <xf numFmtId="0" fontId="128" fillId="32" borderId="79" xfId="11" applyFont="1" applyFill="1" applyBorder="1" applyAlignment="1">
      <alignment horizontal="center" vertical="center"/>
    </xf>
    <xf numFmtId="0" fontId="129" fillId="35" borderId="79" xfId="11" applyFont="1" applyFill="1" applyBorder="1" applyAlignment="1">
      <alignment horizontal="center" vertical="center"/>
    </xf>
    <xf numFmtId="0" fontId="22" fillId="0" borderId="0" xfId="6" applyBorder="1" applyAlignment="1">
      <alignment vertical="center" wrapText="1"/>
    </xf>
    <xf numFmtId="0" fontId="115" fillId="36" borderId="79" xfId="11" applyFont="1" applyFill="1" applyBorder="1" applyAlignment="1">
      <alignment horizontal="center" vertical="center"/>
    </xf>
    <xf numFmtId="0" fontId="130" fillId="0" borderId="0" xfId="6" applyFont="1" applyFill="1" applyBorder="1" applyAlignment="1">
      <alignment horizontal="left" vertical="center"/>
    </xf>
    <xf numFmtId="0" fontId="131" fillId="0" borderId="0" xfId="6" applyFont="1" applyFill="1" applyBorder="1" applyAlignment="1" applyProtection="1">
      <alignment horizontal="center" vertical="center" wrapText="1"/>
    </xf>
    <xf numFmtId="0" fontId="111" fillId="37" borderId="79" xfId="6" applyFont="1" applyFill="1" applyBorder="1" applyAlignment="1">
      <alignment horizontal="center" vertical="center"/>
    </xf>
    <xf numFmtId="0" fontId="22" fillId="0" borderId="70" xfId="6" applyBorder="1"/>
    <xf numFmtId="0" fontId="111" fillId="38" borderId="79" xfId="6" applyFont="1" applyFill="1" applyBorder="1" applyAlignment="1">
      <alignment horizontal="center" vertical="center"/>
    </xf>
    <xf numFmtId="49" fontId="14" fillId="39" borderId="79" xfId="6" applyNumberFormat="1" applyFont="1" applyFill="1" applyBorder="1" applyAlignment="1">
      <alignment horizontal="center" vertical="center"/>
    </xf>
    <xf numFmtId="49" fontId="22" fillId="0" borderId="79" xfId="6" applyNumberFormat="1" applyFont="1" applyFill="1" applyBorder="1" applyAlignment="1">
      <alignment horizontal="center" vertical="center"/>
    </xf>
    <xf numFmtId="1" fontId="22" fillId="0" borderId="4" xfId="10" applyNumberFormat="1" applyFont="1" applyFill="1" applyBorder="1" applyAlignment="1" applyProtection="1">
      <alignment horizontal="center" vertical="center" wrapText="1"/>
      <protection locked="0"/>
    </xf>
    <xf numFmtId="1" fontId="24" fillId="20" borderId="70" xfId="10" applyNumberFormat="1" applyFont="1" applyFill="1" applyBorder="1" applyAlignment="1" applyProtection="1">
      <alignment horizontal="center" vertical="center" wrapText="1"/>
      <protection locked="0"/>
    </xf>
    <xf numFmtId="0" fontId="22" fillId="0" borderId="79" xfId="6" applyFont="1" applyFill="1" applyBorder="1" applyAlignment="1">
      <alignment horizontal="center" vertical="center"/>
    </xf>
    <xf numFmtId="49" fontId="132" fillId="0" borderId="79" xfId="6" applyNumberFormat="1" applyFont="1" applyFill="1" applyBorder="1" applyAlignment="1">
      <alignment horizontal="center" vertical="center" wrapText="1"/>
    </xf>
    <xf numFmtId="0" fontId="132" fillId="0" borderId="79" xfId="6" applyFont="1" applyFill="1" applyBorder="1" applyAlignment="1">
      <alignment horizontal="center" vertical="center" wrapText="1"/>
    </xf>
    <xf numFmtId="0" fontId="22" fillId="0" borderId="79" xfId="6" applyBorder="1"/>
    <xf numFmtId="0" fontId="22" fillId="0" borderId="80" xfId="6" applyBorder="1"/>
    <xf numFmtId="0" fontId="22" fillId="0" borderId="4" xfId="6" applyBorder="1"/>
    <xf numFmtId="0" fontId="118" fillId="0" borderId="5" xfId="6" applyFont="1" applyBorder="1"/>
    <xf numFmtId="0" fontId="91" fillId="0" borderId="0" xfId="6" applyFont="1" applyFill="1" applyBorder="1" applyAlignment="1" applyProtection="1">
      <alignment horizontal="left" vertical="center"/>
      <protection locked="0"/>
    </xf>
    <xf numFmtId="0" fontId="22" fillId="0" borderId="23" xfId="6" applyBorder="1" applyAlignment="1">
      <alignment vertical="center"/>
    </xf>
    <xf numFmtId="0" fontId="22" fillId="0" borderId="15" xfId="6" applyBorder="1" applyAlignment="1">
      <alignment vertical="center"/>
    </xf>
    <xf numFmtId="0" fontId="22" fillId="39" borderId="32" xfId="6" applyFill="1" applyBorder="1" applyAlignment="1">
      <alignment vertical="center"/>
    </xf>
    <xf numFmtId="0" fontId="142" fillId="6" borderId="20" xfId="0" applyFont="1" applyFill="1" applyBorder="1" applyAlignment="1">
      <alignment horizontal="center" vertical="center"/>
    </xf>
    <xf numFmtId="0" fontId="28" fillId="0" borderId="29" xfId="4" applyFont="1" applyBorder="1" applyAlignment="1">
      <alignment horizontal="center" vertical="center" wrapText="1"/>
    </xf>
    <xf numFmtId="0" fontId="28" fillId="0" borderId="31" xfId="4" applyFont="1" applyBorder="1" applyAlignment="1">
      <alignment horizontal="center" vertical="center" wrapText="1"/>
    </xf>
    <xf numFmtId="14" fontId="0" fillId="6" borderId="0" xfId="0" applyNumberFormat="1" applyFill="1" applyAlignment="1">
      <alignment horizontal="center"/>
    </xf>
    <xf numFmtId="0" fontId="0" fillId="6" borderId="33" xfId="0" applyFill="1" applyBorder="1" applyAlignment="1">
      <alignment horizontal="right" vertical="center"/>
    </xf>
    <xf numFmtId="172" fontId="32" fillId="6" borderId="33" xfId="0" applyNumberFormat="1" applyFont="1" applyFill="1" applyBorder="1" applyAlignment="1">
      <alignment horizontal="left" vertical="center"/>
    </xf>
    <xf numFmtId="1" fontId="25" fillId="0" borderId="23" xfId="4" applyNumberFormat="1" applyFont="1" applyBorder="1" applyAlignment="1">
      <alignment horizontal="center" vertical="center"/>
    </xf>
    <xf numFmtId="1" fontId="25" fillId="0" borderId="32" xfId="4" applyNumberFormat="1" applyFont="1" applyBorder="1" applyAlignment="1">
      <alignment horizontal="center" vertical="center"/>
    </xf>
    <xf numFmtId="1" fontId="25" fillId="0" borderId="24" xfId="4" applyNumberFormat="1" applyFont="1" applyBorder="1" applyAlignment="1">
      <alignment horizontal="center" vertical="center"/>
    </xf>
    <xf numFmtId="1" fontId="25" fillId="0" borderId="25" xfId="4" applyNumberFormat="1" applyFont="1" applyBorder="1" applyAlignment="1">
      <alignment horizontal="center" vertical="center"/>
    </xf>
    <xf numFmtId="0" fontId="0" fillId="6" borderId="24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168" fontId="21" fillId="6" borderId="24" xfId="0" applyNumberFormat="1" applyFont="1" applyFill="1" applyBorder="1" applyAlignment="1">
      <alignment horizontal="center"/>
    </xf>
    <xf numFmtId="168" fontId="21" fillId="6" borderId="0" xfId="0" applyNumberFormat="1" applyFont="1" applyFill="1" applyBorder="1" applyAlignment="1">
      <alignment horizontal="center"/>
    </xf>
    <xf numFmtId="168" fontId="21" fillId="6" borderId="25" xfId="0" applyNumberFormat="1" applyFont="1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172" fontId="32" fillId="6" borderId="24" xfId="0" applyNumberFormat="1" applyFont="1" applyFill="1" applyBorder="1" applyAlignment="1">
      <alignment horizontal="center"/>
    </xf>
    <xf numFmtId="172" fontId="32" fillId="6" borderId="0" xfId="0" applyNumberFormat="1" applyFont="1" applyFill="1" applyBorder="1" applyAlignment="1">
      <alignment horizontal="center"/>
    </xf>
    <xf numFmtId="172" fontId="32" fillId="6" borderId="25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9" fontId="27" fillId="6" borderId="24" xfId="4" applyNumberFormat="1" applyFont="1" applyFill="1" applyBorder="1" applyAlignment="1">
      <alignment horizontal="center" vertical="center"/>
    </xf>
    <xf numFmtId="169" fontId="27" fillId="6" borderId="0" xfId="4" applyNumberFormat="1" applyFont="1" applyFill="1" applyBorder="1" applyAlignment="1">
      <alignment horizontal="center" vertical="center"/>
    </xf>
    <xf numFmtId="170" fontId="25" fillId="0" borderId="24" xfId="4" applyNumberFormat="1" applyFont="1" applyBorder="1" applyAlignment="1">
      <alignment horizontal="center" vertical="center"/>
    </xf>
    <xf numFmtId="170" fontId="25" fillId="0" borderId="0" xfId="4" applyNumberFormat="1" applyFont="1" applyBorder="1" applyAlignment="1">
      <alignment horizontal="center" vertical="center"/>
    </xf>
    <xf numFmtId="170" fontId="25" fillId="0" borderId="25" xfId="4" applyNumberFormat="1" applyFont="1" applyBorder="1" applyAlignment="1">
      <alignment horizontal="center" vertical="center"/>
    </xf>
    <xf numFmtId="0" fontId="25" fillId="0" borderId="24" xfId="4" applyNumberFormat="1" applyFont="1" applyBorder="1" applyAlignment="1">
      <alignment horizontal="center" vertical="center"/>
    </xf>
    <xf numFmtId="0" fontId="25" fillId="0" borderId="0" xfId="4" applyNumberFormat="1" applyFont="1" applyBorder="1" applyAlignment="1">
      <alignment horizontal="center" vertical="center"/>
    </xf>
    <xf numFmtId="169" fontId="27" fillId="6" borderId="46" xfId="4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69" fontId="27" fillId="6" borderId="23" xfId="4" applyNumberFormat="1" applyFont="1" applyFill="1" applyBorder="1" applyAlignment="1">
      <alignment horizontal="center" vertical="center"/>
    </xf>
    <xf numFmtId="169" fontId="27" fillId="6" borderId="15" xfId="4" applyNumberFormat="1" applyFont="1" applyFill="1" applyBorder="1" applyAlignment="1">
      <alignment horizontal="center" vertical="center"/>
    </xf>
    <xf numFmtId="170" fontId="25" fillId="0" borderId="23" xfId="4" applyNumberFormat="1" applyFont="1" applyBorder="1" applyAlignment="1">
      <alignment horizontal="center" vertical="center"/>
    </xf>
    <xf numFmtId="170" fontId="25" fillId="0" borderId="15" xfId="4" applyNumberFormat="1" applyFont="1" applyBorder="1" applyAlignment="1">
      <alignment horizontal="center" vertical="center"/>
    </xf>
    <xf numFmtId="170" fontId="25" fillId="0" borderId="32" xfId="4" applyNumberFormat="1" applyFont="1" applyBorder="1" applyAlignment="1">
      <alignment horizontal="center" vertical="center"/>
    </xf>
    <xf numFmtId="0" fontId="25" fillId="0" borderId="23" xfId="4" applyNumberFormat="1" applyFont="1" applyBorder="1" applyAlignment="1">
      <alignment horizontal="center" vertical="center"/>
    </xf>
    <xf numFmtId="0" fontId="25" fillId="0" borderId="15" xfId="4" applyNumberFormat="1" applyFont="1" applyBorder="1" applyAlignment="1">
      <alignment horizontal="center" vertical="center"/>
    </xf>
    <xf numFmtId="169" fontId="27" fillId="6" borderId="48" xfId="4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8" fillId="0" borderId="30" xfId="4" applyFont="1" applyBorder="1" applyAlignment="1">
      <alignment horizontal="center" vertical="center" wrapText="1"/>
    </xf>
    <xf numFmtId="0" fontId="24" fillId="0" borderId="29" xfId="4" applyFont="1" applyBorder="1" applyAlignment="1">
      <alignment horizontal="center" vertical="center" wrapText="1"/>
    </xf>
    <xf numFmtId="0" fontId="24" fillId="0" borderId="30" xfId="4" applyFont="1" applyBorder="1" applyAlignment="1">
      <alignment horizontal="center" vertical="center" wrapText="1"/>
    </xf>
    <xf numFmtId="0" fontId="24" fillId="0" borderId="31" xfId="4" applyFont="1" applyBorder="1" applyAlignment="1">
      <alignment horizontal="center" vertical="center" wrapText="1"/>
    </xf>
    <xf numFmtId="1" fontId="24" fillId="0" borderId="29" xfId="4" applyNumberFormat="1" applyFont="1" applyFill="1" applyBorder="1" applyAlignment="1">
      <alignment horizontal="center" vertical="center" wrapText="1"/>
    </xf>
    <xf numFmtId="1" fontId="24" fillId="0" borderId="30" xfId="4" applyNumberFormat="1" applyFont="1" applyFill="1" applyBorder="1" applyAlignment="1">
      <alignment horizontal="center" vertical="center" wrapText="1"/>
    </xf>
    <xf numFmtId="0" fontId="28" fillId="0" borderId="47" xfId="4" applyFont="1" applyBorder="1" applyAlignment="1">
      <alignment horizontal="center" vertical="center" wrapText="1"/>
    </xf>
    <xf numFmtId="0" fontId="32" fillId="6" borderId="33" xfId="0" applyFont="1" applyFill="1" applyBorder="1" applyAlignment="1">
      <alignment horizontal="right" vertical="center"/>
    </xf>
    <xf numFmtId="166" fontId="13" fillId="6" borderId="0" xfId="2" applyNumberFormat="1" applyFont="1" applyFill="1" applyBorder="1" applyAlignment="1">
      <alignment horizontal="center" vertical="center"/>
    </xf>
    <xf numFmtId="166" fontId="13" fillId="6" borderId="25" xfId="2" applyNumberFormat="1" applyFont="1" applyFill="1" applyBorder="1" applyAlignment="1">
      <alignment horizontal="center" vertical="center"/>
    </xf>
    <xf numFmtId="166" fontId="13" fillId="6" borderId="15" xfId="2" applyNumberFormat="1" applyFont="1" applyFill="1" applyBorder="1" applyAlignment="1">
      <alignment horizontal="center" vertical="center"/>
    </xf>
    <xf numFmtId="166" fontId="13" fillId="6" borderId="32" xfId="2" applyNumberFormat="1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14" fillId="0" borderId="24" xfId="2" applyNumberFormat="1" applyFont="1" applyBorder="1" applyAlignment="1">
      <alignment horizontal="center" wrapText="1"/>
    </xf>
    <xf numFmtId="0" fontId="14" fillId="0" borderId="0" xfId="2" applyNumberFormat="1" applyFont="1" applyBorder="1" applyAlignment="1">
      <alignment horizontal="center" wrapText="1"/>
    </xf>
    <xf numFmtId="0" fontId="14" fillId="0" borderId="25" xfId="2" applyNumberFormat="1" applyFont="1" applyBorder="1" applyAlignment="1">
      <alignment horizontal="center" wrapText="1"/>
    </xf>
    <xf numFmtId="0" fontId="14" fillId="0" borderId="29" xfId="2" applyNumberFormat="1" applyFont="1" applyBorder="1" applyAlignment="1">
      <alignment horizontal="center" wrapText="1"/>
    </xf>
    <xf numFmtId="0" fontId="14" fillId="0" borderId="30" xfId="2" applyNumberFormat="1" applyFont="1" applyBorder="1" applyAlignment="1">
      <alignment horizontal="center" wrapText="1"/>
    </xf>
    <xf numFmtId="0" fontId="14" fillId="0" borderId="31" xfId="2" applyNumberFormat="1" applyFont="1" applyBorder="1" applyAlignment="1">
      <alignment horizontal="center" wrapText="1"/>
    </xf>
    <xf numFmtId="166" fontId="24" fillId="6" borderId="0" xfId="2" applyNumberFormat="1" applyFont="1" applyFill="1" applyBorder="1" applyAlignment="1">
      <alignment horizontal="center" vertical="center"/>
    </xf>
    <xf numFmtId="166" fontId="24" fillId="6" borderId="25" xfId="2" applyNumberFormat="1" applyFont="1" applyFill="1" applyBorder="1" applyAlignment="1">
      <alignment horizontal="center" vertical="center"/>
    </xf>
    <xf numFmtId="0" fontId="14" fillId="0" borderId="20" xfId="2" applyNumberFormat="1" applyFont="1" applyBorder="1" applyAlignment="1">
      <alignment horizontal="center" wrapText="1"/>
    </xf>
    <xf numFmtId="0" fontId="14" fillId="0" borderId="33" xfId="2" applyNumberFormat="1" applyFont="1" applyBorder="1" applyAlignment="1">
      <alignment horizontal="center" wrapText="1"/>
    </xf>
    <xf numFmtId="0" fontId="14" fillId="0" borderId="34" xfId="2" applyNumberFormat="1" applyFont="1" applyBorder="1" applyAlignment="1">
      <alignment horizontal="center" wrapText="1"/>
    </xf>
    <xf numFmtId="0" fontId="0" fillId="6" borderId="23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46" fillId="6" borderId="0" xfId="0" applyFont="1" applyFill="1" applyAlignment="1">
      <alignment horizontal="center" vertical="center"/>
    </xf>
    <xf numFmtId="0" fontId="142" fillId="6" borderId="20" xfId="0" applyFont="1" applyFill="1" applyBorder="1" applyAlignment="1">
      <alignment horizontal="center" vertical="center"/>
    </xf>
    <xf numFmtId="0" fontId="142" fillId="6" borderId="33" xfId="0" applyFont="1" applyFill="1" applyBorder="1" applyAlignment="1">
      <alignment horizontal="center" vertical="center"/>
    </xf>
    <xf numFmtId="0" fontId="14" fillId="6" borderId="29" xfId="2" applyNumberFormat="1" applyFont="1" applyFill="1" applyBorder="1" applyAlignment="1">
      <alignment horizontal="center" wrapText="1"/>
    </xf>
    <xf numFmtId="0" fontId="14" fillId="6" borderId="30" xfId="2" applyNumberFormat="1" applyFont="1" applyFill="1" applyBorder="1" applyAlignment="1">
      <alignment horizontal="center" wrapText="1"/>
    </xf>
    <xf numFmtId="0" fontId="14" fillId="6" borderId="31" xfId="2" applyNumberFormat="1" applyFont="1" applyFill="1" applyBorder="1" applyAlignment="1">
      <alignment horizontal="center" wrapText="1"/>
    </xf>
    <xf numFmtId="0" fontId="52" fillId="0" borderId="25" xfId="0" applyFont="1" applyBorder="1" applyAlignment="1">
      <alignment horizontal="center" vertical="center"/>
    </xf>
    <xf numFmtId="0" fontId="14" fillId="6" borderId="20" xfId="2" applyNumberFormat="1" applyFont="1" applyFill="1" applyBorder="1" applyAlignment="1">
      <alignment horizontal="center" wrapText="1"/>
    </xf>
    <xf numFmtId="0" fontId="14" fillId="6" borderId="33" xfId="2" applyNumberFormat="1" applyFont="1" applyFill="1" applyBorder="1" applyAlignment="1">
      <alignment horizontal="center" wrapText="1"/>
    </xf>
    <xf numFmtId="0" fontId="14" fillId="6" borderId="34" xfId="2" applyNumberFormat="1" applyFont="1" applyFill="1" applyBorder="1" applyAlignment="1">
      <alignment horizontal="center" wrapText="1"/>
    </xf>
    <xf numFmtId="168" fontId="39" fillId="0" borderId="30" xfId="0" applyNumberFormat="1" applyFont="1" applyBorder="1" applyAlignment="1">
      <alignment horizontal="center"/>
    </xf>
    <xf numFmtId="168" fontId="39" fillId="0" borderId="31" xfId="0" applyNumberFormat="1" applyFont="1" applyBorder="1" applyAlignment="1">
      <alignment horizontal="center"/>
    </xf>
    <xf numFmtId="0" fontId="98" fillId="0" borderId="14" xfId="7" applyFont="1" applyBorder="1" applyAlignment="1">
      <alignment horizontal="center" vertical="center"/>
    </xf>
    <xf numFmtId="0" fontId="98" fillId="0" borderId="16" xfId="7" applyFont="1" applyBorder="1" applyAlignment="1">
      <alignment horizontal="center" vertical="center"/>
    </xf>
    <xf numFmtId="0" fontId="98" fillId="0" borderId="0" xfId="7" applyFont="1" applyBorder="1" applyAlignment="1">
      <alignment horizontal="center" vertical="center"/>
    </xf>
    <xf numFmtId="0" fontId="98" fillId="0" borderId="69" xfId="7" applyFont="1" applyBorder="1" applyAlignment="1">
      <alignment horizontal="center" vertical="center"/>
    </xf>
    <xf numFmtId="0" fontId="98" fillId="0" borderId="68" xfId="7" applyFont="1" applyBorder="1" applyAlignment="1">
      <alignment horizontal="center" vertical="center"/>
    </xf>
    <xf numFmtId="0" fontId="98" fillId="0" borderId="25" xfId="7" applyFont="1" applyBorder="1" applyAlignment="1">
      <alignment horizontal="center" vertical="center"/>
    </xf>
    <xf numFmtId="0" fontId="98" fillId="0" borderId="72" xfId="7" applyFont="1" applyBorder="1" applyAlignment="1">
      <alignment horizontal="center" vertical="center"/>
    </xf>
    <xf numFmtId="0" fontId="98" fillId="0" borderId="73" xfId="7" applyFont="1" applyBorder="1" applyAlignment="1">
      <alignment horizontal="center" vertical="center"/>
    </xf>
    <xf numFmtId="0" fontId="98" fillId="0" borderId="75" xfId="7" applyFont="1" applyBorder="1" applyAlignment="1">
      <alignment horizontal="center" vertical="center"/>
    </xf>
    <xf numFmtId="0" fontId="90" fillId="23" borderId="0" xfId="3" applyFont="1" applyFill="1" applyAlignment="1">
      <alignment horizontal="center"/>
    </xf>
    <xf numFmtId="0" fontId="0" fillId="6" borderId="9" xfId="0" applyFill="1" applyBorder="1" applyAlignment="1">
      <alignment horizontal="center" vertical="center" wrapText="1"/>
    </xf>
    <xf numFmtId="0" fontId="144" fillId="6" borderId="33" xfId="0" applyFont="1" applyFill="1" applyBorder="1" applyAlignment="1">
      <alignment vertical="center"/>
    </xf>
    <xf numFmtId="0" fontId="145" fillId="6" borderId="33" xfId="0" applyFont="1" applyFill="1" applyBorder="1" applyAlignment="1">
      <alignment vertical="center"/>
    </xf>
    <xf numFmtId="0" fontId="146" fillId="6" borderId="0" xfId="0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143" fillId="5" borderId="0" xfId="0" applyFont="1" applyFill="1" applyBorder="1" applyAlignment="1">
      <alignment horizontal="center"/>
    </xf>
    <xf numFmtId="0" fontId="143" fillId="4" borderId="0" xfId="0" applyFont="1" applyFill="1" applyBorder="1" applyAlignment="1">
      <alignment horizontal="center"/>
    </xf>
    <xf numFmtId="0" fontId="143" fillId="3" borderId="0" xfId="0" applyFont="1" applyFill="1" applyBorder="1" applyAlignment="1">
      <alignment horizontal="center"/>
    </xf>
    <xf numFmtId="0" fontId="143" fillId="2" borderId="0" xfId="0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147" fillId="6" borderId="9" xfId="0" applyFont="1" applyFill="1" applyBorder="1" applyAlignment="1">
      <alignment horizontal="center" vertical="center" wrapText="1"/>
    </xf>
    <xf numFmtId="0" fontId="147" fillId="6" borderId="0" xfId="0" applyFont="1" applyFill="1" applyAlignment="1">
      <alignment horizontal="center" vertical="center" wrapText="1"/>
    </xf>
    <xf numFmtId="0" fontId="148" fillId="6" borderId="0" xfId="0" applyFont="1" applyFill="1" applyAlignment="1">
      <alignment horizontal="right"/>
    </xf>
  </cellXfs>
  <cellStyles count="12">
    <cellStyle name="Lien hypertexte" xfId="1" builtinId="8"/>
    <cellStyle name="Normal" xfId="0" builtinId="0"/>
    <cellStyle name="Normal 2" xfId="3"/>
    <cellStyle name="Normal 3" xfId="11"/>
    <cellStyle name="Normal_ANNIV" xfId="4"/>
    <cellStyle name="Normal_DEVIS" xfId="2"/>
    <cellStyle name="Normal_DEVIS 2" xfId="5"/>
    <cellStyle name="Normal_Fiche de mouvement 2002" xfId="6"/>
    <cellStyle name="Normal_Forum Marais 15 09 2001" xfId="7"/>
    <cellStyle name="Normal_Modèle de Positionnement 2003" xfId="9"/>
    <cellStyle name="Normal_Pointage Grelaud 2000" xfId="8"/>
    <cellStyle name="Normal_Salaires Janvier Février 2001" xfId="10"/>
  </cellStyles>
  <dxfs count="509"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theme="5" tint="0.59996337778862885"/>
      </font>
      <fill>
        <patternFill>
          <bgColor rgb="FFFFC7CE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ont>
        <color theme="2" tint="-0.499984740745262"/>
      </font>
      <fill>
        <patternFill>
          <bgColor theme="9" tint="0.39994506668294322"/>
        </patternFill>
      </fill>
    </dxf>
    <dxf>
      <font>
        <color theme="2" tint="-0.499984740745262"/>
      </font>
      <fill>
        <patternFill>
          <bgColor theme="9" tint="0.39994506668294322"/>
        </patternFill>
      </fill>
    </dxf>
    <dxf>
      <font>
        <color theme="2" tint="-0.499984740745262"/>
      </font>
      <fill>
        <patternFill>
          <bgColor theme="9" tint="0.39994506668294322"/>
        </patternFill>
      </fill>
    </dxf>
    <dxf>
      <font>
        <color theme="2" tint="-0.499984740745262"/>
      </font>
      <fill>
        <patternFill>
          <bgColor theme="9" tint="0.39994506668294322"/>
        </patternFill>
      </fill>
    </dxf>
    <dxf>
      <font>
        <color theme="2" tint="-0.499984740745262"/>
      </font>
      <fill>
        <patternFill>
          <bgColor theme="9" tint="0.39994506668294322"/>
        </patternFill>
      </fill>
    </dxf>
    <dxf>
      <font>
        <color theme="2" tint="-0.499984740745262"/>
      </font>
      <fill>
        <patternFill>
          <bgColor theme="9" tint="0.39994506668294322"/>
        </patternFill>
      </fill>
    </dxf>
    <dxf>
      <font>
        <color theme="2" tint="-0.499984740745262"/>
      </font>
      <fill>
        <patternFill>
          <bgColor theme="9" tint="0.39994506668294322"/>
        </patternFill>
      </fill>
    </dxf>
    <dxf>
      <font>
        <color theme="2" tint="-0.499984740745262"/>
      </font>
      <fill>
        <patternFill>
          <bgColor theme="9" tint="0.39994506668294322"/>
        </patternFill>
      </fill>
    </dxf>
    <dxf>
      <font>
        <color theme="2" tint="-0.499984740745262"/>
      </font>
      <fill>
        <patternFill>
          <bgColor theme="9" tint="0.39994506668294322"/>
        </patternFill>
      </fill>
    </dxf>
    <dxf>
      <font>
        <color theme="2" tint="-0.499984740745262"/>
      </font>
      <fill>
        <patternFill>
          <bgColor theme="9" tint="0.39994506668294322"/>
        </patternFill>
      </fill>
    </dxf>
    <dxf>
      <font>
        <color theme="2" tint="-0.499984740745262"/>
      </font>
      <fill>
        <patternFill>
          <bgColor theme="9" tint="0.39994506668294322"/>
        </patternFill>
      </fill>
    </dxf>
    <dxf>
      <font>
        <color theme="2" tint="-0.499984740745262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7" tint="-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7" tint="-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7" tint="-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7" tint="-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7" tint="-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7" tint="-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7" tint="-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7" tint="-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7" tint="-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7" tint="-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7" tint="-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7" tint="-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7C80"/>
      <color rgb="FF33CC33"/>
      <color rgb="FFFFFF00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13" Type="http://schemas.openxmlformats.org/officeDocument/2006/relationships/image" Target="../media/image15.jpeg"/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138</xdr:row>
      <xdr:rowOff>142875</xdr:rowOff>
    </xdr:from>
    <xdr:to>
      <xdr:col>16</xdr:col>
      <xdr:colOff>238125</xdr:colOff>
      <xdr:row>152</xdr:row>
      <xdr:rowOff>104774</xdr:rowOff>
    </xdr:to>
    <xdr:pic>
      <xdr:nvPicPr>
        <xdr:cNvPr id="4" name="Imag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21593175"/>
          <a:ext cx="4267200" cy="262889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154</xdr:row>
      <xdr:rowOff>161925</xdr:rowOff>
    </xdr:from>
    <xdr:to>
      <xdr:col>21</xdr:col>
      <xdr:colOff>169545</xdr:colOff>
      <xdr:row>160</xdr:row>
      <xdr:rowOff>121920</xdr:rowOff>
    </xdr:to>
    <xdr:pic>
      <xdr:nvPicPr>
        <xdr:cNvPr id="6" name="Image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24707850"/>
          <a:ext cx="5760720" cy="1102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123825</xdr:rowOff>
    </xdr:from>
    <xdr:to>
      <xdr:col>8</xdr:col>
      <xdr:colOff>123825</xdr:colOff>
      <xdr:row>25</xdr:row>
      <xdr:rowOff>0</xdr:rowOff>
    </xdr:to>
    <xdr:pic>
      <xdr:nvPicPr>
        <xdr:cNvPr id="2" name="Image 1" descr="http://media.prometis.fr/image/95/2/1.37952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514350"/>
          <a:ext cx="5715000" cy="469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714375</xdr:colOff>
      <xdr:row>33</xdr:row>
      <xdr:rowOff>47625</xdr:rowOff>
    </xdr:from>
    <xdr:to>
      <xdr:col>5</xdr:col>
      <xdr:colOff>390525</xdr:colOff>
      <xdr:row>38</xdr:row>
      <xdr:rowOff>19050</xdr:rowOff>
    </xdr:to>
    <xdr:pic>
      <xdr:nvPicPr>
        <xdr:cNvPr id="3" name="Image 2" descr="http://media.prometis.fr/image/95/4/2.37954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172325"/>
          <a:ext cx="3810000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657225</xdr:colOff>
      <xdr:row>48</xdr:row>
      <xdr:rowOff>47625</xdr:rowOff>
    </xdr:from>
    <xdr:to>
      <xdr:col>5</xdr:col>
      <xdr:colOff>333375</xdr:colOff>
      <xdr:row>51</xdr:row>
      <xdr:rowOff>28575</xdr:rowOff>
    </xdr:to>
    <xdr:pic>
      <xdr:nvPicPr>
        <xdr:cNvPr id="4" name="Image 3" descr="http://media.prometis.fr/image/95/6/3.37956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029825"/>
          <a:ext cx="38100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638175</xdr:colOff>
      <xdr:row>54</xdr:row>
      <xdr:rowOff>133350</xdr:rowOff>
    </xdr:from>
    <xdr:to>
      <xdr:col>5</xdr:col>
      <xdr:colOff>314325</xdr:colOff>
      <xdr:row>58</xdr:row>
      <xdr:rowOff>0</xdr:rowOff>
    </xdr:to>
    <xdr:pic>
      <xdr:nvPicPr>
        <xdr:cNvPr id="5" name="Image 4" descr="http://media.prometis.fr/image/95/8/4.37958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296650"/>
          <a:ext cx="38100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695325</xdr:colOff>
      <xdr:row>61</xdr:row>
      <xdr:rowOff>104775</xdr:rowOff>
    </xdr:from>
    <xdr:to>
      <xdr:col>7</xdr:col>
      <xdr:colOff>752475</xdr:colOff>
      <xdr:row>67</xdr:row>
      <xdr:rowOff>38100</xdr:rowOff>
    </xdr:to>
    <xdr:pic>
      <xdr:nvPicPr>
        <xdr:cNvPr id="6" name="Image 5" descr="http://media.prometis.fr/image/96/0/5.3796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2801600"/>
          <a:ext cx="571500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71</xdr:row>
      <xdr:rowOff>66675</xdr:rowOff>
    </xdr:from>
    <xdr:to>
      <xdr:col>5</xdr:col>
      <xdr:colOff>752475</xdr:colOff>
      <xdr:row>76</xdr:row>
      <xdr:rowOff>66675</xdr:rowOff>
    </xdr:to>
    <xdr:pic>
      <xdr:nvPicPr>
        <xdr:cNvPr id="7" name="Image 6" descr="http://media.prometis.fr/image/57/9/579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6668750"/>
          <a:ext cx="40005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90</xdr:row>
      <xdr:rowOff>161925</xdr:rowOff>
    </xdr:from>
    <xdr:to>
      <xdr:col>5</xdr:col>
      <xdr:colOff>685800</xdr:colOff>
      <xdr:row>93</xdr:row>
      <xdr:rowOff>133350</xdr:rowOff>
    </xdr:to>
    <xdr:pic>
      <xdr:nvPicPr>
        <xdr:cNvPr id="8" name="Image 7" descr="http://media.prometis.fr/image/58/1/581.jp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20583525"/>
          <a:ext cx="40005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97</xdr:row>
      <xdr:rowOff>76200</xdr:rowOff>
    </xdr:from>
    <xdr:to>
      <xdr:col>6</xdr:col>
      <xdr:colOff>47625</xdr:colOff>
      <xdr:row>99</xdr:row>
      <xdr:rowOff>19050</xdr:rowOff>
    </xdr:to>
    <xdr:pic>
      <xdr:nvPicPr>
        <xdr:cNvPr id="9" name="Image 8" descr="http://media.prometis.fr/image/58/3/583.jp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2526625"/>
          <a:ext cx="40005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285750</xdr:colOff>
      <xdr:row>104</xdr:row>
      <xdr:rowOff>85725</xdr:rowOff>
    </xdr:to>
    <xdr:pic>
      <xdr:nvPicPr>
        <xdr:cNvPr id="10" name="Image 9" descr="http://media.prometis.fr/image/96/8/9a.37968.jp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3510200"/>
          <a:ext cx="2857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285750</xdr:colOff>
      <xdr:row>107</xdr:row>
      <xdr:rowOff>28575</xdr:rowOff>
    </xdr:to>
    <xdr:pic>
      <xdr:nvPicPr>
        <xdr:cNvPr id="11" name="Image 10" descr="http://media.prometis.fr/image/97/0/9b.37970.jp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4500800"/>
          <a:ext cx="2857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285750</xdr:colOff>
      <xdr:row>110</xdr:row>
      <xdr:rowOff>47625</xdr:rowOff>
    </xdr:to>
    <xdr:pic>
      <xdr:nvPicPr>
        <xdr:cNvPr id="12" name="Image 11" descr="http://media.prometis.fr/image/97/2/9c.37972.jp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5339000"/>
          <a:ext cx="2857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111</xdr:row>
      <xdr:rowOff>9525</xdr:rowOff>
    </xdr:from>
    <xdr:to>
      <xdr:col>6</xdr:col>
      <xdr:colOff>704850</xdr:colOff>
      <xdr:row>120</xdr:row>
      <xdr:rowOff>152400</xdr:rowOff>
    </xdr:to>
    <xdr:pic>
      <xdr:nvPicPr>
        <xdr:cNvPr id="13" name="Image 12" descr="http://media.prometis.fr/image/97/8/9d.37978.jpg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5126950"/>
          <a:ext cx="4762500" cy="202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128</xdr:row>
      <xdr:rowOff>0</xdr:rowOff>
    </xdr:from>
    <xdr:to>
      <xdr:col>6</xdr:col>
      <xdr:colOff>628650</xdr:colOff>
      <xdr:row>131</xdr:row>
      <xdr:rowOff>85725</xdr:rowOff>
    </xdr:to>
    <xdr:pic>
      <xdr:nvPicPr>
        <xdr:cNvPr id="14" name="Image 13" descr="http://media.prometis.fr/image/58/7/587.jp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55368825"/>
          <a:ext cx="40005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133</xdr:row>
      <xdr:rowOff>104775</xdr:rowOff>
    </xdr:from>
    <xdr:to>
      <xdr:col>8</xdr:col>
      <xdr:colOff>314325</xdr:colOff>
      <xdr:row>153</xdr:row>
      <xdr:rowOff>190500</xdr:rowOff>
    </xdr:to>
    <xdr:pic>
      <xdr:nvPicPr>
        <xdr:cNvPr id="15" name="Image 14" descr="mfc samedis dimanches - excel mises en forme conditionnelles exemples3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0279975"/>
          <a:ext cx="5743575" cy="427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SAI%20CALEND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%20ROUZIC/Mes%20documents/1%20SAUVEGARDE%20A%20en%20cours%20et%20fonctionnement/1%20Diagrammes%20de%20Gantt/Diagr%202%20aide%20ok/sp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Salariés"/>
      <sheetName val="BDSalariés (2)"/>
      <sheetName val="BaseCald"/>
      <sheetName val="Feuil2"/>
      <sheetName val="Jours fériés"/>
      <sheetName val="INFOS EXCEL (2)"/>
    </sheetNames>
    <sheetDataSet>
      <sheetData sheetId="0">
        <row r="2">
          <cell r="A2">
            <v>2014</v>
          </cell>
        </row>
      </sheetData>
      <sheetData sheetId="1"/>
      <sheetData sheetId="2"/>
      <sheetData sheetId="3"/>
      <sheetData sheetId="4">
        <row r="4">
          <cell r="E4">
            <v>41749</v>
          </cell>
        </row>
        <row r="9">
          <cell r="E9">
            <v>41799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sistanteplus.fr/services/bureautique/cid1420-automatiser-un-planning-de-suivi-des-absence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frederic.sigonneau.free.fr/Calendriers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ssistanteplus.fr/services/bureautique/cid1420-automatiser-un-planning-de-suivi-des-absences.html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xcel-downloads.com/forum/51403-calendrier-et-mfc-des-jours-feries.html" TargetMode="External"/><Relationship Id="rId3" Type="http://schemas.openxmlformats.org/officeDocument/2006/relationships/hyperlink" Target="http://www.assistanteplus.fr/services/bureautique/cid5224-comment-simplifier-la-lecture-des-longs-et-larges-tableaux-excel.html" TargetMode="External"/><Relationship Id="rId7" Type="http://schemas.openxmlformats.org/officeDocument/2006/relationships/hyperlink" Target="http://www.assistanteplus.fr/services/bureautique/cid5479-saisir-des-k%E2%82%AC-et-autoriser-les-formules.html" TargetMode="External"/><Relationship Id="rId2" Type="http://schemas.openxmlformats.org/officeDocument/2006/relationships/hyperlink" Target="http://www.assistanteplus.fr/services/bureautique/cid5167-afficher-plusieurs-feuilles-a-l-ecran.html" TargetMode="External"/><Relationship Id="rId1" Type="http://schemas.openxmlformats.org/officeDocument/2006/relationships/hyperlink" Target="http://www.excel-pratique.com/fr/cours/excel_mises_en_forme_conditionnelles_exemples3.php" TargetMode="External"/><Relationship Id="rId6" Type="http://schemas.openxmlformats.org/officeDocument/2006/relationships/hyperlink" Target="http://www.assistanteplus.fr/services/bureautique/cid5078-creer-un-album-photo-professionnel-en-quelques-clics.html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assistanteplus.fr/services/bureautique/cid5098-creer-une-bibliotheque-de-dossiers-professionnels-sous-windows-7.html" TargetMode="External"/><Relationship Id="rId10" Type="http://schemas.openxmlformats.org/officeDocument/2006/relationships/hyperlink" Target="http://www.meilleurereponse.net/excel/somme-si-couleur-excel/" TargetMode="External"/><Relationship Id="rId4" Type="http://schemas.openxmlformats.org/officeDocument/2006/relationships/hyperlink" Target="http://www.assistanteplus.fr/services/bureautique/cid5891-supprimer-des-elements-indesirables-sur-une-photo.html" TargetMode="External"/><Relationship Id="rId9" Type="http://schemas.openxmlformats.org/officeDocument/2006/relationships/hyperlink" Target="http://www.xcell.excelabo.net/dates_heu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C167"/>
  <sheetViews>
    <sheetView tabSelected="1" zoomScaleNormal="100" workbookViewId="0">
      <selection activeCell="X91" sqref="X91"/>
    </sheetView>
  </sheetViews>
  <sheetFormatPr baseColWidth="10" defaultRowHeight="15" x14ac:dyDescent="0.25"/>
  <cols>
    <col min="1" max="1" width="2.28515625" customWidth="1"/>
    <col min="2" max="2" width="16" customWidth="1"/>
    <col min="3" max="3" width="7.7109375" customWidth="1"/>
    <col min="4" max="4" width="4.7109375" customWidth="1"/>
    <col min="5" max="5" width="5" customWidth="1"/>
    <col min="6" max="6" width="4.5703125" customWidth="1"/>
    <col min="7" max="7" width="4" customWidth="1"/>
    <col min="8" max="8" width="4.85546875" customWidth="1"/>
    <col min="9" max="10" width="5.5703125" customWidth="1"/>
    <col min="11" max="11" width="2.7109375" customWidth="1"/>
    <col min="12" max="12" width="5.5703125" customWidth="1"/>
    <col min="13" max="13" width="4.85546875" customWidth="1"/>
    <col min="14" max="14" width="4.7109375" customWidth="1"/>
    <col min="15" max="15" width="5.5703125" customWidth="1"/>
    <col min="16" max="16" width="2.7109375" customWidth="1"/>
    <col min="17" max="17" width="5.5703125" customWidth="1"/>
    <col min="18" max="18" width="4.85546875" customWidth="1"/>
    <col min="19" max="19" width="4.7109375" customWidth="1"/>
    <col min="20" max="20" width="5.5703125" customWidth="1"/>
    <col min="21" max="21" width="2.7109375" customWidth="1"/>
    <col min="22" max="22" width="5.5703125" customWidth="1"/>
    <col min="23" max="23" width="4.85546875" customWidth="1"/>
    <col min="24" max="24" width="4.7109375" customWidth="1"/>
    <col min="25" max="25" width="5.5703125" customWidth="1"/>
    <col min="26" max="26" width="2.7109375" customWidth="1"/>
    <col min="27" max="27" width="5.5703125" customWidth="1"/>
    <col min="28" max="28" width="4.85546875" customWidth="1"/>
    <col min="29" max="29" width="4.7109375" customWidth="1"/>
    <col min="30" max="30" width="5.5703125" customWidth="1"/>
    <col min="31" max="31" width="2.7109375" customWidth="1"/>
    <col min="32" max="32" width="5.5703125" customWidth="1"/>
    <col min="33" max="33" width="4.85546875" customWidth="1"/>
    <col min="34" max="34" width="4.7109375" customWidth="1"/>
    <col min="35" max="35" width="5.5703125" customWidth="1"/>
    <col min="36" max="36" width="2.7109375" customWidth="1"/>
    <col min="37" max="37" width="5.5703125" customWidth="1"/>
    <col min="38" max="38" width="4.85546875" customWidth="1"/>
    <col min="39" max="39" width="4.7109375" customWidth="1"/>
    <col min="40" max="40" width="5.5703125" customWidth="1"/>
    <col min="41" max="41" width="2.7109375" customWidth="1"/>
    <col min="42" max="42" width="5.5703125" customWidth="1"/>
    <col min="43" max="43" width="4.85546875" customWidth="1"/>
    <col min="44" max="44" width="4.7109375" customWidth="1"/>
    <col min="45" max="45" width="5.5703125" customWidth="1"/>
    <col min="46" max="46" width="2.7109375" customWidth="1"/>
    <col min="47" max="47" width="5.5703125" customWidth="1"/>
    <col min="48" max="48" width="4.85546875" customWidth="1"/>
    <col min="49" max="49" width="4.7109375" customWidth="1"/>
    <col min="50" max="50" width="5.5703125" customWidth="1"/>
    <col min="51" max="51" width="2.7109375" customWidth="1"/>
    <col min="52" max="52" width="5.5703125" customWidth="1"/>
    <col min="53" max="53" width="4.85546875" customWidth="1"/>
    <col min="54" max="54" width="4.7109375" customWidth="1"/>
    <col min="55" max="55" width="5.5703125" customWidth="1"/>
    <col min="56" max="56" width="2.7109375" customWidth="1"/>
    <col min="57" max="57" width="5.5703125" customWidth="1"/>
    <col min="58" max="58" width="4.85546875" customWidth="1"/>
    <col min="59" max="59" width="4.7109375" customWidth="1"/>
    <col min="60" max="60" width="5.5703125" customWidth="1"/>
    <col min="61" max="61" width="2.7109375" customWidth="1"/>
    <col min="62" max="62" width="5.5703125" customWidth="1"/>
    <col min="63" max="63" width="4.85546875" customWidth="1"/>
    <col min="64" max="64" width="4.7109375" customWidth="1"/>
    <col min="65" max="65" width="5.5703125" customWidth="1"/>
    <col min="66" max="66" width="2.7109375" customWidth="1"/>
    <col min="67" max="67" width="5.5703125" customWidth="1"/>
    <col min="68" max="68" width="4.85546875" customWidth="1"/>
    <col min="69" max="69" width="4.7109375" customWidth="1"/>
    <col min="70" max="70" width="5.5703125" customWidth="1"/>
    <col min="71" max="71" width="2.7109375" customWidth="1"/>
    <col min="72" max="72" width="5.5703125" customWidth="1"/>
    <col min="73" max="73" width="4.85546875" customWidth="1"/>
    <col min="74" max="74" width="4.7109375" customWidth="1"/>
    <col min="75" max="75" width="5.5703125" customWidth="1"/>
    <col min="76" max="76" width="2.7109375" customWidth="1"/>
    <col min="77" max="77" width="5.5703125" customWidth="1"/>
    <col min="78" max="78" width="4.85546875" customWidth="1"/>
    <col min="79" max="79" width="4.7109375" customWidth="1"/>
    <col min="80" max="80" width="5.5703125" customWidth="1"/>
    <col min="81" max="81" width="2.7109375" customWidth="1"/>
    <col min="82" max="82" width="5.5703125" customWidth="1"/>
    <col min="83" max="83" width="4.85546875" customWidth="1"/>
    <col min="84" max="84" width="4.7109375" customWidth="1"/>
    <col min="85" max="85" width="5.5703125" customWidth="1"/>
    <col min="86" max="86" width="2.7109375" customWidth="1"/>
    <col min="87" max="87" width="5.5703125" customWidth="1"/>
    <col min="88" max="88" width="4.85546875" customWidth="1"/>
    <col min="89" max="89" width="4.7109375" customWidth="1"/>
    <col min="90" max="90" width="5.5703125" customWidth="1"/>
    <col min="91" max="91" width="2.7109375" customWidth="1"/>
    <col min="92" max="92" width="5.5703125" customWidth="1"/>
    <col min="93" max="93" width="4.85546875" customWidth="1"/>
    <col min="94" max="94" width="4.7109375" customWidth="1"/>
    <col min="95" max="95" width="5.5703125" customWidth="1"/>
    <col min="96" max="96" width="2.7109375" customWidth="1"/>
    <col min="97" max="97" width="5.5703125" customWidth="1"/>
    <col min="98" max="98" width="4.85546875" customWidth="1"/>
    <col min="99" max="99" width="4.7109375" customWidth="1"/>
    <col min="100" max="100" width="5.5703125" customWidth="1"/>
    <col min="101" max="101" width="2.7109375" customWidth="1"/>
    <col min="102" max="102" width="5.5703125" customWidth="1"/>
    <col min="103" max="103" width="4.85546875" customWidth="1"/>
    <col min="104" max="104" width="4.7109375" customWidth="1"/>
    <col min="105" max="105" width="5.5703125" customWidth="1"/>
    <col min="106" max="106" width="2.7109375" customWidth="1"/>
    <col min="107" max="107" width="5.5703125" customWidth="1"/>
    <col min="108" max="108" width="2.5703125" customWidth="1"/>
  </cols>
  <sheetData>
    <row r="1" spans="1:107" ht="11.25" customHeight="1" x14ac:dyDescent="0.25">
      <c r="B1" s="19"/>
    </row>
    <row r="2" spans="1:107" ht="29.25" customHeight="1" x14ac:dyDescent="0.25">
      <c r="B2" s="494" t="s">
        <v>502</v>
      </c>
      <c r="C2" s="495"/>
      <c r="D2" s="517" t="s">
        <v>505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473" t="s">
        <v>92</v>
      </c>
      <c r="AC2" s="473"/>
      <c r="AD2" s="473"/>
      <c r="AE2" s="473"/>
      <c r="AF2" s="473"/>
      <c r="AG2" s="473"/>
      <c r="AH2" s="421">
        <f ca="1">NOW()</f>
        <v>41948.452383217591</v>
      </c>
      <c r="AI2" s="421"/>
      <c r="AJ2" s="421"/>
      <c r="AK2" s="421"/>
      <c r="AL2" s="421"/>
      <c r="AM2" s="421"/>
      <c r="AN2" s="421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3"/>
    </row>
    <row r="3" spans="1:107" ht="23.25" customHeight="1" x14ac:dyDescent="0.35">
      <c r="A3" s="80"/>
      <c r="B3" s="503">
        <f>C4</f>
        <v>41395</v>
      </c>
      <c r="C3" s="503"/>
      <c r="D3" s="503"/>
      <c r="E3" s="503"/>
      <c r="F3" s="503"/>
      <c r="G3" s="504"/>
      <c r="H3" s="479" t="s">
        <v>81</v>
      </c>
      <c r="I3" s="480"/>
      <c r="J3" s="480"/>
      <c r="K3" s="480"/>
      <c r="L3" s="481"/>
      <c r="M3" s="479" t="s">
        <v>82</v>
      </c>
      <c r="N3" s="480"/>
      <c r="O3" s="480"/>
      <c r="P3" s="480"/>
      <c r="Q3" s="481"/>
      <c r="R3" s="479" t="s">
        <v>83</v>
      </c>
      <c r="S3" s="480"/>
      <c r="T3" s="480"/>
      <c r="U3" s="480"/>
      <c r="V3" s="481"/>
      <c r="W3" s="479" t="s">
        <v>84</v>
      </c>
      <c r="X3" s="480"/>
      <c r="Y3" s="480"/>
      <c r="Z3" s="480"/>
      <c r="AA3" s="481"/>
      <c r="AB3" s="479" t="s">
        <v>85</v>
      </c>
      <c r="AC3" s="480"/>
      <c r="AD3" s="480"/>
      <c r="AE3" s="480"/>
      <c r="AF3" s="481"/>
      <c r="AG3" s="479" t="s">
        <v>86</v>
      </c>
      <c r="AH3" s="480"/>
      <c r="AI3" s="480"/>
      <c r="AJ3" s="480"/>
      <c r="AK3" s="481"/>
      <c r="AL3" s="479" t="s">
        <v>87</v>
      </c>
      <c r="AM3" s="480"/>
      <c r="AN3" s="480"/>
      <c r="AO3" s="480"/>
      <c r="AP3" s="481"/>
      <c r="AQ3" s="479" t="s">
        <v>88</v>
      </c>
      <c r="AR3" s="480"/>
      <c r="AS3" s="480"/>
      <c r="AT3" s="480"/>
      <c r="AU3" s="481"/>
      <c r="AV3" s="479" t="s">
        <v>89</v>
      </c>
      <c r="AW3" s="480"/>
      <c r="AX3" s="480"/>
      <c r="AY3" s="480"/>
      <c r="AZ3" s="481"/>
      <c r="BA3" s="479" t="s">
        <v>97</v>
      </c>
      <c r="BB3" s="480"/>
      <c r="BC3" s="480"/>
      <c r="BD3" s="480"/>
      <c r="BE3" s="481"/>
      <c r="BF3" s="479" t="s">
        <v>98</v>
      </c>
      <c r="BG3" s="480"/>
      <c r="BH3" s="480"/>
      <c r="BI3" s="480"/>
      <c r="BJ3" s="481"/>
      <c r="BK3" s="479" t="s">
        <v>99</v>
      </c>
      <c r="BL3" s="480"/>
      <c r="BM3" s="480"/>
      <c r="BN3" s="480"/>
      <c r="BO3" s="481"/>
      <c r="BP3" s="479" t="s">
        <v>100</v>
      </c>
      <c r="BQ3" s="480"/>
      <c r="BR3" s="480"/>
      <c r="BS3" s="480"/>
      <c r="BT3" s="481"/>
      <c r="BU3" s="479" t="s">
        <v>101</v>
      </c>
      <c r="BV3" s="480"/>
      <c r="BW3" s="480"/>
      <c r="BX3" s="480"/>
      <c r="BY3" s="481"/>
      <c r="BZ3" s="479" t="s">
        <v>102</v>
      </c>
      <c r="CA3" s="480"/>
      <c r="CB3" s="480"/>
      <c r="CC3" s="480"/>
      <c r="CD3" s="481"/>
      <c r="CE3" s="479" t="s">
        <v>103</v>
      </c>
      <c r="CF3" s="480"/>
      <c r="CG3" s="480"/>
      <c r="CH3" s="480"/>
      <c r="CI3" s="481"/>
      <c r="CJ3" s="479" t="s">
        <v>104</v>
      </c>
      <c r="CK3" s="480"/>
      <c r="CL3" s="480"/>
      <c r="CM3" s="480"/>
      <c r="CN3" s="481"/>
      <c r="CO3" s="479" t="s">
        <v>105</v>
      </c>
      <c r="CP3" s="480"/>
      <c r="CQ3" s="480"/>
      <c r="CR3" s="480"/>
      <c r="CS3" s="481"/>
      <c r="CT3" s="479" t="s">
        <v>106</v>
      </c>
      <c r="CU3" s="480"/>
      <c r="CV3" s="480"/>
      <c r="CW3" s="480"/>
      <c r="CX3" s="481"/>
      <c r="CY3" s="479" t="s">
        <v>107</v>
      </c>
      <c r="CZ3" s="480"/>
      <c r="DA3" s="480"/>
      <c r="DB3" s="480"/>
      <c r="DC3" s="481"/>
    </row>
    <row r="4" spans="1:107" ht="15" customHeight="1" x14ac:dyDescent="0.25">
      <c r="A4" s="100"/>
      <c r="B4" s="109">
        <f t="shared" ref="B4:B35" si="0">C4</f>
        <v>41395</v>
      </c>
      <c r="C4" s="108">
        <v>41395</v>
      </c>
      <c r="D4" s="100">
        <f t="shared" ref="D4:D35" si="1">WEEKNUM(C4,2)</f>
        <v>18</v>
      </c>
      <c r="E4" s="6">
        <f>COUNTA(H4,M4,R4,W4,AB4,AG4,AL4,AQ4,AV4,BA4,BF4,BK4,BP4,BU4,BZ4,CE4,CJ4,CO4,CT4,CY4)</f>
        <v>18</v>
      </c>
      <c r="F4" s="7" t="str">
        <f t="shared" ref="F4:F35" si="2">IF(E4&gt;=$E$50,"X","")</f>
        <v>X</v>
      </c>
      <c r="G4" s="55">
        <f>E4</f>
        <v>18</v>
      </c>
      <c r="H4" s="23"/>
      <c r="I4" s="22">
        <v>0.20833333333333334</v>
      </c>
      <c r="J4" s="22">
        <v>0.54166666666666663</v>
      </c>
      <c r="K4" s="26">
        <v>1</v>
      </c>
      <c r="L4" s="21">
        <f>IF(J4-I4=0,"",(J4-I4)-($E$49*K4))</f>
        <v>0.32638888888888884</v>
      </c>
      <c r="M4" s="23"/>
      <c r="N4" s="22">
        <v>0.20833333333333334</v>
      </c>
      <c r="O4" s="22">
        <v>0.54166666666666663</v>
      </c>
      <c r="P4" s="26">
        <v>2</v>
      </c>
      <c r="Q4" s="21">
        <f>IF(O4-N4=0,"",(O4-N4)-($E$49*P4))</f>
        <v>0.31944444444444436</v>
      </c>
      <c r="R4" s="23" t="s">
        <v>60</v>
      </c>
      <c r="S4" s="22"/>
      <c r="T4" s="22"/>
      <c r="U4" s="26"/>
      <c r="V4" s="21" t="str">
        <f>IF(T4-S4=0,"",(T4-S4)-($E$49*U4))</f>
        <v/>
      </c>
      <c r="W4" s="23" t="s">
        <v>50</v>
      </c>
      <c r="X4" s="22"/>
      <c r="Y4" s="22"/>
      <c r="Z4" s="26"/>
      <c r="AA4" s="21" t="str">
        <f>IF(Y4-X4=0,"",(Y4-X4)-($E$49*Z4))</f>
        <v/>
      </c>
      <c r="AB4" s="23" t="s">
        <v>80</v>
      </c>
      <c r="AC4" s="22"/>
      <c r="AD4" s="22"/>
      <c r="AE4" s="26"/>
      <c r="AF4" s="21" t="str">
        <f>IF(AD4-AC4=0,"",(AD4-AC4)-($E$49*AE4))</f>
        <v/>
      </c>
      <c r="AG4" s="23" t="s">
        <v>60</v>
      </c>
      <c r="AH4" s="22"/>
      <c r="AI4" s="22"/>
      <c r="AJ4" s="26"/>
      <c r="AK4" s="21" t="str">
        <f>IF(AI4-AH4=0,"",(AI4-AH4)-($E$49*AJ4))</f>
        <v/>
      </c>
      <c r="AL4" s="23" t="s">
        <v>60</v>
      </c>
      <c r="AM4" s="22"/>
      <c r="AN4" s="22"/>
      <c r="AO4" s="26"/>
      <c r="AP4" s="21" t="str">
        <f>IF(AN4-AM4=0,"",(AN4-AM4)-($E$49*AO4))</f>
        <v/>
      </c>
      <c r="AQ4" s="23" t="s">
        <v>60</v>
      </c>
      <c r="AR4" s="22"/>
      <c r="AS4" s="22"/>
      <c r="AT4" s="26"/>
      <c r="AU4" s="21" t="str">
        <f>IF(AS4-AR4=0,"",(AS4-AR4)-($E$49*AT4))</f>
        <v/>
      </c>
      <c r="AV4" s="23" t="s">
        <v>60</v>
      </c>
      <c r="AW4" s="22"/>
      <c r="AX4" s="22"/>
      <c r="AY4" s="26"/>
      <c r="AZ4" s="21" t="str">
        <f>IF(AX4-AW4=0,"",(AX4-AW4)-($E$49*AY4))</f>
        <v/>
      </c>
      <c r="BA4" s="23" t="s">
        <v>60</v>
      </c>
      <c r="BB4" s="22"/>
      <c r="BC4" s="22"/>
      <c r="BD4" s="26"/>
      <c r="BE4" s="21" t="str">
        <f>IF(BC4-BB4=0,"",(BC4-BB4)-($E$49*BD4))</f>
        <v/>
      </c>
      <c r="BF4" s="23" t="s">
        <v>60</v>
      </c>
      <c r="BG4" s="22"/>
      <c r="BH4" s="22"/>
      <c r="BI4" s="26"/>
      <c r="BJ4" s="21" t="str">
        <f>IF(BH4-BG4=0,"",(BH4-BG4)-($E$49*BI4))</f>
        <v/>
      </c>
      <c r="BK4" s="23" t="s">
        <v>60</v>
      </c>
      <c r="BL4" s="22"/>
      <c r="BM4" s="22"/>
      <c r="BN4" s="26"/>
      <c r="BO4" s="21" t="str">
        <f>IF(BM4-BL4=0,"",(BM4-BL4)-($E$49*BN4))</f>
        <v/>
      </c>
      <c r="BP4" s="23" t="s">
        <v>60</v>
      </c>
      <c r="BQ4" s="22"/>
      <c r="BR4" s="22"/>
      <c r="BS4" s="26"/>
      <c r="BT4" s="21" t="str">
        <f>IF(BR4-BQ4=0,"",(BR4-BQ4)-($E$49*BS4))</f>
        <v/>
      </c>
      <c r="BU4" s="23" t="s">
        <v>60</v>
      </c>
      <c r="BV4" s="22"/>
      <c r="BW4" s="22"/>
      <c r="BX4" s="26"/>
      <c r="BY4" s="21" t="str">
        <f>IF(BW4-BV4=0,"",(BW4-BV4)-($E$49*BX4))</f>
        <v/>
      </c>
      <c r="BZ4" s="23" t="s">
        <v>60</v>
      </c>
      <c r="CA4" s="22"/>
      <c r="CB4" s="22"/>
      <c r="CC4" s="26"/>
      <c r="CD4" s="21" t="str">
        <f>IF(CB4-CA4=0,"",(CB4-CA4)-($E$49*CC4))</f>
        <v/>
      </c>
      <c r="CE4" s="23" t="s">
        <v>60</v>
      </c>
      <c r="CF4" s="22"/>
      <c r="CG4" s="22"/>
      <c r="CH4" s="26"/>
      <c r="CI4" s="21" t="str">
        <f>IF(CG4-CF4=0,"",(CG4-CF4)-($E$49*CH4))</f>
        <v/>
      </c>
      <c r="CJ4" s="23" t="s">
        <v>60</v>
      </c>
      <c r="CK4" s="22"/>
      <c r="CL4" s="22"/>
      <c r="CM4" s="26"/>
      <c r="CN4" s="21" t="str">
        <f>IF(CL4-CK4=0,"",(CL4-CK4)-($E$49*CM4))</f>
        <v/>
      </c>
      <c r="CO4" s="23" t="s">
        <v>60</v>
      </c>
      <c r="CP4" s="22"/>
      <c r="CQ4" s="22"/>
      <c r="CR4" s="26"/>
      <c r="CS4" s="21" t="str">
        <f>IF(CQ4-CP4=0,"",(CQ4-CP4)-($E$49*CR4))</f>
        <v/>
      </c>
      <c r="CT4" s="23" t="s">
        <v>60</v>
      </c>
      <c r="CU4" s="22"/>
      <c r="CV4" s="22"/>
      <c r="CW4" s="26"/>
      <c r="CX4" s="21" t="str">
        <f>IF(CV4-CU4=0,"",(CV4-CU4)-($E$49*CW4))</f>
        <v/>
      </c>
      <c r="CY4" s="23" t="s">
        <v>60</v>
      </c>
      <c r="CZ4" s="22"/>
      <c r="DA4" s="22"/>
      <c r="DB4" s="26"/>
      <c r="DC4" s="21" t="str">
        <f>IF(DA4-CZ4=0,"",(DA4-CZ4)-($E$49*DB4))</f>
        <v/>
      </c>
    </row>
    <row r="5" spans="1:107" ht="15" customHeight="1" x14ac:dyDescent="0.25">
      <c r="A5" s="100"/>
      <c r="B5" s="109">
        <f t="shared" si="0"/>
        <v>41396</v>
      </c>
      <c r="C5" s="110">
        <f t="shared" ref="C5:C35" si="3">C4+1</f>
        <v>41396</v>
      </c>
      <c r="D5" s="100">
        <f t="shared" si="1"/>
        <v>18</v>
      </c>
      <c r="E5" s="6">
        <f t="shared" ref="E5:E35" si="4">COUNTA(H5,M5,R5,W5,AB5,AG5,AL5,AQ5,AV5,BA5,BF5,BK5,BP5,BU5,BZ5,CE5,CJ5,CO5,CT5,CY5)</f>
        <v>4</v>
      </c>
      <c r="F5" s="7" t="str">
        <f t="shared" si="2"/>
        <v/>
      </c>
      <c r="G5" s="55">
        <f>E5</f>
        <v>4</v>
      </c>
      <c r="H5" s="23" t="s">
        <v>60</v>
      </c>
      <c r="I5" s="22"/>
      <c r="J5" s="22"/>
      <c r="K5" s="26"/>
      <c r="L5" s="21" t="str">
        <f>IF(J5-I5=0,"",(J5-I5)-($E$49*K5))</f>
        <v/>
      </c>
      <c r="M5" s="23"/>
      <c r="N5" s="22">
        <v>0.27083333333333331</v>
      </c>
      <c r="O5" s="22">
        <v>0.59375</v>
      </c>
      <c r="P5" s="26">
        <v>1</v>
      </c>
      <c r="Q5" s="21">
        <f>IF(O5-N5=0,"",(O5-N5)-($E$49*P5))</f>
        <v>0.31597222222222227</v>
      </c>
      <c r="R5" s="23" t="s">
        <v>60</v>
      </c>
      <c r="S5" s="22"/>
      <c r="T5" s="22"/>
      <c r="U5" s="26"/>
      <c r="V5" s="21" t="str">
        <f>IF(T5-S5=0,"",(T5-S5)-($E$49*U5))</f>
        <v/>
      </c>
      <c r="W5" s="23" t="s">
        <v>96</v>
      </c>
      <c r="X5" s="22"/>
      <c r="Y5" s="22"/>
      <c r="Z5" s="26"/>
      <c r="AA5" s="21" t="str">
        <f>IF(Y5-X5=0,"",(Y5-X5)-($E$49*Z5))</f>
        <v/>
      </c>
      <c r="AB5" s="23" t="s">
        <v>80</v>
      </c>
      <c r="AC5" s="22"/>
      <c r="AD5" s="22"/>
      <c r="AE5" s="26"/>
      <c r="AF5" s="21" t="str">
        <f>IF(AD5-AC5=0,"",(AD5-AC5)-($E$49*AE5))</f>
        <v/>
      </c>
      <c r="AG5" s="23"/>
      <c r="AH5" s="22"/>
      <c r="AI5" s="22"/>
      <c r="AJ5" s="26"/>
      <c r="AK5" s="21" t="str">
        <f>IF(AI5-AH5=0,"",(AI5-AH5)-($E$49*AJ5))</f>
        <v/>
      </c>
      <c r="AL5" s="23"/>
      <c r="AM5" s="22"/>
      <c r="AN5" s="22"/>
      <c r="AO5" s="26"/>
      <c r="AP5" s="21" t="str">
        <f>IF(AN5-AM5=0,"",(AN5-AM5)-($E$49*AO5))</f>
        <v/>
      </c>
      <c r="AQ5" s="23"/>
      <c r="AR5" s="22"/>
      <c r="AS5" s="22"/>
      <c r="AT5" s="26"/>
      <c r="AU5" s="21" t="str">
        <f>IF(AS5-AR5=0,"",(AS5-AR5)-($E$49*AT5))</f>
        <v/>
      </c>
      <c r="AV5" s="23"/>
      <c r="AW5" s="22"/>
      <c r="AX5" s="22"/>
      <c r="AY5" s="26"/>
      <c r="AZ5" s="21" t="str">
        <f>IF(AX5-AW5=0,"",(AX5-AW5)-($E$49*AY5))</f>
        <v/>
      </c>
      <c r="BA5" s="23"/>
      <c r="BB5" s="22"/>
      <c r="BC5" s="22"/>
      <c r="BD5" s="26"/>
      <c r="BE5" s="21" t="str">
        <f>IF(BC5-BB5=0,"",(BC5-BB5)-($E$49*BD5))</f>
        <v/>
      </c>
      <c r="BF5" s="23"/>
      <c r="BG5" s="22"/>
      <c r="BH5" s="22"/>
      <c r="BI5" s="26"/>
      <c r="BJ5" s="21" t="str">
        <f>IF(BH5-BG5=0,"",(BH5-BG5)-($E$49*BI5))</f>
        <v/>
      </c>
      <c r="BK5" s="23"/>
      <c r="BL5" s="22"/>
      <c r="BM5" s="22"/>
      <c r="BN5" s="26"/>
      <c r="BO5" s="21" t="str">
        <f>IF(BM5-BL5=0,"",(BM5-BL5)-($E$49*BN5))</f>
        <v/>
      </c>
      <c r="BP5" s="23"/>
      <c r="BQ5" s="22"/>
      <c r="BR5" s="22"/>
      <c r="BS5" s="26"/>
      <c r="BT5" s="21" t="str">
        <f>IF(BR5-BQ5=0,"",(BR5-BQ5)-($E$49*BS5))</f>
        <v/>
      </c>
      <c r="BU5" s="23"/>
      <c r="BV5" s="22"/>
      <c r="BW5" s="22"/>
      <c r="BX5" s="26"/>
      <c r="BY5" s="21" t="str">
        <f>IF(BW5-BV5=0,"",(BW5-BV5)-($E$49*BX5))</f>
        <v/>
      </c>
      <c r="BZ5" s="23"/>
      <c r="CA5" s="22"/>
      <c r="CB5" s="22"/>
      <c r="CC5" s="26"/>
      <c r="CD5" s="21" t="str">
        <f>IF(CB5-CA5=0,"",(CB5-CA5)-($E$49*CC5))</f>
        <v/>
      </c>
      <c r="CE5" s="23"/>
      <c r="CF5" s="22"/>
      <c r="CG5" s="22"/>
      <c r="CH5" s="26"/>
      <c r="CI5" s="21" t="str">
        <f>IF(CG5-CF5=0,"",(CG5-CF5)-($E$49*CH5))</f>
        <v/>
      </c>
      <c r="CJ5" s="23"/>
      <c r="CK5" s="22"/>
      <c r="CL5" s="22"/>
      <c r="CM5" s="26"/>
      <c r="CN5" s="21" t="str">
        <f>IF(CL5-CK5=0,"",(CL5-CK5)-($E$49*CM5))</f>
        <v/>
      </c>
      <c r="CO5" s="23"/>
      <c r="CP5" s="22"/>
      <c r="CQ5" s="22"/>
      <c r="CR5" s="26"/>
      <c r="CS5" s="21" t="str">
        <f>IF(CQ5-CP5=0,"",(CQ5-CP5)-($E$49*CR5))</f>
        <v/>
      </c>
      <c r="CT5" s="23"/>
      <c r="CU5" s="22"/>
      <c r="CV5" s="22"/>
      <c r="CW5" s="26"/>
      <c r="CX5" s="21" t="str">
        <f>IF(CV5-CU5=0,"",(CV5-CU5)-($E$49*CW5))</f>
        <v/>
      </c>
      <c r="CY5" s="23"/>
      <c r="CZ5" s="22"/>
      <c r="DA5" s="22"/>
      <c r="DB5" s="26"/>
      <c r="DC5" s="21" t="str">
        <f>IF(DA5-CZ5=0,"",(DA5-CZ5)-($E$49*DB5))</f>
        <v/>
      </c>
    </row>
    <row r="6" spans="1:107" ht="15" customHeight="1" x14ac:dyDescent="0.25">
      <c r="A6" s="100"/>
      <c r="B6" s="109">
        <f t="shared" si="0"/>
        <v>41397</v>
      </c>
      <c r="C6" s="110">
        <f t="shared" si="3"/>
        <v>41397</v>
      </c>
      <c r="D6" s="100">
        <f t="shared" si="1"/>
        <v>18</v>
      </c>
      <c r="E6" s="6">
        <f t="shared" si="4"/>
        <v>4</v>
      </c>
      <c r="F6" s="7" t="str">
        <f t="shared" si="2"/>
        <v/>
      </c>
      <c r="G6" s="55">
        <f t="shared" ref="G6:G35" si="5">E6</f>
        <v>4</v>
      </c>
      <c r="H6" s="23" t="s">
        <v>49</v>
      </c>
      <c r="I6" s="22"/>
      <c r="J6" s="22"/>
      <c r="K6" s="26"/>
      <c r="L6" s="21" t="str">
        <f t="shared" ref="L6:L35" si="6">IF(J6-I6=0,"",(J6-I6)-($E$49*K6))</f>
        <v/>
      </c>
      <c r="M6" s="23"/>
      <c r="N6" s="22">
        <v>0.25</v>
      </c>
      <c r="O6" s="22">
        <v>0.54166666666666663</v>
      </c>
      <c r="P6" s="26"/>
      <c r="Q6" s="21">
        <f t="shared" ref="Q6:Q35" si="7">IF(O6-N6=0,"",(O6-N6)-($E$49*P6))</f>
        <v>0.29166666666666663</v>
      </c>
      <c r="R6" s="23" t="s">
        <v>60</v>
      </c>
      <c r="S6" s="22"/>
      <c r="T6" s="22"/>
      <c r="U6" s="26"/>
      <c r="V6" s="21" t="str">
        <f t="shared" ref="V6:V35" si="8">IF(T6-S6=0,"",(T6-S6)-($E$49*U6))</f>
        <v/>
      </c>
      <c r="W6" s="23" t="s">
        <v>96</v>
      </c>
      <c r="X6" s="22"/>
      <c r="Y6" s="22"/>
      <c r="Z6" s="26"/>
      <c r="AA6" s="21" t="str">
        <f t="shared" ref="AA6:AA35" si="9">IF(Y6-X6=0,"",(Y6-X6)-($E$49*Z6))</f>
        <v/>
      </c>
      <c r="AB6" s="23" t="s">
        <v>80</v>
      </c>
      <c r="AC6" s="22"/>
      <c r="AD6" s="22"/>
      <c r="AE6" s="26"/>
      <c r="AF6" s="21" t="str">
        <f t="shared" ref="AF6:AF35" si="10">IF(AD6-AC6=0,"",(AD6-AC6)-($E$49*AE6))</f>
        <v/>
      </c>
      <c r="AG6" s="23"/>
      <c r="AH6" s="22"/>
      <c r="AI6" s="22"/>
      <c r="AJ6" s="26"/>
      <c r="AK6" s="21" t="str">
        <f t="shared" ref="AK6:AK35" si="11">IF(AI6-AH6=0,"",(AI6-AH6)-($E$49*AJ6))</f>
        <v/>
      </c>
      <c r="AL6" s="23"/>
      <c r="AM6" s="22"/>
      <c r="AN6" s="22"/>
      <c r="AO6" s="26"/>
      <c r="AP6" s="21" t="str">
        <f t="shared" ref="AP6:AP35" si="12">IF(AN6-AM6=0,"",(AN6-AM6)-($E$49*AO6))</f>
        <v/>
      </c>
      <c r="AQ6" s="23"/>
      <c r="AR6" s="22"/>
      <c r="AS6" s="22"/>
      <c r="AT6" s="26"/>
      <c r="AU6" s="21" t="str">
        <f t="shared" ref="AU6:AU35" si="13">IF(AS6-AR6=0,"",(AS6-AR6)-($E$49*AT6))</f>
        <v/>
      </c>
      <c r="AV6" s="23"/>
      <c r="AW6" s="22"/>
      <c r="AX6" s="22"/>
      <c r="AY6" s="26"/>
      <c r="AZ6" s="21" t="str">
        <f t="shared" ref="AZ6:AZ35" si="14">IF(AX6-AW6=0,"",(AX6-AW6)-($E$49*AY6))</f>
        <v/>
      </c>
      <c r="BA6" s="23"/>
      <c r="BB6" s="22"/>
      <c r="BC6" s="22"/>
      <c r="BD6" s="26"/>
      <c r="BE6" s="21" t="str">
        <f t="shared" ref="BE6:BE35" si="15">IF(BC6-BB6=0,"",(BC6-BB6)-($E$49*BD6))</f>
        <v/>
      </c>
      <c r="BF6" s="23"/>
      <c r="BG6" s="22"/>
      <c r="BH6" s="22"/>
      <c r="BI6" s="26"/>
      <c r="BJ6" s="21" t="str">
        <f t="shared" ref="BJ6:BJ35" si="16">IF(BH6-BG6=0,"",(BH6-BG6)-($E$49*BI6))</f>
        <v/>
      </c>
      <c r="BK6" s="23"/>
      <c r="BL6" s="22"/>
      <c r="BM6" s="22"/>
      <c r="BN6" s="26"/>
      <c r="BO6" s="21" t="str">
        <f t="shared" ref="BO6:BO35" si="17">IF(BM6-BL6=0,"",(BM6-BL6)-($E$49*BN6))</f>
        <v/>
      </c>
      <c r="BP6" s="23"/>
      <c r="BQ6" s="22"/>
      <c r="BR6" s="22"/>
      <c r="BS6" s="26"/>
      <c r="BT6" s="21" t="str">
        <f t="shared" ref="BT6:BT35" si="18">IF(BR6-BQ6=0,"",(BR6-BQ6)-($E$49*BS6))</f>
        <v/>
      </c>
      <c r="BU6" s="23"/>
      <c r="BV6" s="22"/>
      <c r="BW6" s="22"/>
      <c r="BX6" s="26"/>
      <c r="BY6" s="21" t="str">
        <f t="shared" ref="BY6:BY35" si="19">IF(BW6-BV6=0,"",(BW6-BV6)-($E$49*BX6))</f>
        <v/>
      </c>
      <c r="BZ6" s="23"/>
      <c r="CA6" s="22"/>
      <c r="CB6" s="22"/>
      <c r="CC6" s="26"/>
      <c r="CD6" s="21" t="str">
        <f t="shared" ref="CD6:CD35" si="20">IF(CB6-CA6=0,"",(CB6-CA6)-($E$49*CC6))</f>
        <v/>
      </c>
      <c r="CE6" s="23"/>
      <c r="CF6" s="22"/>
      <c r="CG6" s="22"/>
      <c r="CH6" s="26"/>
      <c r="CI6" s="21" t="str">
        <f t="shared" ref="CI6:CI35" si="21">IF(CG6-CF6=0,"",(CG6-CF6)-($E$49*CH6))</f>
        <v/>
      </c>
      <c r="CJ6" s="23"/>
      <c r="CK6" s="22"/>
      <c r="CL6" s="22"/>
      <c r="CM6" s="26"/>
      <c r="CN6" s="21" t="str">
        <f t="shared" ref="CN6:CN35" si="22">IF(CL6-CK6=0,"",(CL6-CK6)-($E$49*CM6))</f>
        <v/>
      </c>
      <c r="CO6" s="23"/>
      <c r="CP6" s="22"/>
      <c r="CQ6" s="22"/>
      <c r="CR6" s="26"/>
      <c r="CS6" s="21" t="str">
        <f t="shared" ref="CS6:CS35" si="23">IF(CQ6-CP6=0,"",(CQ6-CP6)-($E$49*CR6))</f>
        <v/>
      </c>
      <c r="CT6" s="23"/>
      <c r="CU6" s="22"/>
      <c r="CV6" s="22"/>
      <c r="CW6" s="26"/>
      <c r="CX6" s="21" t="str">
        <f t="shared" ref="CX6:CX35" si="24">IF(CV6-CU6=0,"",(CV6-CU6)-($E$49*CW6))</f>
        <v/>
      </c>
      <c r="CY6" s="23"/>
      <c r="CZ6" s="22"/>
      <c r="DA6" s="22"/>
      <c r="DB6" s="26"/>
      <c r="DC6" s="21" t="str">
        <f t="shared" ref="DC6:DC35" si="25">IF(DA6-CZ6=0,"",(DA6-CZ6)-($E$49*DB6))</f>
        <v/>
      </c>
    </row>
    <row r="7" spans="1:107" ht="15" customHeight="1" x14ac:dyDescent="0.25">
      <c r="A7" s="100"/>
      <c r="B7" s="109">
        <f t="shared" si="0"/>
        <v>41398</v>
      </c>
      <c r="C7" s="110">
        <f t="shared" si="3"/>
        <v>41398</v>
      </c>
      <c r="D7" s="100">
        <f t="shared" si="1"/>
        <v>18</v>
      </c>
      <c r="E7" s="6">
        <f t="shared" si="4"/>
        <v>2</v>
      </c>
      <c r="F7" s="7" t="str">
        <f t="shared" si="2"/>
        <v/>
      </c>
      <c r="G7" s="55">
        <f t="shared" si="5"/>
        <v>2</v>
      </c>
      <c r="H7" s="23"/>
      <c r="I7" s="22"/>
      <c r="J7" s="22"/>
      <c r="K7" s="26"/>
      <c r="L7" s="21" t="str">
        <f t="shared" si="6"/>
        <v/>
      </c>
      <c r="M7" s="23"/>
      <c r="N7" s="22"/>
      <c r="O7" s="22"/>
      <c r="P7" s="26"/>
      <c r="Q7" s="21" t="str">
        <f t="shared" si="7"/>
        <v/>
      </c>
      <c r="R7" s="23" t="s">
        <v>60</v>
      </c>
      <c r="S7" s="22"/>
      <c r="T7" s="22"/>
      <c r="U7" s="26"/>
      <c r="V7" s="21" t="str">
        <f t="shared" si="8"/>
        <v/>
      </c>
      <c r="W7" s="23" t="s">
        <v>96</v>
      </c>
      <c r="X7" s="22"/>
      <c r="Y7" s="22"/>
      <c r="Z7" s="26"/>
      <c r="AA7" s="21" t="str">
        <f t="shared" si="9"/>
        <v/>
      </c>
      <c r="AB7" s="23"/>
      <c r="AC7" s="22"/>
      <c r="AD7" s="22"/>
      <c r="AE7" s="26"/>
      <c r="AF7" s="21" t="str">
        <f t="shared" si="10"/>
        <v/>
      </c>
      <c r="AG7" s="23"/>
      <c r="AH7" s="22"/>
      <c r="AI7" s="22"/>
      <c r="AJ7" s="26"/>
      <c r="AK7" s="21" t="str">
        <f t="shared" si="11"/>
        <v/>
      </c>
      <c r="AL7" s="23"/>
      <c r="AM7" s="22"/>
      <c r="AN7" s="22"/>
      <c r="AO7" s="26"/>
      <c r="AP7" s="21" t="str">
        <f t="shared" si="12"/>
        <v/>
      </c>
      <c r="AQ7" s="23"/>
      <c r="AR7" s="22"/>
      <c r="AS7" s="22"/>
      <c r="AT7" s="26"/>
      <c r="AU7" s="21" t="str">
        <f t="shared" si="13"/>
        <v/>
      </c>
      <c r="AV7" s="23"/>
      <c r="AW7" s="22"/>
      <c r="AX7" s="22"/>
      <c r="AY7" s="26"/>
      <c r="AZ7" s="21" t="str">
        <f t="shared" si="14"/>
        <v/>
      </c>
      <c r="BA7" s="23"/>
      <c r="BB7" s="22"/>
      <c r="BC7" s="22"/>
      <c r="BD7" s="26"/>
      <c r="BE7" s="21" t="str">
        <f t="shared" si="15"/>
        <v/>
      </c>
      <c r="BF7" s="23"/>
      <c r="BG7" s="22"/>
      <c r="BH7" s="22"/>
      <c r="BI7" s="26"/>
      <c r="BJ7" s="21" t="str">
        <f t="shared" si="16"/>
        <v/>
      </c>
      <c r="BK7" s="23"/>
      <c r="BL7" s="22"/>
      <c r="BM7" s="22"/>
      <c r="BN7" s="26"/>
      <c r="BO7" s="21" t="str">
        <f t="shared" si="17"/>
        <v/>
      </c>
      <c r="BP7" s="23"/>
      <c r="BQ7" s="22"/>
      <c r="BR7" s="22"/>
      <c r="BS7" s="26"/>
      <c r="BT7" s="21" t="str">
        <f t="shared" si="18"/>
        <v/>
      </c>
      <c r="BU7" s="23"/>
      <c r="BV7" s="22"/>
      <c r="BW7" s="22"/>
      <c r="BX7" s="26"/>
      <c r="BY7" s="21" t="str">
        <f t="shared" si="19"/>
        <v/>
      </c>
      <c r="BZ7" s="23"/>
      <c r="CA7" s="22"/>
      <c r="CB7" s="22"/>
      <c r="CC7" s="26"/>
      <c r="CD7" s="21" t="str">
        <f t="shared" si="20"/>
        <v/>
      </c>
      <c r="CE7" s="23"/>
      <c r="CF7" s="22"/>
      <c r="CG7" s="22"/>
      <c r="CH7" s="26"/>
      <c r="CI7" s="21" t="str">
        <f t="shared" si="21"/>
        <v/>
      </c>
      <c r="CJ7" s="23"/>
      <c r="CK7" s="22"/>
      <c r="CL7" s="22"/>
      <c r="CM7" s="26"/>
      <c r="CN7" s="21" t="str">
        <f t="shared" si="22"/>
        <v/>
      </c>
      <c r="CO7" s="23"/>
      <c r="CP7" s="22"/>
      <c r="CQ7" s="22"/>
      <c r="CR7" s="26"/>
      <c r="CS7" s="21" t="str">
        <f t="shared" si="23"/>
        <v/>
      </c>
      <c r="CT7" s="23"/>
      <c r="CU7" s="22"/>
      <c r="CV7" s="22"/>
      <c r="CW7" s="26"/>
      <c r="CX7" s="21" t="str">
        <f t="shared" si="24"/>
        <v/>
      </c>
      <c r="CY7" s="23"/>
      <c r="CZ7" s="22"/>
      <c r="DA7" s="22"/>
      <c r="DB7" s="26"/>
      <c r="DC7" s="21" t="str">
        <f t="shared" si="25"/>
        <v/>
      </c>
    </row>
    <row r="8" spans="1:107" ht="15" customHeight="1" x14ac:dyDescent="0.25">
      <c r="A8" s="100"/>
      <c r="B8" s="109">
        <f t="shared" si="0"/>
        <v>41399</v>
      </c>
      <c r="C8" s="110">
        <f t="shared" si="3"/>
        <v>41399</v>
      </c>
      <c r="D8" s="100">
        <f t="shared" si="1"/>
        <v>18</v>
      </c>
      <c r="E8" s="6">
        <f t="shared" si="4"/>
        <v>2</v>
      </c>
      <c r="F8" s="7" t="str">
        <f t="shared" si="2"/>
        <v/>
      </c>
      <c r="G8" s="55">
        <f t="shared" si="5"/>
        <v>2</v>
      </c>
      <c r="H8" s="23"/>
      <c r="I8" s="22"/>
      <c r="J8" s="22"/>
      <c r="K8" s="26"/>
      <c r="L8" s="21" t="str">
        <f t="shared" si="6"/>
        <v/>
      </c>
      <c r="M8" s="23"/>
      <c r="N8" s="22"/>
      <c r="O8" s="22"/>
      <c r="P8" s="26"/>
      <c r="Q8" s="21" t="str">
        <f t="shared" si="7"/>
        <v/>
      </c>
      <c r="R8" s="23" t="s">
        <v>60</v>
      </c>
      <c r="S8" s="22"/>
      <c r="T8" s="22"/>
      <c r="U8" s="26"/>
      <c r="V8" s="21" t="str">
        <f t="shared" si="8"/>
        <v/>
      </c>
      <c r="W8" s="23" t="s">
        <v>96</v>
      </c>
      <c r="X8" s="22"/>
      <c r="Y8" s="22"/>
      <c r="Z8" s="26"/>
      <c r="AA8" s="21" t="str">
        <f t="shared" si="9"/>
        <v/>
      </c>
      <c r="AB8" s="23"/>
      <c r="AC8" s="22"/>
      <c r="AD8" s="22"/>
      <c r="AE8" s="26"/>
      <c r="AF8" s="21" t="str">
        <f t="shared" si="10"/>
        <v/>
      </c>
      <c r="AG8" s="23"/>
      <c r="AH8" s="22"/>
      <c r="AI8" s="22"/>
      <c r="AJ8" s="26"/>
      <c r="AK8" s="21" t="str">
        <f t="shared" si="11"/>
        <v/>
      </c>
      <c r="AL8" s="23"/>
      <c r="AM8" s="22"/>
      <c r="AN8" s="22"/>
      <c r="AO8" s="26"/>
      <c r="AP8" s="21" t="str">
        <f t="shared" si="12"/>
        <v/>
      </c>
      <c r="AQ8" s="23"/>
      <c r="AR8" s="22"/>
      <c r="AS8" s="22"/>
      <c r="AT8" s="26"/>
      <c r="AU8" s="21" t="str">
        <f t="shared" si="13"/>
        <v/>
      </c>
      <c r="AV8" s="23"/>
      <c r="AW8" s="22"/>
      <c r="AX8" s="22"/>
      <c r="AY8" s="26"/>
      <c r="AZ8" s="21" t="str">
        <f t="shared" si="14"/>
        <v/>
      </c>
      <c r="BA8" s="23"/>
      <c r="BB8" s="22"/>
      <c r="BC8" s="22"/>
      <c r="BD8" s="26"/>
      <c r="BE8" s="21" t="str">
        <f t="shared" si="15"/>
        <v/>
      </c>
      <c r="BF8" s="23"/>
      <c r="BG8" s="22"/>
      <c r="BH8" s="22"/>
      <c r="BI8" s="26"/>
      <c r="BJ8" s="21" t="str">
        <f t="shared" si="16"/>
        <v/>
      </c>
      <c r="BK8" s="23"/>
      <c r="BL8" s="22"/>
      <c r="BM8" s="22"/>
      <c r="BN8" s="26"/>
      <c r="BO8" s="21" t="str">
        <f t="shared" si="17"/>
        <v/>
      </c>
      <c r="BP8" s="23"/>
      <c r="BQ8" s="22"/>
      <c r="BR8" s="22"/>
      <c r="BS8" s="26"/>
      <c r="BT8" s="21" t="str">
        <f t="shared" si="18"/>
        <v/>
      </c>
      <c r="BU8" s="23"/>
      <c r="BV8" s="22"/>
      <c r="BW8" s="22"/>
      <c r="BX8" s="26"/>
      <c r="BY8" s="21" t="str">
        <f t="shared" si="19"/>
        <v/>
      </c>
      <c r="BZ8" s="23"/>
      <c r="CA8" s="22"/>
      <c r="CB8" s="22"/>
      <c r="CC8" s="26"/>
      <c r="CD8" s="21" t="str">
        <f t="shared" si="20"/>
        <v/>
      </c>
      <c r="CE8" s="23"/>
      <c r="CF8" s="22"/>
      <c r="CG8" s="22"/>
      <c r="CH8" s="26"/>
      <c r="CI8" s="21" t="str">
        <f t="shared" si="21"/>
        <v/>
      </c>
      <c r="CJ8" s="23"/>
      <c r="CK8" s="22"/>
      <c r="CL8" s="22"/>
      <c r="CM8" s="26"/>
      <c r="CN8" s="21" t="str">
        <f t="shared" si="22"/>
        <v/>
      </c>
      <c r="CO8" s="23"/>
      <c r="CP8" s="22"/>
      <c r="CQ8" s="22"/>
      <c r="CR8" s="26"/>
      <c r="CS8" s="21" t="str">
        <f t="shared" si="23"/>
        <v/>
      </c>
      <c r="CT8" s="23"/>
      <c r="CU8" s="22"/>
      <c r="CV8" s="22"/>
      <c r="CW8" s="26"/>
      <c r="CX8" s="21" t="str">
        <f t="shared" si="24"/>
        <v/>
      </c>
      <c r="CY8" s="23"/>
      <c r="CZ8" s="22"/>
      <c r="DA8" s="22"/>
      <c r="DB8" s="26"/>
      <c r="DC8" s="21" t="str">
        <f t="shared" si="25"/>
        <v/>
      </c>
    </row>
    <row r="9" spans="1:107" ht="15" customHeight="1" x14ac:dyDescent="0.25">
      <c r="A9" s="100"/>
      <c r="B9" s="109">
        <f t="shared" si="0"/>
        <v>41400</v>
      </c>
      <c r="C9" s="110">
        <f t="shared" si="3"/>
        <v>41400</v>
      </c>
      <c r="D9" s="100">
        <f t="shared" si="1"/>
        <v>19</v>
      </c>
      <c r="E9" s="6">
        <f t="shared" si="4"/>
        <v>0</v>
      </c>
      <c r="F9" s="7" t="str">
        <f t="shared" si="2"/>
        <v/>
      </c>
      <c r="G9" s="55">
        <f t="shared" si="5"/>
        <v>0</v>
      </c>
      <c r="H9" s="23"/>
      <c r="I9" s="22">
        <v>0.21875</v>
      </c>
      <c r="J9" s="22">
        <v>0.59722222222222221</v>
      </c>
      <c r="K9" s="26">
        <v>2</v>
      </c>
      <c r="L9" s="21">
        <f t="shared" si="6"/>
        <v>0.36458333333333331</v>
      </c>
      <c r="M9" s="23"/>
      <c r="N9" s="22">
        <v>0.22916666666666666</v>
      </c>
      <c r="O9" s="22">
        <v>0.56944444444444442</v>
      </c>
      <c r="P9" s="26">
        <v>2</v>
      </c>
      <c r="Q9" s="21">
        <f t="shared" si="7"/>
        <v>0.3263888888888889</v>
      </c>
      <c r="R9" s="23"/>
      <c r="S9" s="22"/>
      <c r="T9" s="22"/>
      <c r="U9" s="26"/>
      <c r="V9" s="21" t="str">
        <f t="shared" si="8"/>
        <v/>
      </c>
      <c r="W9" s="23"/>
      <c r="X9" s="22"/>
      <c r="Y9" s="22"/>
      <c r="Z9" s="26"/>
      <c r="AA9" s="21" t="str">
        <f t="shared" si="9"/>
        <v/>
      </c>
      <c r="AB9" s="23"/>
      <c r="AC9" s="22"/>
      <c r="AD9" s="22"/>
      <c r="AE9" s="26"/>
      <c r="AF9" s="21" t="str">
        <f t="shared" si="10"/>
        <v/>
      </c>
      <c r="AG9" s="23"/>
      <c r="AH9" s="22"/>
      <c r="AI9" s="22"/>
      <c r="AJ9" s="26"/>
      <c r="AK9" s="21" t="str">
        <f t="shared" si="11"/>
        <v/>
      </c>
      <c r="AL9" s="23"/>
      <c r="AM9" s="22"/>
      <c r="AN9" s="22"/>
      <c r="AO9" s="26"/>
      <c r="AP9" s="21" t="str">
        <f t="shared" si="12"/>
        <v/>
      </c>
      <c r="AQ9" s="23"/>
      <c r="AR9" s="22"/>
      <c r="AS9" s="22"/>
      <c r="AT9" s="26"/>
      <c r="AU9" s="21" t="str">
        <f t="shared" si="13"/>
        <v/>
      </c>
      <c r="AV9" s="23"/>
      <c r="AW9" s="22"/>
      <c r="AX9" s="22"/>
      <c r="AY9" s="26"/>
      <c r="AZ9" s="21" t="str">
        <f t="shared" si="14"/>
        <v/>
      </c>
      <c r="BA9" s="23"/>
      <c r="BB9" s="22"/>
      <c r="BC9" s="22"/>
      <c r="BD9" s="26"/>
      <c r="BE9" s="21" t="str">
        <f t="shared" si="15"/>
        <v/>
      </c>
      <c r="BF9" s="23"/>
      <c r="BG9" s="22"/>
      <c r="BH9" s="22"/>
      <c r="BI9" s="26"/>
      <c r="BJ9" s="21" t="str">
        <f t="shared" si="16"/>
        <v/>
      </c>
      <c r="BK9" s="23"/>
      <c r="BL9" s="22"/>
      <c r="BM9" s="22"/>
      <c r="BN9" s="26"/>
      <c r="BO9" s="21" t="str">
        <f t="shared" si="17"/>
        <v/>
      </c>
      <c r="BP9" s="23"/>
      <c r="BQ9" s="22"/>
      <c r="BR9" s="22"/>
      <c r="BS9" s="26"/>
      <c r="BT9" s="21" t="str">
        <f t="shared" si="18"/>
        <v/>
      </c>
      <c r="BU9" s="23"/>
      <c r="BV9" s="22"/>
      <c r="BW9" s="22"/>
      <c r="BX9" s="26"/>
      <c r="BY9" s="21" t="str">
        <f t="shared" si="19"/>
        <v/>
      </c>
      <c r="BZ9" s="23"/>
      <c r="CA9" s="22"/>
      <c r="CB9" s="22"/>
      <c r="CC9" s="26"/>
      <c r="CD9" s="21" t="str">
        <f t="shared" si="20"/>
        <v/>
      </c>
      <c r="CE9" s="23"/>
      <c r="CF9" s="22"/>
      <c r="CG9" s="22"/>
      <c r="CH9" s="26"/>
      <c r="CI9" s="21" t="str">
        <f t="shared" si="21"/>
        <v/>
      </c>
      <c r="CJ9" s="23"/>
      <c r="CK9" s="22"/>
      <c r="CL9" s="22"/>
      <c r="CM9" s="26"/>
      <c r="CN9" s="21" t="str">
        <f t="shared" si="22"/>
        <v/>
      </c>
      <c r="CO9" s="23"/>
      <c r="CP9" s="22"/>
      <c r="CQ9" s="22"/>
      <c r="CR9" s="26"/>
      <c r="CS9" s="21" t="str">
        <f t="shared" si="23"/>
        <v/>
      </c>
      <c r="CT9" s="23"/>
      <c r="CU9" s="22"/>
      <c r="CV9" s="22"/>
      <c r="CW9" s="26"/>
      <c r="CX9" s="21" t="str">
        <f t="shared" si="24"/>
        <v/>
      </c>
      <c r="CY9" s="23"/>
      <c r="CZ9" s="22"/>
      <c r="DA9" s="22"/>
      <c r="DB9" s="26"/>
      <c r="DC9" s="21" t="str">
        <f t="shared" si="25"/>
        <v/>
      </c>
    </row>
    <row r="10" spans="1:107" ht="15" customHeight="1" x14ac:dyDescent="0.25">
      <c r="A10" s="100"/>
      <c r="B10" s="109">
        <f t="shared" si="0"/>
        <v>41401</v>
      </c>
      <c r="C10" s="110">
        <f t="shared" si="3"/>
        <v>41401</v>
      </c>
      <c r="D10" s="100">
        <f t="shared" si="1"/>
        <v>19</v>
      </c>
      <c r="E10" s="6">
        <f t="shared" si="4"/>
        <v>0</v>
      </c>
      <c r="F10" s="7" t="str">
        <f t="shared" si="2"/>
        <v/>
      </c>
      <c r="G10" s="55">
        <f t="shared" si="5"/>
        <v>0</v>
      </c>
      <c r="H10" s="23"/>
      <c r="I10" s="22">
        <v>0.20833333333333334</v>
      </c>
      <c r="J10" s="22">
        <v>0.54166666666666663</v>
      </c>
      <c r="K10" s="26"/>
      <c r="L10" s="21">
        <f t="shared" si="6"/>
        <v>0.33333333333333326</v>
      </c>
      <c r="M10" s="23"/>
      <c r="N10" s="22">
        <v>0.20833333333333334</v>
      </c>
      <c r="O10" s="22">
        <v>0.54166666666666663</v>
      </c>
      <c r="P10" s="26"/>
      <c r="Q10" s="21">
        <f t="shared" si="7"/>
        <v>0.33333333333333326</v>
      </c>
      <c r="R10" s="23"/>
      <c r="S10" s="22"/>
      <c r="T10" s="22"/>
      <c r="U10" s="26"/>
      <c r="V10" s="21" t="str">
        <f t="shared" si="8"/>
        <v/>
      </c>
      <c r="W10" s="23"/>
      <c r="X10" s="22"/>
      <c r="Y10" s="22"/>
      <c r="Z10" s="26"/>
      <c r="AA10" s="21" t="str">
        <f t="shared" si="9"/>
        <v/>
      </c>
      <c r="AB10" s="23"/>
      <c r="AC10" s="22"/>
      <c r="AD10" s="22"/>
      <c r="AE10" s="26"/>
      <c r="AF10" s="21" t="str">
        <f t="shared" si="10"/>
        <v/>
      </c>
      <c r="AG10" s="23"/>
      <c r="AH10" s="22"/>
      <c r="AI10" s="22"/>
      <c r="AJ10" s="26"/>
      <c r="AK10" s="21" t="str">
        <f t="shared" si="11"/>
        <v/>
      </c>
      <c r="AL10" s="23"/>
      <c r="AM10" s="22"/>
      <c r="AN10" s="22"/>
      <c r="AO10" s="26"/>
      <c r="AP10" s="21" t="str">
        <f t="shared" si="12"/>
        <v/>
      </c>
      <c r="AQ10" s="23"/>
      <c r="AR10" s="22"/>
      <c r="AS10" s="22"/>
      <c r="AT10" s="26"/>
      <c r="AU10" s="21" t="str">
        <f t="shared" si="13"/>
        <v/>
      </c>
      <c r="AV10" s="23"/>
      <c r="AW10" s="22"/>
      <c r="AX10" s="22"/>
      <c r="AY10" s="26"/>
      <c r="AZ10" s="21" t="str">
        <f t="shared" si="14"/>
        <v/>
      </c>
      <c r="BA10" s="23"/>
      <c r="BB10" s="22"/>
      <c r="BC10" s="22"/>
      <c r="BD10" s="26"/>
      <c r="BE10" s="21" t="str">
        <f t="shared" si="15"/>
        <v/>
      </c>
      <c r="BF10" s="23"/>
      <c r="BG10" s="22"/>
      <c r="BH10" s="22"/>
      <c r="BI10" s="26"/>
      <c r="BJ10" s="21" t="str">
        <f t="shared" si="16"/>
        <v/>
      </c>
      <c r="BK10" s="23"/>
      <c r="BL10" s="22"/>
      <c r="BM10" s="22"/>
      <c r="BN10" s="26"/>
      <c r="BO10" s="21" t="str">
        <f t="shared" si="17"/>
        <v/>
      </c>
      <c r="BP10" s="23"/>
      <c r="BQ10" s="22"/>
      <c r="BR10" s="22"/>
      <c r="BS10" s="26"/>
      <c r="BT10" s="21" t="str">
        <f t="shared" si="18"/>
        <v/>
      </c>
      <c r="BU10" s="23"/>
      <c r="BV10" s="22"/>
      <c r="BW10" s="22"/>
      <c r="BX10" s="26"/>
      <c r="BY10" s="21" t="str">
        <f t="shared" si="19"/>
        <v/>
      </c>
      <c r="BZ10" s="23"/>
      <c r="CA10" s="22"/>
      <c r="CB10" s="22"/>
      <c r="CC10" s="26"/>
      <c r="CD10" s="21" t="str">
        <f t="shared" si="20"/>
        <v/>
      </c>
      <c r="CE10" s="23"/>
      <c r="CF10" s="22"/>
      <c r="CG10" s="22"/>
      <c r="CH10" s="26"/>
      <c r="CI10" s="21" t="str">
        <f t="shared" si="21"/>
        <v/>
      </c>
      <c r="CJ10" s="23"/>
      <c r="CK10" s="22"/>
      <c r="CL10" s="22"/>
      <c r="CM10" s="26"/>
      <c r="CN10" s="21" t="str">
        <f t="shared" si="22"/>
        <v/>
      </c>
      <c r="CO10" s="23"/>
      <c r="CP10" s="22"/>
      <c r="CQ10" s="22"/>
      <c r="CR10" s="26"/>
      <c r="CS10" s="21" t="str">
        <f t="shared" si="23"/>
        <v/>
      </c>
      <c r="CT10" s="23"/>
      <c r="CU10" s="22"/>
      <c r="CV10" s="22"/>
      <c r="CW10" s="26"/>
      <c r="CX10" s="21" t="str">
        <f t="shared" si="24"/>
        <v/>
      </c>
      <c r="CY10" s="23"/>
      <c r="CZ10" s="22"/>
      <c r="DA10" s="22"/>
      <c r="DB10" s="26"/>
      <c r="DC10" s="21" t="str">
        <f t="shared" si="25"/>
        <v/>
      </c>
    </row>
    <row r="11" spans="1:107" ht="15" customHeight="1" x14ac:dyDescent="0.25">
      <c r="A11" s="100"/>
      <c r="B11" s="109">
        <f t="shared" si="0"/>
        <v>41402</v>
      </c>
      <c r="C11" s="110">
        <f t="shared" si="3"/>
        <v>41402</v>
      </c>
      <c r="D11" s="100">
        <f t="shared" si="1"/>
        <v>19</v>
      </c>
      <c r="E11" s="6">
        <f t="shared" si="4"/>
        <v>0</v>
      </c>
      <c r="F11" s="7" t="str">
        <f t="shared" si="2"/>
        <v/>
      </c>
      <c r="G11" s="55">
        <f t="shared" si="5"/>
        <v>0</v>
      </c>
      <c r="H11" s="23"/>
      <c r="I11" s="22"/>
      <c r="J11" s="22"/>
      <c r="K11" s="26"/>
      <c r="L11" s="21" t="str">
        <f t="shared" si="6"/>
        <v/>
      </c>
      <c r="M11" s="23"/>
      <c r="N11" s="22"/>
      <c r="O11" s="22"/>
      <c r="P11" s="26"/>
      <c r="Q11" s="21" t="str">
        <f t="shared" si="7"/>
        <v/>
      </c>
      <c r="R11" s="23"/>
      <c r="S11" s="22"/>
      <c r="T11" s="22"/>
      <c r="U11" s="26"/>
      <c r="V11" s="21" t="str">
        <f t="shared" si="8"/>
        <v/>
      </c>
      <c r="W11" s="23"/>
      <c r="X11" s="22"/>
      <c r="Y11" s="22"/>
      <c r="Z11" s="26"/>
      <c r="AA11" s="21" t="str">
        <f t="shared" si="9"/>
        <v/>
      </c>
      <c r="AB11" s="23"/>
      <c r="AC11" s="22"/>
      <c r="AD11" s="22"/>
      <c r="AE11" s="26"/>
      <c r="AF11" s="21" t="str">
        <f t="shared" si="10"/>
        <v/>
      </c>
      <c r="AG11" s="23"/>
      <c r="AH11" s="22"/>
      <c r="AI11" s="22"/>
      <c r="AJ11" s="26"/>
      <c r="AK11" s="21" t="str">
        <f t="shared" si="11"/>
        <v/>
      </c>
      <c r="AL11" s="23"/>
      <c r="AM11" s="22"/>
      <c r="AN11" s="22"/>
      <c r="AO11" s="26"/>
      <c r="AP11" s="21" t="str">
        <f t="shared" si="12"/>
        <v/>
      </c>
      <c r="AQ11" s="23"/>
      <c r="AR11" s="22"/>
      <c r="AS11" s="22"/>
      <c r="AT11" s="26"/>
      <c r="AU11" s="21" t="str">
        <f t="shared" si="13"/>
        <v/>
      </c>
      <c r="AV11" s="23"/>
      <c r="AW11" s="22"/>
      <c r="AX11" s="22"/>
      <c r="AY11" s="26"/>
      <c r="AZ11" s="21" t="str">
        <f t="shared" si="14"/>
        <v/>
      </c>
      <c r="BA11" s="23"/>
      <c r="BB11" s="22"/>
      <c r="BC11" s="22"/>
      <c r="BD11" s="26"/>
      <c r="BE11" s="21" t="str">
        <f t="shared" si="15"/>
        <v/>
      </c>
      <c r="BF11" s="23"/>
      <c r="BG11" s="22"/>
      <c r="BH11" s="22"/>
      <c r="BI11" s="26"/>
      <c r="BJ11" s="21" t="str">
        <f t="shared" si="16"/>
        <v/>
      </c>
      <c r="BK11" s="23"/>
      <c r="BL11" s="22"/>
      <c r="BM11" s="22"/>
      <c r="BN11" s="26"/>
      <c r="BO11" s="21" t="str">
        <f t="shared" si="17"/>
        <v/>
      </c>
      <c r="BP11" s="23"/>
      <c r="BQ11" s="22"/>
      <c r="BR11" s="22"/>
      <c r="BS11" s="26"/>
      <c r="BT11" s="21" t="str">
        <f t="shared" si="18"/>
        <v/>
      </c>
      <c r="BU11" s="23"/>
      <c r="BV11" s="22"/>
      <c r="BW11" s="22"/>
      <c r="BX11" s="26"/>
      <c r="BY11" s="21" t="str">
        <f t="shared" si="19"/>
        <v/>
      </c>
      <c r="BZ11" s="23"/>
      <c r="CA11" s="22"/>
      <c r="CB11" s="22"/>
      <c r="CC11" s="26"/>
      <c r="CD11" s="21" t="str">
        <f t="shared" si="20"/>
        <v/>
      </c>
      <c r="CE11" s="23"/>
      <c r="CF11" s="22"/>
      <c r="CG11" s="22"/>
      <c r="CH11" s="26"/>
      <c r="CI11" s="21" t="str">
        <f t="shared" si="21"/>
        <v/>
      </c>
      <c r="CJ11" s="23"/>
      <c r="CK11" s="22"/>
      <c r="CL11" s="22"/>
      <c r="CM11" s="26"/>
      <c r="CN11" s="21" t="str">
        <f t="shared" si="22"/>
        <v/>
      </c>
      <c r="CO11" s="23"/>
      <c r="CP11" s="22"/>
      <c r="CQ11" s="22"/>
      <c r="CR11" s="26"/>
      <c r="CS11" s="21" t="str">
        <f t="shared" si="23"/>
        <v/>
      </c>
      <c r="CT11" s="23"/>
      <c r="CU11" s="22"/>
      <c r="CV11" s="22"/>
      <c r="CW11" s="26"/>
      <c r="CX11" s="21" t="str">
        <f t="shared" si="24"/>
        <v/>
      </c>
      <c r="CY11" s="23"/>
      <c r="CZ11" s="22"/>
      <c r="DA11" s="22"/>
      <c r="DB11" s="26"/>
      <c r="DC11" s="21" t="str">
        <f t="shared" si="25"/>
        <v/>
      </c>
    </row>
    <row r="12" spans="1:107" ht="15" customHeight="1" x14ac:dyDescent="0.25">
      <c r="A12" s="100"/>
      <c r="B12" s="109">
        <f t="shared" si="0"/>
        <v>41403</v>
      </c>
      <c r="C12" s="110">
        <f t="shared" si="3"/>
        <v>41403</v>
      </c>
      <c r="D12" s="100">
        <f t="shared" si="1"/>
        <v>19</v>
      </c>
      <c r="E12" s="6">
        <f t="shared" si="4"/>
        <v>0</v>
      </c>
      <c r="F12" s="7" t="str">
        <f t="shared" si="2"/>
        <v/>
      </c>
      <c r="G12" s="55">
        <f t="shared" si="5"/>
        <v>0</v>
      </c>
      <c r="H12" s="23"/>
      <c r="I12" s="22"/>
      <c r="J12" s="22"/>
      <c r="K12" s="26"/>
      <c r="L12" s="21" t="str">
        <f t="shared" si="6"/>
        <v/>
      </c>
      <c r="M12" s="23"/>
      <c r="N12" s="22"/>
      <c r="O12" s="22"/>
      <c r="P12" s="26"/>
      <c r="Q12" s="21" t="str">
        <f t="shared" si="7"/>
        <v/>
      </c>
      <c r="R12" s="23"/>
      <c r="S12" s="22"/>
      <c r="T12" s="22"/>
      <c r="U12" s="26"/>
      <c r="V12" s="21" t="str">
        <f t="shared" si="8"/>
        <v/>
      </c>
      <c r="W12" s="23"/>
      <c r="X12" s="22"/>
      <c r="Y12" s="22"/>
      <c r="Z12" s="26"/>
      <c r="AA12" s="21" t="str">
        <f t="shared" si="9"/>
        <v/>
      </c>
      <c r="AB12" s="23"/>
      <c r="AC12" s="22"/>
      <c r="AD12" s="22"/>
      <c r="AE12" s="26"/>
      <c r="AF12" s="21" t="str">
        <f t="shared" si="10"/>
        <v/>
      </c>
      <c r="AG12" s="23"/>
      <c r="AH12" s="22"/>
      <c r="AI12" s="22"/>
      <c r="AJ12" s="26"/>
      <c r="AK12" s="21" t="str">
        <f t="shared" si="11"/>
        <v/>
      </c>
      <c r="AL12" s="23"/>
      <c r="AM12" s="22"/>
      <c r="AN12" s="22"/>
      <c r="AO12" s="26"/>
      <c r="AP12" s="21" t="str">
        <f t="shared" si="12"/>
        <v/>
      </c>
      <c r="AQ12" s="23"/>
      <c r="AR12" s="22"/>
      <c r="AS12" s="22"/>
      <c r="AT12" s="26"/>
      <c r="AU12" s="21" t="str">
        <f t="shared" si="13"/>
        <v/>
      </c>
      <c r="AV12" s="23"/>
      <c r="AW12" s="22"/>
      <c r="AX12" s="22"/>
      <c r="AY12" s="26"/>
      <c r="AZ12" s="21" t="str">
        <f t="shared" si="14"/>
        <v/>
      </c>
      <c r="BA12" s="23"/>
      <c r="BB12" s="22"/>
      <c r="BC12" s="22"/>
      <c r="BD12" s="26"/>
      <c r="BE12" s="21" t="str">
        <f t="shared" si="15"/>
        <v/>
      </c>
      <c r="BF12" s="23"/>
      <c r="BG12" s="22"/>
      <c r="BH12" s="22"/>
      <c r="BI12" s="26"/>
      <c r="BJ12" s="21" t="str">
        <f t="shared" si="16"/>
        <v/>
      </c>
      <c r="BK12" s="23"/>
      <c r="BL12" s="22"/>
      <c r="BM12" s="22"/>
      <c r="BN12" s="26"/>
      <c r="BO12" s="21" t="str">
        <f t="shared" si="17"/>
        <v/>
      </c>
      <c r="BP12" s="23"/>
      <c r="BQ12" s="22"/>
      <c r="BR12" s="22"/>
      <c r="BS12" s="26"/>
      <c r="BT12" s="21" t="str">
        <f t="shared" si="18"/>
        <v/>
      </c>
      <c r="BU12" s="23"/>
      <c r="BV12" s="22"/>
      <c r="BW12" s="22"/>
      <c r="BX12" s="26"/>
      <c r="BY12" s="21" t="str">
        <f t="shared" si="19"/>
        <v/>
      </c>
      <c r="BZ12" s="23"/>
      <c r="CA12" s="22"/>
      <c r="CB12" s="22"/>
      <c r="CC12" s="26"/>
      <c r="CD12" s="21" t="str">
        <f t="shared" si="20"/>
        <v/>
      </c>
      <c r="CE12" s="23"/>
      <c r="CF12" s="22"/>
      <c r="CG12" s="22"/>
      <c r="CH12" s="26"/>
      <c r="CI12" s="21" t="str">
        <f t="shared" si="21"/>
        <v/>
      </c>
      <c r="CJ12" s="23"/>
      <c r="CK12" s="22"/>
      <c r="CL12" s="22"/>
      <c r="CM12" s="26"/>
      <c r="CN12" s="21" t="str">
        <f t="shared" si="22"/>
        <v/>
      </c>
      <c r="CO12" s="23"/>
      <c r="CP12" s="22"/>
      <c r="CQ12" s="22"/>
      <c r="CR12" s="26"/>
      <c r="CS12" s="21" t="str">
        <f t="shared" si="23"/>
        <v/>
      </c>
      <c r="CT12" s="23"/>
      <c r="CU12" s="22"/>
      <c r="CV12" s="22"/>
      <c r="CW12" s="26"/>
      <c r="CX12" s="21" t="str">
        <f t="shared" si="24"/>
        <v/>
      </c>
      <c r="CY12" s="23"/>
      <c r="CZ12" s="22"/>
      <c r="DA12" s="22"/>
      <c r="DB12" s="26"/>
      <c r="DC12" s="21" t="str">
        <f t="shared" si="25"/>
        <v/>
      </c>
    </row>
    <row r="13" spans="1:107" ht="15" customHeight="1" x14ac:dyDescent="0.25">
      <c r="A13" s="100"/>
      <c r="B13" s="109">
        <f t="shared" si="0"/>
        <v>41404</v>
      </c>
      <c r="C13" s="110">
        <f t="shared" si="3"/>
        <v>41404</v>
      </c>
      <c r="D13" s="100">
        <f t="shared" si="1"/>
        <v>19</v>
      </c>
      <c r="E13" s="6">
        <f t="shared" si="4"/>
        <v>0</v>
      </c>
      <c r="F13" s="7" t="str">
        <f t="shared" si="2"/>
        <v/>
      </c>
      <c r="G13" s="55">
        <f t="shared" si="5"/>
        <v>0</v>
      </c>
      <c r="H13" s="23"/>
      <c r="I13" s="22"/>
      <c r="J13" s="22"/>
      <c r="K13" s="26"/>
      <c r="L13" s="21" t="str">
        <f t="shared" si="6"/>
        <v/>
      </c>
      <c r="M13" s="23"/>
      <c r="N13" s="22"/>
      <c r="O13" s="22"/>
      <c r="P13" s="26"/>
      <c r="Q13" s="21" t="str">
        <f t="shared" si="7"/>
        <v/>
      </c>
      <c r="R13" s="23"/>
      <c r="S13" s="22"/>
      <c r="T13" s="22"/>
      <c r="U13" s="26"/>
      <c r="V13" s="21" t="str">
        <f t="shared" si="8"/>
        <v/>
      </c>
      <c r="W13" s="23"/>
      <c r="X13" s="22"/>
      <c r="Y13" s="22"/>
      <c r="Z13" s="26"/>
      <c r="AA13" s="21" t="str">
        <f t="shared" si="9"/>
        <v/>
      </c>
      <c r="AB13" s="23"/>
      <c r="AC13" s="22"/>
      <c r="AD13" s="22"/>
      <c r="AE13" s="26"/>
      <c r="AF13" s="21" t="str">
        <f t="shared" si="10"/>
        <v/>
      </c>
      <c r="AG13" s="23"/>
      <c r="AH13" s="22"/>
      <c r="AI13" s="22"/>
      <c r="AJ13" s="26"/>
      <c r="AK13" s="21" t="str">
        <f t="shared" si="11"/>
        <v/>
      </c>
      <c r="AL13" s="23"/>
      <c r="AM13" s="22"/>
      <c r="AN13" s="22"/>
      <c r="AO13" s="26"/>
      <c r="AP13" s="21" t="str">
        <f t="shared" si="12"/>
        <v/>
      </c>
      <c r="AQ13" s="23"/>
      <c r="AR13" s="22"/>
      <c r="AS13" s="22"/>
      <c r="AT13" s="26"/>
      <c r="AU13" s="21" t="str">
        <f t="shared" si="13"/>
        <v/>
      </c>
      <c r="AV13" s="23"/>
      <c r="AW13" s="22"/>
      <c r="AX13" s="22"/>
      <c r="AY13" s="26"/>
      <c r="AZ13" s="21" t="str">
        <f t="shared" si="14"/>
        <v/>
      </c>
      <c r="BA13" s="23"/>
      <c r="BB13" s="22"/>
      <c r="BC13" s="22"/>
      <c r="BD13" s="26"/>
      <c r="BE13" s="21" t="str">
        <f t="shared" si="15"/>
        <v/>
      </c>
      <c r="BF13" s="23"/>
      <c r="BG13" s="22"/>
      <c r="BH13" s="22"/>
      <c r="BI13" s="26"/>
      <c r="BJ13" s="21" t="str">
        <f t="shared" si="16"/>
        <v/>
      </c>
      <c r="BK13" s="23"/>
      <c r="BL13" s="22"/>
      <c r="BM13" s="22"/>
      <c r="BN13" s="26"/>
      <c r="BO13" s="21" t="str">
        <f t="shared" si="17"/>
        <v/>
      </c>
      <c r="BP13" s="23"/>
      <c r="BQ13" s="22"/>
      <c r="BR13" s="22"/>
      <c r="BS13" s="26"/>
      <c r="BT13" s="21" t="str">
        <f t="shared" si="18"/>
        <v/>
      </c>
      <c r="BU13" s="23"/>
      <c r="BV13" s="22"/>
      <c r="BW13" s="22"/>
      <c r="BX13" s="26"/>
      <c r="BY13" s="21" t="str">
        <f t="shared" si="19"/>
        <v/>
      </c>
      <c r="BZ13" s="23"/>
      <c r="CA13" s="22"/>
      <c r="CB13" s="22"/>
      <c r="CC13" s="26"/>
      <c r="CD13" s="21" t="str">
        <f t="shared" si="20"/>
        <v/>
      </c>
      <c r="CE13" s="23"/>
      <c r="CF13" s="22"/>
      <c r="CG13" s="22"/>
      <c r="CH13" s="26"/>
      <c r="CI13" s="21" t="str">
        <f t="shared" si="21"/>
        <v/>
      </c>
      <c r="CJ13" s="23"/>
      <c r="CK13" s="22"/>
      <c r="CL13" s="22"/>
      <c r="CM13" s="26"/>
      <c r="CN13" s="21" t="str">
        <f t="shared" si="22"/>
        <v/>
      </c>
      <c r="CO13" s="23"/>
      <c r="CP13" s="22"/>
      <c r="CQ13" s="22"/>
      <c r="CR13" s="26"/>
      <c r="CS13" s="21" t="str">
        <f t="shared" si="23"/>
        <v/>
      </c>
      <c r="CT13" s="23"/>
      <c r="CU13" s="22"/>
      <c r="CV13" s="22"/>
      <c r="CW13" s="26"/>
      <c r="CX13" s="21" t="str">
        <f t="shared" si="24"/>
        <v/>
      </c>
      <c r="CY13" s="23"/>
      <c r="CZ13" s="22"/>
      <c r="DA13" s="22"/>
      <c r="DB13" s="26"/>
      <c r="DC13" s="21" t="str">
        <f t="shared" si="25"/>
        <v/>
      </c>
    </row>
    <row r="14" spans="1:107" ht="15" customHeight="1" x14ac:dyDescent="0.25">
      <c r="A14" s="100"/>
      <c r="B14" s="109">
        <f t="shared" si="0"/>
        <v>41405</v>
      </c>
      <c r="C14" s="110">
        <f t="shared" si="3"/>
        <v>41405</v>
      </c>
      <c r="D14" s="100">
        <f t="shared" si="1"/>
        <v>19</v>
      </c>
      <c r="E14" s="6">
        <f t="shared" si="4"/>
        <v>0</v>
      </c>
      <c r="F14" s="7" t="str">
        <f t="shared" si="2"/>
        <v/>
      </c>
      <c r="G14" s="55">
        <f t="shared" si="5"/>
        <v>0</v>
      </c>
      <c r="H14" s="23"/>
      <c r="I14" s="22"/>
      <c r="J14" s="22"/>
      <c r="K14" s="26"/>
      <c r="L14" s="21" t="str">
        <f t="shared" si="6"/>
        <v/>
      </c>
      <c r="M14" s="23"/>
      <c r="N14" s="22"/>
      <c r="O14" s="22"/>
      <c r="P14" s="26"/>
      <c r="Q14" s="21" t="str">
        <f t="shared" si="7"/>
        <v/>
      </c>
      <c r="R14" s="23"/>
      <c r="S14" s="22"/>
      <c r="T14" s="22"/>
      <c r="U14" s="26"/>
      <c r="V14" s="21" t="str">
        <f t="shared" si="8"/>
        <v/>
      </c>
      <c r="W14" s="23"/>
      <c r="X14" s="22"/>
      <c r="Y14" s="22"/>
      <c r="Z14" s="26"/>
      <c r="AA14" s="21" t="str">
        <f t="shared" si="9"/>
        <v/>
      </c>
      <c r="AB14" s="23"/>
      <c r="AC14" s="22"/>
      <c r="AD14" s="22"/>
      <c r="AE14" s="26"/>
      <c r="AF14" s="21" t="str">
        <f t="shared" si="10"/>
        <v/>
      </c>
      <c r="AG14" s="23"/>
      <c r="AH14" s="22"/>
      <c r="AI14" s="22"/>
      <c r="AJ14" s="26"/>
      <c r="AK14" s="21" t="str">
        <f t="shared" si="11"/>
        <v/>
      </c>
      <c r="AL14" s="23"/>
      <c r="AM14" s="22"/>
      <c r="AN14" s="22"/>
      <c r="AO14" s="26"/>
      <c r="AP14" s="21" t="str">
        <f t="shared" si="12"/>
        <v/>
      </c>
      <c r="AQ14" s="23"/>
      <c r="AR14" s="22"/>
      <c r="AS14" s="22"/>
      <c r="AT14" s="26"/>
      <c r="AU14" s="21" t="str">
        <f t="shared" si="13"/>
        <v/>
      </c>
      <c r="AV14" s="23"/>
      <c r="AW14" s="22"/>
      <c r="AX14" s="22"/>
      <c r="AY14" s="26"/>
      <c r="AZ14" s="21" t="str">
        <f t="shared" si="14"/>
        <v/>
      </c>
      <c r="BA14" s="23"/>
      <c r="BB14" s="22"/>
      <c r="BC14" s="22"/>
      <c r="BD14" s="26"/>
      <c r="BE14" s="21" t="str">
        <f t="shared" si="15"/>
        <v/>
      </c>
      <c r="BF14" s="23"/>
      <c r="BG14" s="22"/>
      <c r="BH14" s="22"/>
      <c r="BI14" s="26"/>
      <c r="BJ14" s="21" t="str">
        <f t="shared" si="16"/>
        <v/>
      </c>
      <c r="BK14" s="23"/>
      <c r="BL14" s="22"/>
      <c r="BM14" s="22"/>
      <c r="BN14" s="26"/>
      <c r="BO14" s="21" t="str">
        <f t="shared" si="17"/>
        <v/>
      </c>
      <c r="BP14" s="23"/>
      <c r="BQ14" s="22"/>
      <c r="BR14" s="22"/>
      <c r="BS14" s="26"/>
      <c r="BT14" s="21" t="str">
        <f t="shared" si="18"/>
        <v/>
      </c>
      <c r="BU14" s="23"/>
      <c r="BV14" s="22"/>
      <c r="BW14" s="22"/>
      <c r="BX14" s="26"/>
      <c r="BY14" s="21" t="str">
        <f t="shared" si="19"/>
        <v/>
      </c>
      <c r="BZ14" s="23"/>
      <c r="CA14" s="22"/>
      <c r="CB14" s="22"/>
      <c r="CC14" s="26"/>
      <c r="CD14" s="21" t="str">
        <f t="shared" si="20"/>
        <v/>
      </c>
      <c r="CE14" s="23"/>
      <c r="CF14" s="22"/>
      <c r="CG14" s="22"/>
      <c r="CH14" s="26"/>
      <c r="CI14" s="21" t="str">
        <f t="shared" si="21"/>
        <v/>
      </c>
      <c r="CJ14" s="23"/>
      <c r="CK14" s="22"/>
      <c r="CL14" s="22"/>
      <c r="CM14" s="26"/>
      <c r="CN14" s="21" t="str">
        <f t="shared" si="22"/>
        <v/>
      </c>
      <c r="CO14" s="23"/>
      <c r="CP14" s="22"/>
      <c r="CQ14" s="22"/>
      <c r="CR14" s="26"/>
      <c r="CS14" s="21" t="str">
        <f t="shared" si="23"/>
        <v/>
      </c>
      <c r="CT14" s="23"/>
      <c r="CU14" s="22"/>
      <c r="CV14" s="22"/>
      <c r="CW14" s="26"/>
      <c r="CX14" s="21" t="str">
        <f t="shared" si="24"/>
        <v/>
      </c>
      <c r="CY14" s="23"/>
      <c r="CZ14" s="22"/>
      <c r="DA14" s="22"/>
      <c r="DB14" s="26"/>
      <c r="DC14" s="21" t="str">
        <f t="shared" si="25"/>
        <v/>
      </c>
    </row>
    <row r="15" spans="1:107" ht="15" customHeight="1" x14ac:dyDescent="0.25">
      <c r="A15" s="100"/>
      <c r="B15" s="109">
        <f t="shared" si="0"/>
        <v>41406</v>
      </c>
      <c r="C15" s="110">
        <f t="shared" si="3"/>
        <v>41406</v>
      </c>
      <c r="D15" s="100">
        <f t="shared" si="1"/>
        <v>19</v>
      </c>
      <c r="E15" s="6">
        <f t="shared" si="4"/>
        <v>0</v>
      </c>
      <c r="F15" s="7" t="str">
        <f t="shared" si="2"/>
        <v/>
      </c>
      <c r="G15" s="55">
        <f t="shared" si="5"/>
        <v>0</v>
      </c>
      <c r="H15" s="23"/>
      <c r="I15" s="22"/>
      <c r="J15" s="22"/>
      <c r="K15" s="26"/>
      <c r="L15" s="21" t="str">
        <f t="shared" si="6"/>
        <v/>
      </c>
      <c r="M15" s="23"/>
      <c r="N15" s="22"/>
      <c r="O15" s="22"/>
      <c r="P15" s="26"/>
      <c r="Q15" s="21" t="str">
        <f t="shared" si="7"/>
        <v/>
      </c>
      <c r="R15" s="23"/>
      <c r="S15" s="22"/>
      <c r="T15" s="22"/>
      <c r="U15" s="26"/>
      <c r="V15" s="21" t="str">
        <f t="shared" si="8"/>
        <v/>
      </c>
      <c r="W15" s="23"/>
      <c r="X15" s="22"/>
      <c r="Y15" s="22"/>
      <c r="Z15" s="26"/>
      <c r="AA15" s="21" t="str">
        <f t="shared" si="9"/>
        <v/>
      </c>
      <c r="AB15" s="23"/>
      <c r="AC15" s="22"/>
      <c r="AD15" s="22"/>
      <c r="AE15" s="26"/>
      <c r="AF15" s="21" t="str">
        <f t="shared" si="10"/>
        <v/>
      </c>
      <c r="AG15" s="23"/>
      <c r="AH15" s="22"/>
      <c r="AI15" s="22"/>
      <c r="AJ15" s="26"/>
      <c r="AK15" s="21" t="str">
        <f t="shared" si="11"/>
        <v/>
      </c>
      <c r="AL15" s="23"/>
      <c r="AM15" s="22"/>
      <c r="AN15" s="22"/>
      <c r="AO15" s="26"/>
      <c r="AP15" s="21" t="str">
        <f t="shared" si="12"/>
        <v/>
      </c>
      <c r="AQ15" s="23"/>
      <c r="AR15" s="22"/>
      <c r="AS15" s="22"/>
      <c r="AT15" s="26"/>
      <c r="AU15" s="21" t="str">
        <f t="shared" si="13"/>
        <v/>
      </c>
      <c r="AV15" s="23"/>
      <c r="AW15" s="22"/>
      <c r="AX15" s="22"/>
      <c r="AY15" s="26"/>
      <c r="AZ15" s="21" t="str">
        <f t="shared" si="14"/>
        <v/>
      </c>
      <c r="BA15" s="23"/>
      <c r="BB15" s="22"/>
      <c r="BC15" s="22"/>
      <c r="BD15" s="26"/>
      <c r="BE15" s="21" t="str">
        <f t="shared" si="15"/>
        <v/>
      </c>
      <c r="BF15" s="23"/>
      <c r="BG15" s="22"/>
      <c r="BH15" s="22"/>
      <c r="BI15" s="26"/>
      <c r="BJ15" s="21" t="str">
        <f t="shared" si="16"/>
        <v/>
      </c>
      <c r="BK15" s="23"/>
      <c r="BL15" s="22"/>
      <c r="BM15" s="22"/>
      <c r="BN15" s="26"/>
      <c r="BO15" s="21" t="str">
        <f t="shared" si="17"/>
        <v/>
      </c>
      <c r="BP15" s="23"/>
      <c r="BQ15" s="22"/>
      <c r="BR15" s="22"/>
      <c r="BS15" s="26"/>
      <c r="BT15" s="21" t="str">
        <f t="shared" si="18"/>
        <v/>
      </c>
      <c r="BU15" s="23"/>
      <c r="BV15" s="22"/>
      <c r="BW15" s="22"/>
      <c r="BX15" s="26"/>
      <c r="BY15" s="21" t="str">
        <f t="shared" si="19"/>
        <v/>
      </c>
      <c r="BZ15" s="23"/>
      <c r="CA15" s="22"/>
      <c r="CB15" s="22"/>
      <c r="CC15" s="26"/>
      <c r="CD15" s="21" t="str">
        <f t="shared" si="20"/>
        <v/>
      </c>
      <c r="CE15" s="23"/>
      <c r="CF15" s="22"/>
      <c r="CG15" s="22"/>
      <c r="CH15" s="26"/>
      <c r="CI15" s="21" t="str">
        <f t="shared" si="21"/>
        <v/>
      </c>
      <c r="CJ15" s="23"/>
      <c r="CK15" s="22"/>
      <c r="CL15" s="22"/>
      <c r="CM15" s="26"/>
      <c r="CN15" s="21" t="str">
        <f t="shared" si="22"/>
        <v/>
      </c>
      <c r="CO15" s="23"/>
      <c r="CP15" s="22"/>
      <c r="CQ15" s="22"/>
      <c r="CR15" s="26"/>
      <c r="CS15" s="21" t="str">
        <f t="shared" si="23"/>
        <v/>
      </c>
      <c r="CT15" s="23"/>
      <c r="CU15" s="22"/>
      <c r="CV15" s="22"/>
      <c r="CW15" s="26"/>
      <c r="CX15" s="21" t="str">
        <f t="shared" si="24"/>
        <v/>
      </c>
      <c r="CY15" s="23"/>
      <c r="CZ15" s="22"/>
      <c r="DA15" s="22"/>
      <c r="DB15" s="26"/>
      <c r="DC15" s="21" t="str">
        <f t="shared" si="25"/>
        <v/>
      </c>
    </row>
    <row r="16" spans="1:107" ht="15" customHeight="1" x14ac:dyDescent="0.25">
      <c r="A16" s="100"/>
      <c r="B16" s="109">
        <f t="shared" si="0"/>
        <v>41407</v>
      </c>
      <c r="C16" s="110">
        <f t="shared" si="3"/>
        <v>41407</v>
      </c>
      <c r="D16" s="100">
        <f t="shared" si="1"/>
        <v>20</v>
      </c>
      <c r="E16" s="6">
        <f t="shared" si="4"/>
        <v>0</v>
      </c>
      <c r="F16" s="7" t="str">
        <f t="shared" si="2"/>
        <v/>
      </c>
      <c r="G16" s="55">
        <f t="shared" si="5"/>
        <v>0</v>
      </c>
      <c r="H16" s="23"/>
      <c r="I16" s="22"/>
      <c r="J16" s="22"/>
      <c r="K16" s="26"/>
      <c r="L16" s="21" t="str">
        <f t="shared" si="6"/>
        <v/>
      </c>
      <c r="M16" s="23"/>
      <c r="N16" s="22"/>
      <c r="O16" s="22"/>
      <c r="P16" s="26"/>
      <c r="Q16" s="21" t="str">
        <f t="shared" si="7"/>
        <v/>
      </c>
      <c r="R16" s="23"/>
      <c r="S16" s="22"/>
      <c r="T16" s="22"/>
      <c r="U16" s="26"/>
      <c r="V16" s="21" t="str">
        <f t="shared" si="8"/>
        <v/>
      </c>
      <c r="W16" s="23"/>
      <c r="X16" s="22"/>
      <c r="Y16" s="22"/>
      <c r="Z16" s="26"/>
      <c r="AA16" s="21" t="str">
        <f t="shared" si="9"/>
        <v/>
      </c>
      <c r="AB16" s="23"/>
      <c r="AC16" s="22"/>
      <c r="AD16" s="22"/>
      <c r="AE16" s="26"/>
      <c r="AF16" s="21" t="str">
        <f t="shared" si="10"/>
        <v/>
      </c>
      <c r="AG16" s="23"/>
      <c r="AH16" s="22"/>
      <c r="AI16" s="22"/>
      <c r="AJ16" s="26"/>
      <c r="AK16" s="21" t="str">
        <f t="shared" si="11"/>
        <v/>
      </c>
      <c r="AL16" s="23"/>
      <c r="AM16" s="22"/>
      <c r="AN16" s="22"/>
      <c r="AO16" s="26"/>
      <c r="AP16" s="21" t="str">
        <f t="shared" si="12"/>
        <v/>
      </c>
      <c r="AQ16" s="23"/>
      <c r="AR16" s="22"/>
      <c r="AS16" s="22"/>
      <c r="AT16" s="26"/>
      <c r="AU16" s="21" t="str">
        <f t="shared" si="13"/>
        <v/>
      </c>
      <c r="AV16" s="23"/>
      <c r="AW16" s="22"/>
      <c r="AX16" s="22"/>
      <c r="AY16" s="26"/>
      <c r="AZ16" s="21" t="str">
        <f t="shared" si="14"/>
        <v/>
      </c>
      <c r="BA16" s="23"/>
      <c r="BB16" s="22"/>
      <c r="BC16" s="22"/>
      <c r="BD16" s="26"/>
      <c r="BE16" s="21" t="str">
        <f t="shared" si="15"/>
        <v/>
      </c>
      <c r="BF16" s="23"/>
      <c r="BG16" s="22"/>
      <c r="BH16" s="22"/>
      <c r="BI16" s="26"/>
      <c r="BJ16" s="21" t="str">
        <f t="shared" si="16"/>
        <v/>
      </c>
      <c r="BK16" s="23"/>
      <c r="BL16" s="22"/>
      <c r="BM16" s="22"/>
      <c r="BN16" s="26"/>
      <c r="BO16" s="21" t="str">
        <f t="shared" si="17"/>
        <v/>
      </c>
      <c r="BP16" s="23"/>
      <c r="BQ16" s="22"/>
      <c r="BR16" s="22"/>
      <c r="BS16" s="26"/>
      <c r="BT16" s="21" t="str">
        <f t="shared" si="18"/>
        <v/>
      </c>
      <c r="BU16" s="23"/>
      <c r="BV16" s="22"/>
      <c r="BW16" s="22"/>
      <c r="BX16" s="26"/>
      <c r="BY16" s="21" t="str">
        <f t="shared" si="19"/>
        <v/>
      </c>
      <c r="BZ16" s="23"/>
      <c r="CA16" s="22"/>
      <c r="CB16" s="22"/>
      <c r="CC16" s="26"/>
      <c r="CD16" s="21" t="str">
        <f t="shared" si="20"/>
        <v/>
      </c>
      <c r="CE16" s="23"/>
      <c r="CF16" s="22"/>
      <c r="CG16" s="22"/>
      <c r="CH16" s="26"/>
      <c r="CI16" s="21" t="str">
        <f t="shared" si="21"/>
        <v/>
      </c>
      <c r="CJ16" s="23"/>
      <c r="CK16" s="22"/>
      <c r="CL16" s="22"/>
      <c r="CM16" s="26"/>
      <c r="CN16" s="21" t="str">
        <f t="shared" si="22"/>
        <v/>
      </c>
      <c r="CO16" s="23"/>
      <c r="CP16" s="22"/>
      <c r="CQ16" s="22"/>
      <c r="CR16" s="26"/>
      <c r="CS16" s="21" t="str">
        <f t="shared" si="23"/>
        <v/>
      </c>
      <c r="CT16" s="23"/>
      <c r="CU16" s="22"/>
      <c r="CV16" s="22"/>
      <c r="CW16" s="26"/>
      <c r="CX16" s="21" t="str">
        <f t="shared" si="24"/>
        <v/>
      </c>
      <c r="CY16" s="23"/>
      <c r="CZ16" s="22"/>
      <c r="DA16" s="22"/>
      <c r="DB16" s="26"/>
      <c r="DC16" s="21" t="str">
        <f t="shared" si="25"/>
        <v/>
      </c>
    </row>
    <row r="17" spans="1:107" ht="15" customHeight="1" x14ac:dyDescent="0.25">
      <c r="A17" s="100"/>
      <c r="B17" s="109">
        <f t="shared" si="0"/>
        <v>41408</v>
      </c>
      <c r="C17" s="110">
        <f t="shared" si="3"/>
        <v>41408</v>
      </c>
      <c r="D17" s="100">
        <f t="shared" si="1"/>
        <v>20</v>
      </c>
      <c r="E17" s="6">
        <f t="shared" si="4"/>
        <v>0</v>
      </c>
      <c r="F17" s="7" t="str">
        <f t="shared" si="2"/>
        <v/>
      </c>
      <c r="G17" s="55">
        <f t="shared" si="5"/>
        <v>0</v>
      </c>
      <c r="H17" s="23"/>
      <c r="I17" s="22"/>
      <c r="J17" s="22"/>
      <c r="K17" s="26"/>
      <c r="L17" s="21" t="str">
        <f t="shared" si="6"/>
        <v/>
      </c>
      <c r="M17" s="23"/>
      <c r="N17" s="22"/>
      <c r="O17" s="22"/>
      <c r="P17" s="26"/>
      <c r="Q17" s="21" t="str">
        <f t="shared" si="7"/>
        <v/>
      </c>
      <c r="R17" s="23"/>
      <c r="S17" s="22"/>
      <c r="T17" s="22"/>
      <c r="U17" s="26"/>
      <c r="V17" s="21" t="str">
        <f t="shared" si="8"/>
        <v/>
      </c>
      <c r="W17" s="23"/>
      <c r="X17" s="22"/>
      <c r="Y17" s="22"/>
      <c r="Z17" s="26"/>
      <c r="AA17" s="21" t="str">
        <f t="shared" si="9"/>
        <v/>
      </c>
      <c r="AB17" s="23"/>
      <c r="AC17" s="22"/>
      <c r="AD17" s="22"/>
      <c r="AE17" s="26"/>
      <c r="AF17" s="21" t="str">
        <f t="shared" si="10"/>
        <v/>
      </c>
      <c r="AG17" s="23"/>
      <c r="AH17" s="22"/>
      <c r="AI17" s="22"/>
      <c r="AJ17" s="26"/>
      <c r="AK17" s="21" t="str">
        <f t="shared" si="11"/>
        <v/>
      </c>
      <c r="AL17" s="23"/>
      <c r="AM17" s="22"/>
      <c r="AN17" s="22"/>
      <c r="AO17" s="26"/>
      <c r="AP17" s="21" t="str">
        <f t="shared" si="12"/>
        <v/>
      </c>
      <c r="AQ17" s="23"/>
      <c r="AR17" s="22"/>
      <c r="AS17" s="22"/>
      <c r="AT17" s="26"/>
      <c r="AU17" s="21" t="str">
        <f t="shared" si="13"/>
        <v/>
      </c>
      <c r="AV17" s="23"/>
      <c r="AW17" s="22"/>
      <c r="AX17" s="22"/>
      <c r="AY17" s="26"/>
      <c r="AZ17" s="21" t="str">
        <f t="shared" si="14"/>
        <v/>
      </c>
      <c r="BA17" s="23"/>
      <c r="BB17" s="22"/>
      <c r="BC17" s="22"/>
      <c r="BD17" s="26"/>
      <c r="BE17" s="21" t="str">
        <f t="shared" si="15"/>
        <v/>
      </c>
      <c r="BF17" s="23"/>
      <c r="BG17" s="22"/>
      <c r="BH17" s="22"/>
      <c r="BI17" s="26"/>
      <c r="BJ17" s="21" t="str">
        <f t="shared" si="16"/>
        <v/>
      </c>
      <c r="BK17" s="23"/>
      <c r="BL17" s="22"/>
      <c r="BM17" s="22"/>
      <c r="BN17" s="26"/>
      <c r="BO17" s="21" t="str">
        <f t="shared" si="17"/>
        <v/>
      </c>
      <c r="BP17" s="23"/>
      <c r="BQ17" s="22"/>
      <c r="BR17" s="22"/>
      <c r="BS17" s="26"/>
      <c r="BT17" s="21" t="str">
        <f t="shared" si="18"/>
        <v/>
      </c>
      <c r="BU17" s="23"/>
      <c r="BV17" s="22"/>
      <c r="BW17" s="22"/>
      <c r="BX17" s="26"/>
      <c r="BY17" s="21" t="str">
        <f t="shared" si="19"/>
        <v/>
      </c>
      <c r="BZ17" s="23"/>
      <c r="CA17" s="22"/>
      <c r="CB17" s="22"/>
      <c r="CC17" s="26"/>
      <c r="CD17" s="21" t="str">
        <f t="shared" si="20"/>
        <v/>
      </c>
      <c r="CE17" s="23"/>
      <c r="CF17" s="22"/>
      <c r="CG17" s="22"/>
      <c r="CH17" s="26"/>
      <c r="CI17" s="21" t="str">
        <f t="shared" si="21"/>
        <v/>
      </c>
      <c r="CJ17" s="23"/>
      <c r="CK17" s="22"/>
      <c r="CL17" s="22"/>
      <c r="CM17" s="26"/>
      <c r="CN17" s="21" t="str">
        <f t="shared" si="22"/>
        <v/>
      </c>
      <c r="CO17" s="23"/>
      <c r="CP17" s="22"/>
      <c r="CQ17" s="22"/>
      <c r="CR17" s="26"/>
      <c r="CS17" s="21" t="str">
        <f t="shared" si="23"/>
        <v/>
      </c>
      <c r="CT17" s="23"/>
      <c r="CU17" s="22"/>
      <c r="CV17" s="22"/>
      <c r="CW17" s="26"/>
      <c r="CX17" s="21" t="str">
        <f t="shared" si="24"/>
        <v/>
      </c>
      <c r="CY17" s="23"/>
      <c r="CZ17" s="22"/>
      <c r="DA17" s="22"/>
      <c r="DB17" s="26"/>
      <c r="DC17" s="21" t="str">
        <f t="shared" si="25"/>
        <v/>
      </c>
    </row>
    <row r="18" spans="1:107" ht="15" customHeight="1" x14ac:dyDescent="0.25">
      <c r="A18" s="100"/>
      <c r="B18" s="109">
        <f t="shared" si="0"/>
        <v>41409</v>
      </c>
      <c r="C18" s="110">
        <f t="shared" si="3"/>
        <v>41409</v>
      </c>
      <c r="D18" s="100">
        <f t="shared" si="1"/>
        <v>20</v>
      </c>
      <c r="E18" s="6">
        <f t="shared" si="4"/>
        <v>0</v>
      </c>
      <c r="F18" s="7" t="str">
        <f t="shared" si="2"/>
        <v/>
      </c>
      <c r="G18" s="55">
        <f t="shared" si="5"/>
        <v>0</v>
      </c>
      <c r="H18" s="23"/>
      <c r="I18" s="22"/>
      <c r="J18" s="22"/>
      <c r="K18" s="26"/>
      <c r="L18" s="21" t="str">
        <f t="shared" si="6"/>
        <v/>
      </c>
      <c r="M18" s="23"/>
      <c r="N18" s="22"/>
      <c r="O18" s="22"/>
      <c r="P18" s="26"/>
      <c r="Q18" s="21" t="str">
        <f t="shared" si="7"/>
        <v/>
      </c>
      <c r="R18" s="23"/>
      <c r="S18" s="22"/>
      <c r="T18" s="22"/>
      <c r="U18" s="26"/>
      <c r="V18" s="21" t="str">
        <f t="shared" si="8"/>
        <v/>
      </c>
      <c r="W18" s="23"/>
      <c r="X18" s="22"/>
      <c r="Y18" s="22"/>
      <c r="Z18" s="26"/>
      <c r="AA18" s="21" t="str">
        <f t="shared" si="9"/>
        <v/>
      </c>
      <c r="AB18" s="23"/>
      <c r="AC18" s="22"/>
      <c r="AD18" s="22"/>
      <c r="AE18" s="26"/>
      <c r="AF18" s="21" t="str">
        <f t="shared" si="10"/>
        <v/>
      </c>
      <c r="AG18" s="23"/>
      <c r="AH18" s="22"/>
      <c r="AI18" s="22"/>
      <c r="AJ18" s="26"/>
      <c r="AK18" s="21" t="str">
        <f t="shared" si="11"/>
        <v/>
      </c>
      <c r="AL18" s="23"/>
      <c r="AM18" s="22"/>
      <c r="AN18" s="22"/>
      <c r="AO18" s="26"/>
      <c r="AP18" s="21" t="str">
        <f t="shared" si="12"/>
        <v/>
      </c>
      <c r="AQ18" s="23"/>
      <c r="AR18" s="22"/>
      <c r="AS18" s="22"/>
      <c r="AT18" s="26"/>
      <c r="AU18" s="21" t="str">
        <f t="shared" si="13"/>
        <v/>
      </c>
      <c r="AV18" s="23"/>
      <c r="AW18" s="22"/>
      <c r="AX18" s="22"/>
      <c r="AY18" s="26"/>
      <c r="AZ18" s="21" t="str">
        <f t="shared" si="14"/>
        <v/>
      </c>
      <c r="BA18" s="23"/>
      <c r="BB18" s="22"/>
      <c r="BC18" s="22"/>
      <c r="BD18" s="26"/>
      <c r="BE18" s="21" t="str">
        <f t="shared" si="15"/>
        <v/>
      </c>
      <c r="BF18" s="23"/>
      <c r="BG18" s="22"/>
      <c r="BH18" s="22"/>
      <c r="BI18" s="26"/>
      <c r="BJ18" s="21" t="str">
        <f t="shared" si="16"/>
        <v/>
      </c>
      <c r="BK18" s="23"/>
      <c r="BL18" s="22"/>
      <c r="BM18" s="22"/>
      <c r="BN18" s="26"/>
      <c r="BO18" s="21" t="str">
        <f t="shared" si="17"/>
        <v/>
      </c>
      <c r="BP18" s="23"/>
      <c r="BQ18" s="22"/>
      <c r="BR18" s="22"/>
      <c r="BS18" s="26"/>
      <c r="BT18" s="21" t="str">
        <f t="shared" si="18"/>
        <v/>
      </c>
      <c r="BU18" s="23"/>
      <c r="BV18" s="22"/>
      <c r="BW18" s="22"/>
      <c r="BX18" s="26"/>
      <c r="BY18" s="21" t="str">
        <f t="shared" si="19"/>
        <v/>
      </c>
      <c r="BZ18" s="23"/>
      <c r="CA18" s="22"/>
      <c r="CB18" s="22"/>
      <c r="CC18" s="26"/>
      <c r="CD18" s="21" t="str">
        <f t="shared" si="20"/>
        <v/>
      </c>
      <c r="CE18" s="23"/>
      <c r="CF18" s="22"/>
      <c r="CG18" s="22"/>
      <c r="CH18" s="26"/>
      <c r="CI18" s="21" t="str">
        <f t="shared" si="21"/>
        <v/>
      </c>
      <c r="CJ18" s="23"/>
      <c r="CK18" s="22"/>
      <c r="CL18" s="22"/>
      <c r="CM18" s="26"/>
      <c r="CN18" s="21" t="str">
        <f t="shared" si="22"/>
        <v/>
      </c>
      <c r="CO18" s="23"/>
      <c r="CP18" s="22"/>
      <c r="CQ18" s="22"/>
      <c r="CR18" s="26"/>
      <c r="CS18" s="21" t="str">
        <f t="shared" si="23"/>
        <v/>
      </c>
      <c r="CT18" s="23"/>
      <c r="CU18" s="22"/>
      <c r="CV18" s="22"/>
      <c r="CW18" s="26"/>
      <c r="CX18" s="21" t="str">
        <f t="shared" si="24"/>
        <v/>
      </c>
      <c r="CY18" s="23"/>
      <c r="CZ18" s="22"/>
      <c r="DA18" s="22"/>
      <c r="DB18" s="26"/>
      <c r="DC18" s="21" t="str">
        <f t="shared" si="25"/>
        <v/>
      </c>
    </row>
    <row r="19" spans="1:107" ht="15" customHeight="1" x14ac:dyDescent="0.25">
      <c r="A19" s="100"/>
      <c r="B19" s="109">
        <f t="shared" si="0"/>
        <v>41410</v>
      </c>
      <c r="C19" s="110">
        <f t="shared" si="3"/>
        <v>41410</v>
      </c>
      <c r="D19" s="100">
        <f t="shared" si="1"/>
        <v>20</v>
      </c>
      <c r="E19" s="6">
        <f t="shared" si="4"/>
        <v>0</v>
      </c>
      <c r="F19" s="7" t="str">
        <f t="shared" si="2"/>
        <v/>
      </c>
      <c r="G19" s="55">
        <f t="shared" si="5"/>
        <v>0</v>
      </c>
      <c r="H19" s="23"/>
      <c r="I19" s="22"/>
      <c r="J19" s="22"/>
      <c r="K19" s="26"/>
      <c r="L19" s="21" t="str">
        <f t="shared" si="6"/>
        <v/>
      </c>
      <c r="M19" s="23"/>
      <c r="N19" s="22"/>
      <c r="O19" s="22"/>
      <c r="P19" s="26"/>
      <c r="Q19" s="21" t="str">
        <f t="shared" si="7"/>
        <v/>
      </c>
      <c r="R19" s="23"/>
      <c r="S19" s="22"/>
      <c r="T19" s="22"/>
      <c r="U19" s="26"/>
      <c r="V19" s="21" t="str">
        <f t="shared" si="8"/>
        <v/>
      </c>
      <c r="W19" s="23"/>
      <c r="X19" s="22"/>
      <c r="Y19" s="22"/>
      <c r="Z19" s="26"/>
      <c r="AA19" s="21" t="str">
        <f t="shared" si="9"/>
        <v/>
      </c>
      <c r="AB19" s="23"/>
      <c r="AC19" s="22"/>
      <c r="AD19" s="22"/>
      <c r="AE19" s="26"/>
      <c r="AF19" s="21" t="str">
        <f t="shared" si="10"/>
        <v/>
      </c>
      <c r="AG19" s="23"/>
      <c r="AH19" s="22"/>
      <c r="AI19" s="22"/>
      <c r="AJ19" s="26"/>
      <c r="AK19" s="21" t="str">
        <f t="shared" si="11"/>
        <v/>
      </c>
      <c r="AL19" s="23"/>
      <c r="AM19" s="22"/>
      <c r="AN19" s="22"/>
      <c r="AO19" s="26"/>
      <c r="AP19" s="21" t="str">
        <f t="shared" si="12"/>
        <v/>
      </c>
      <c r="AQ19" s="23"/>
      <c r="AR19" s="22"/>
      <c r="AS19" s="22"/>
      <c r="AT19" s="26"/>
      <c r="AU19" s="21" t="str">
        <f t="shared" si="13"/>
        <v/>
      </c>
      <c r="AV19" s="23"/>
      <c r="AW19" s="22"/>
      <c r="AX19" s="22"/>
      <c r="AY19" s="26"/>
      <c r="AZ19" s="21" t="str">
        <f t="shared" si="14"/>
        <v/>
      </c>
      <c r="BA19" s="23"/>
      <c r="BB19" s="22"/>
      <c r="BC19" s="22"/>
      <c r="BD19" s="26"/>
      <c r="BE19" s="21" t="str">
        <f t="shared" si="15"/>
        <v/>
      </c>
      <c r="BF19" s="23"/>
      <c r="BG19" s="22"/>
      <c r="BH19" s="22"/>
      <c r="BI19" s="26"/>
      <c r="BJ19" s="21" t="str">
        <f t="shared" si="16"/>
        <v/>
      </c>
      <c r="BK19" s="23"/>
      <c r="BL19" s="22"/>
      <c r="BM19" s="22"/>
      <c r="BN19" s="26"/>
      <c r="BO19" s="21" t="str">
        <f t="shared" si="17"/>
        <v/>
      </c>
      <c r="BP19" s="23"/>
      <c r="BQ19" s="22"/>
      <c r="BR19" s="22"/>
      <c r="BS19" s="26"/>
      <c r="BT19" s="21" t="str">
        <f t="shared" si="18"/>
        <v/>
      </c>
      <c r="BU19" s="23"/>
      <c r="BV19" s="22"/>
      <c r="BW19" s="22"/>
      <c r="BX19" s="26"/>
      <c r="BY19" s="21" t="str">
        <f t="shared" si="19"/>
        <v/>
      </c>
      <c r="BZ19" s="23"/>
      <c r="CA19" s="22"/>
      <c r="CB19" s="22"/>
      <c r="CC19" s="26"/>
      <c r="CD19" s="21" t="str">
        <f t="shared" si="20"/>
        <v/>
      </c>
      <c r="CE19" s="23"/>
      <c r="CF19" s="22"/>
      <c r="CG19" s="22"/>
      <c r="CH19" s="26"/>
      <c r="CI19" s="21" t="str">
        <f t="shared" si="21"/>
        <v/>
      </c>
      <c r="CJ19" s="23"/>
      <c r="CK19" s="22"/>
      <c r="CL19" s="22"/>
      <c r="CM19" s="26"/>
      <c r="CN19" s="21" t="str">
        <f t="shared" si="22"/>
        <v/>
      </c>
      <c r="CO19" s="23"/>
      <c r="CP19" s="22"/>
      <c r="CQ19" s="22"/>
      <c r="CR19" s="26"/>
      <c r="CS19" s="21" t="str">
        <f t="shared" si="23"/>
        <v/>
      </c>
      <c r="CT19" s="23"/>
      <c r="CU19" s="22"/>
      <c r="CV19" s="22"/>
      <c r="CW19" s="26"/>
      <c r="CX19" s="21" t="str">
        <f t="shared" si="24"/>
        <v/>
      </c>
      <c r="CY19" s="23"/>
      <c r="CZ19" s="22"/>
      <c r="DA19" s="22"/>
      <c r="DB19" s="26"/>
      <c r="DC19" s="21" t="str">
        <f t="shared" si="25"/>
        <v/>
      </c>
    </row>
    <row r="20" spans="1:107" ht="15" customHeight="1" x14ac:dyDescent="0.25">
      <c r="A20" s="100"/>
      <c r="B20" s="109">
        <f t="shared" si="0"/>
        <v>41411</v>
      </c>
      <c r="C20" s="110">
        <f t="shared" si="3"/>
        <v>41411</v>
      </c>
      <c r="D20" s="100">
        <f t="shared" si="1"/>
        <v>20</v>
      </c>
      <c r="E20" s="6">
        <f t="shared" si="4"/>
        <v>0</v>
      </c>
      <c r="F20" s="7" t="str">
        <f t="shared" si="2"/>
        <v/>
      </c>
      <c r="G20" s="55">
        <f t="shared" si="5"/>
        <v>0</v>
      </c>
      <c r="H20" s="23"/>
      <c r="I20" s="22"/>
      <c r="J20" s="22"/>
      <c r="K20" s="26"/>
      <c r="L20" s="21" t="str">
        <f t="shared" si="6"/>
        <v/>
      </c>
      <c r="M20" s="23"/>
      <c r="N20" s="22"/>
      <c r="O20" s="22"/>
      <c r="P20" s="26"/>
      <c r="Q20" s="21" t="str">
        <f t="shared" si="7"/>
        <v/>
      </c>
      <c r="R20" s="23"/>
      <c r="S20" s="22"/>
      <c r="T20" s="22"/>
      <c r="U20" s="26"/>
      <c r="V20" s="21" t="str">
        <f t="shared" si="8"/>
        <v/>
      </c>
      <c r="W20" s="23"/>
      <c r="X20" s="22"/>
      <c r="Y20" s="22"/>
      <c r="Z20" s="26"/>
      <c r="AA20" s="21" t="str">
        <f t="shared" si="9"/>
        <v/>
      </c>
      <c r="AB20" s="23"/>
      <c r="AC20" s="22"/>
      <c r="AD20" s="22"/>
      <c r="AE20" s="26"/>
      <c r="AF20" s="21" t="str">
        <f t="shared" si="10"/>
        <v/>
      </c>
      <c r="AG20" s="23"/>
      <c r="AH20" s="22"/>
      <c r="AI20" s="22"/>
      <c r="AJ20" s="26"/>
      <c r="AK20" s="21" t="str">
        <f t="shared" si="11"/>
        <v/>
      </c>
      <c r="AL20" s="23"/>
      <c r="AM20" s="22"/>
      <c r="AN20" s="22"/>
      <c r="AO20" s="26"/>
      <c r="AP20" s="21" t="str">
        <f t="shared" si="12"/>
        <v/>
      </c>
      <c r="AQ20" s="23"/>
      <c r="AR20" s="22"/>
      <c r="AS20" s="22"/>
      <c r="AT20" s="26"/>
      <c r="AU20" s="21" t="str">
        <f t="shared" si="13"/>
        <v/>
      </c>
      <c r="AV20" s="23"/>
      <c r="AW20" s="22"/>
      <c r="AX20" s="22"/>
      <c r="AY20" s="26"/>
      <c r="AZ20" s="21" t="str">
        <f t="shared" si="14"/>
        <v/>
      </c>
      <c r="BA20" s="23"/>
      <c r="BB20" s="22"/>
      <c r="BC20" s="22"/>
      <c r="BD20" s="26"/>
      <c r="BE20" s="21" t="str">
        <f t="shared" si="15"/>
        <v/>
      </c>
      <c r="BF20" s="23"/>
      <c r="BG20" s="22"/>
      <c r="BH20" s="22"/>
      <c r="BI20" s="26"/>
      <c r="BJ20" s="21" t="str">
        <f t="shared" si="16"/>
        <v/>
      </c>
      <c r="BK20" s="23"/>
      <c r="BL20" s="22"/>
      <c r="BM20" s="22"/>
      <c r="BN20" s="26"/>
      <c r="BO20" s="21" t="str">
        <f t="shared" si="17"/>
        <v/>
      </c>
      <c r="BP20" s="23"/>
      <c r="BQ20" s="22"/>
      <c r="BR20" s="22"/>
      <c r="BS20" s="26"/>
      <c r="BT20" s="21" t="str">
        <f t="shared" si="18"/>
        <v/>
      </c>
      <c r="BU20" s="23"/>
      <c r="BV20" s="22"/>
      <c r="BW20" s="22"/>
      <c r="BX20" s="26"/>
      <c r="BY20" s="21" t="str">
        <f t="shared" si="19"/>
        <v/>
      </c>
      <c r="BZ20" s="23"/>
      <c r="CA20" s="22"/>
      <c r="CB20" s="22"/>
      <c r="CC20" s="26"/>
      <c r="CD20" s="21" t="str">
        <f t="shared" si="20"/>
        <v/>
      </c>
      <c r="CE20" s="23"/>
      <c r="CF20" s="22"/>
      <c r="CG20" s="22"/>
      <c r="CH20" s="26"/>
      <c r="CI20" s="21" t="str">
        <f t="shared" si="21"/>
        <v/>
      </c>
      <c r="CJ20" s="23"/>
      <c r="CK20" s="22"/>
      <c r="CL20" s="22"/>
      <c r="CM20" s="26"/>
      <c r="CN20" s="21" t="str">
        <f t="shared" si="22"/>
        <v/>
      </c>
      <c r="CO20" s="23"/>
      <c r="CP20" s="22"/>
      <c r="CQ20" s="22"/>
      <c r="CR20" s="26"/>
      <c r="CS20" s="21" t="str">
        <f t="shared" si="23"/>
        <v/>
      </c>
      <c r="CT20" s="23"/>
      <c r="CU20" s="22"/>
      <c r="CV20" s="22"/>
      <c r="CW20" s="26"/>
      <c r="CX20" s="21" t="str">
        <f t="shared" si="24"/>
        <v/>
      </c>
      <c r="CY20" s="23"/>
      <c r="CZ20" s="22"/>
      <c r="DA20" s="22"/>
      <c r="DB20" s="26"/>
      <c r="DC20" s="21" t="str">
        <f t="shared" si="25"/>
        <v/>
      </c>
    </row>
    <row r="21" spans="1:107" ht="15" customHeight="1" x14ac:dyDescent="0.25">
      <c r="A21" s="100"/>
      <c r="B21" s="109">
        <f t="shared" si="0"/>
        <v>41412</v>
      </c>
      <c r="C21" s="110">
        <f t="shared" si="3"/>
        <v>41412</v>
      </c>
      <c r="D21" s="100">
        <f t="shared" si="1"/>
        <v>20</v>
      </c>
      <c r="E21" s="6">
        <f t="shared" si="4"/>
        <v>0</v>
      </c>
      <c r="F21" s="7" t="str">
        <f t="shared" si="2"/>
        <v/>
      </c>
      <c r="G21" s="55">
        <f t="shared" si="5"/>
        <v>0</v>
      </c>
      <c r="H21" s="23"/>
      <c r="I21" s="22"/>
      <c r="J21" s="22"/>
      <c r="K21" s="26"/>
      <c r="L21" s="21" t="str">
        <f t="shared" si="6"/>
        <v/>
      </c>
      <c r="M21" s="23"/>
      <c r="N21" s="22"/>
      <c r="O21" s="22"/>
      <c r="P21" s="26"/>
      <c r="Q21" s="21" t="str">
        <f t="shared" si="7"/>
        <v/>
      </c>
      <c r="R21" s="23"/>
      <c r="S21" s="22"/>
      <c r="T21" s="22"/>
      <c r="U21" s="26"/>
      <c r="V21" s="21" t="str">
        <f t="shared" si="8"/>
        <v/>
      </c>
      <c r="W21" s="23"/>
      <c r="X21" s="22"/>
      <c r="Y21" s="22"/>
      <c r="Z21" s="26"/>
      <c r="AA21" s="21" t="str">
        <f t="shared" si="9"/>
        <v/>
      </c>
      <c r="AB21" s="23"/>
      <c r="AC21" s="22"/>
      <c r="AD21" s="22"/>
      <c r="AE21" s="26"/>
      <c r="AF21" s="21" t="str">
        <f t="shared" si="10"/>
        <v/>
      </c>
      <c r="AG21" s="23"/>
      <c r="AH21" s="22"/>
      <c r="AI21" s="22"/>
      <c r="AJ21" s="26"/>
      <c r="AK21" s="21" t="str">
        <f t="shared" si="11"/>
        <v/>
      </c>
      <c r="AL21" s="23"/>
      <c r="AM21" s="22"/>
      <c r="AN21" s="22"/>
      <c r="AO21" s="26"/>
      <c r="AP21" s="21" t="str">
        <f t="shared" si="12"/>
        <v/>
      </c>
      <c r="AQ21" s="23"/>
      <c r="AR21" s="22"/>
      <c r="AS21" s="22"/>
      <c r="AT21" s="26"/>
      <c r="AU21" s="21" t="str">
        <f t="shared" si="13"/>
        <v/>
      </c>
      <c r="AV21" s="23"/>
      <c r="AW21" s="22"/>
      <c r="AX21" s="22"/>
      <c r="AY21" s="26"/>
      <c r="AZ21" s="21" t="str">
        <f t="shared" si="14"/>
        <v/>
      </c>
      <c r="BA21" s="23"/>
      <c r="BB21" s="22"/>
      <c r="BC21" s="22"/>
      <c r="BD21" s="26"/>
      <c r="BE21" s="21" t="str">
        <f t="shared" si="15"/>
        <v/>
      </c>
      <c r="BF21" s="23"/>
      <c r="BG21" s="22"/>
      <c r="BH21" s="22"/>
      <c r="BI21" s="26"/>
      <c r="BJ21" s="21" t="str">
        <f t="shared" si="16"/>
        <v/>
      </c>
      <c r="BK21" s="23"/>
      <c r="BL21" s="22"/>
      <c r="BM21" s="22"/>
      <c r="BN21" s="26"/>
      <c r="BO21" s="21" t="str">
        <f t="shared" si="17"/>
        <v/>
      </c>
      <c r="BP21" s="23"/>
      <c r="BQ21" s="22"/>
      <c r="BR21" s="22"/>
      <c r="BS21" s="26"/>
      <c r="BT21" s="21" t="str">
        <f t="shared" si="18"/>
        <v/>
      </c>
      <c r="BU21" s="23"/>
      <c r="BV21" s="22"/>
      <c r="BW21" s="22"/>
      <c r="BX21" s="26"/>
      <c r="BY21" s="21" t="str">
        <f t="shared" si="19"/>
        <v/>
      </c>
      <c r="BZ21" s="23"/>
      <c r="CA21" s="22"/>
      <c r="CB21" s="22"/>
      <c r="CC21" s="26"/>
      <c r="CD21" s="21" t="str">
        <f t="shared" si="20"/>
        <v/>
      </c>
      <c r="CE21" s="23"/>
      <c r="CF21" s="22"/>
      <c r="CG21" s="22"/>
      <c r="CH21" s="26"/>
      <c r="CI21" s="21" t="str">
        <f t="shared" si="21"/>
        <v/>
      </c>
      <c r="CJ21" s="23"/>
      <c r="CK21" s="22"/>
      <c r="CL21" s="22"/>
      <c r="CM21" s="26"/>
      <c r="CN21" s="21" t="str">
        <f t="shared" si="22"/>
        <v/>
      </c>
      <c r="CO21" s="23"/>
      <c r="CP21" s="22"/>
      <c r="CQ21" s="22"/>
      <c r="CR21" s="26"/>
      <c r="CS21" s="21" t="str">
        <f t="shared" si="23"/>
        <v/>
      </c>
      <c r="CT21" s="23"/>
      <c r="CU21" s="22"/>
      <c r="CV21" s="22"/>
      <c r="CW21" s="26"/>
      <c r="CX21" s="21" t="str">
        <f t="shared" si="24"/>
        <v/>
      </c>
      <c r="CY21" s="23"/>
      <c r="CZ21" s="22"/>
      <c r="DA21" s="22"/>
      <c r="DB21" s="26"/>
      <c r="DC21" s="21" t="str">
        <f t="shared" si="25"/>
        <v/>
      </c>
    </row>
    <row r="22" spans="1:107" ht="15" customHeight="1" x14ac:dyDescent="0.25">
      <c r="A22" s="100"/>
      <c r="B22" s="109">
        <f t="shared" si="0"/>
        <v>41413</v>
      </c>
      <c r="C22" s="110">
        <f t="shared" si="3"/>
        <v>41413</v>
      </c>
      <c r="D22" s="100">
        <f t="shared" si="1"/>
        <v>20</v>
      </c>
      <c r="E22" s="6">
        <f t="shared" si="4"/>
        <v>0</v>
      </c>
      <c r="F22" s="7" t="str">
        <f t="shared" si="2"/>
        <v/>
      </c>
      <c r="G22" s="55">
        <f t="shared" si="5"/>
        <v>0</v>
      </c>
      <c r="H22" s="23"/>
      <c r="I22" s="22"/>
      <c r="J22" s="22"/>
      <c r="K22" s="26"/>
      <c r="L22" s="21" t="str">
        <f t="shared" si="6"/>
        <v/>
      </c>
      <c r="M22" s="23"/>
      <c r="N22" s="22"/>
      <c r="O22" s="22"/>
      <c r="P22" s="26"/>
      <c r="Q22" s="21" t="str">
        <f t="shared" si="7"/>
        <v/>
      </c>
      <c r="R22" s="23"/>
      <c r="S22" s="22"/>
      <c r="T22" s="22"/>
      <c r="U22" s="26"/>
      <c r="V22" s="21" t="str">
        <f t="shared" si="8"/>
        <v/>
      </c>
      <c r="W22" s="23"/>
      <c r="X22" s="22"/>
      <c r="Y22" s="22"/>
      <c r="Z22" s="26"/>
      <c r="AA22" s="21" t="str">
        <f t="shared" si="9"/>
        <v/>
      </c>
      <c r="AB22" s="23"/>
      <c r="AC22" s="22"/>
      <c r="AD22" s="22"/>
      <c r="AE22" s="26"/>
      <c r="AF22" s="21" t="str">
        <f t="shared" si="10"/>
        <v/>
      </c>
      <c r="AG22" s="23"/>
      <c r="AH22" s="22"/>
      <c r="AI22" s="22"/>
      <c r="AJ22" s="26"/>
      <c r="AK22" s="21" t="str">
        <f t="shared" si="11"/>
        <v/>
      </c>
      <c r="AL22" s="23"/>
      <c r="AM22" s="22"/>
      <c r="AN22" s="22"/>
      <c r="AO22" s="26"/>
      <c r="AP22" s="21" t="str">
        <f t="shared" si="12"/>
        <v/>
      </c>
      <c r="AQ22" s="23"/>
      <c r="AR22" s="22"/>
      <c r="AS22" s="22"/>
      <c r="AT22" s="26"/>
      <c r="AU22" s="21" t="str">
        <f t="shared" si="13"/>
        <v/>
      </c>
      <c r="AV22" s="23"/>
      <c r="AW22" s="22"/>
      <c r="AX22" s="22"/>
      <c r="AY22" s="26"/>
      <c r="AZ22" s="21" t="str">
        <f t="shared" si="14"/>
        <v/>
      </c>
      <c r="BA22" s="23"/>
      <c r="BB22" s="22"/>
      <c r="BC22" s="22"/>
      <c r="BD22" s="26"/>
      <c r="BE22" s="21" t="str">
        <f t="shared" si="15"/>
        <v/>
      </c>
      <c r="BF22" s="23"/>
      <c r="BG22" s="22"/>
      <c r="BH22" s="22"/>
      <c r="BI22" s="26"/>
      <c r="BJ22" s="21" t="str">
        <f t="shared" si="16"/>
        <v/>
      </c>
      <c r="BK22" s="23"/>
      <c r="BL22" s="22"/>
      <c r="BM22" s="22"/>
      <c r="BN22" s="26"/>
      <c r="BO22" s="21" t="str">
        <f t="shared" si="17"/>
        <v/>
      </c>
      <c r="BP22" s="23"/>
      <c r="BQ22" s="22"/>
      <c r="BR22" s="22"/>
      <c r="BS22" s="26"/>
      <c r="BT22" s="21" t="str">
        <f t="shared" si="18"/>
        <v/>
      </c>
      <c r="BU22" s="23"/>
      <c r="BV22" s="22"/>
      <c r="BW22" s="22"/>
      <c r="BX22" s="26"/>
      <c r="BY22" s="21" t="str">
        <f t="shared" si="19"/>
        <v/>
      </c>
      <c r="BZ22" s="23"/>
      <c r="CA22" s="22"/>
      <c r="CB22" s="22"/>
      <c r="CC22" s="26"/>
      <c r="CD22" s="21" t="str">
        <f t="shared" si="20"/>
        <v/>
      </c>
      <c r="CE22" s="23"/>
      <c r="CF22" s="22"/>
      <c r="CG22" s="22"/>
      <c r="CH22" s="26"/>
      <c r="CI22" s="21" t="str">
        <f t="shared" si="21"/>
        <v/>
      </c>
      <c r="CJ22" s="23"/>
      <c r="CK22" s="22"/>
      <c r="CL22" s="22"/>
      <c r="CM22" s="26"/>
      <c r="CN22" s="21" t="str">
        <f t="shared" si="22"/>
        <v/>
      </c>
      <c r="CO22" s="23"/>
      <c r="CP22" s="22"/>
      <c r="CQ22" s="22"/>
      <c r="CR22" s="26"/>
      <c r="CS22" s="21" t="str">
        <f t="shared" si="23"/>
        <v/>
      </c>
      <c r="CT22" s="23"/>
      <c r="CU22" s="22"/>
      <c r="CV22" s="22"/>
      <c r="CW22" s="26"/>
      <c r="CX22" s="21" t="str">
        <f t="shared" si="24"/>
        <v/>
      </c>
      <c r="CY22" s="23"/>
      <c r="CZ22" s="22"/>
      <c r="DA22" s="22"/>
      <c r="DB22" s="26"/>
      <c r="DC22" s="21" t="str">
        <f t="shared" si="25"/>
        <v/>
      </c>
    </row>
    <row r="23" spans="1:107" ht="15" customHeight="1" x14ac:dyDescent="0.25">
      <c r="A23" s="100"/>
      <c r="B23" s="109">
        <f t="shared" si="0"/>
        <v>41414</v>
      </c>
      <c r="C23" s="110">
        <f t="shared" si="3"/>
        <v>41414</v>
      </c>
      <c r="D23" s="100">
        <f t="shared" si="1"/>
        <v>21</v>
      </c>
      <c r="E23" s="6">
        <f t="shared" si="4"/>
        <v>0</v>
      </c>
      <c r="F23" s="7" t="str">
        <f t="shared" si="2"/>
        <v/>
      </c>
      <c r="G23" s="55">
        <f t="shared" si="5"/>
        <v>0</v>
      </c>
      <c r="H23" s="23"/>
      <c r="I23" s="22"/>
      <c r="J23" s="22"/>
      <c r="K23" s="26"/>
      <c r="L23" s="21" t="str">
        <f t="shared" si="6"/>
        <v/>
      </c>
      <c r="M23" s="23"/>
      <c r="N23" s="22"/>
      <c r="O23" s="22"/>
      <c r="P23" s="26"/>
      <c r="Q23" s="21" t="str">
        <f t="shared" si="7"/>
        <v/>
      </c>
      <c r="R23" s="23"/>
      <c r="S23" s="22"/>
      <c r="T23" s="22"/>
      <c r="U23" s="26"/>
      <c r="V23" s="21" t="str">
        <f t="shared" si="8"/>
        <v/>
      </c>
      <c r="W23" s="23"/>
      <c r="X23" s="22"/>
      <c r="Y23" s="22"/>
      <c r="Z23" s="26"/>
      <c r="AA23" s="21" t="str">
        <f t="shared" si="9"/>
        <v/>
      </c>
      <c r="AB23" s="23"/>
      <c r="AC23" s="22"/>
      <c r="AD23" s="22"/>
      <c r="AE23" s="26"/>
      <c r="AF23" s="21" t="str">
        <f t="shared" si="10"/>
        <v/>
      </c>
      <c r="AG23" s="23"/>
      <c r="AH23" s="22"/>
      <c r="AI23" s="22"/>
      <c r="AJ23" s="26"/>
      <c r="AK23" s="21" t="str">
        <f t="shared" si="11"/>
        <v/>
      </c>
      <c r="AL23" s="23"/>
      <c r="AM23" s="22"/>
      <c r="AN23" s="22"/>
      <c r="AO23" s="26"/>
      <c r="AP23" s="21" t="str">
        <f t="shared" si="12"/>
        <v/>
      </c>
      <c r="AQ23" s="23"/>
      <c r="AR23" s="22"/>
      <c r="AS23" s="22"/>
      <c r="AT23" s="26"/>
      <c r="AU23" s="21" t="str">
        <f t="shared" si="13"/>
        <v/>
      </c>
      <c r="AV23" s="23"/>
      <c r="AW23" s="22"/>
      <c r="AX23" s="22"/>
      <c r="AY23" s="26"/>
      <c r="AZ23" s="21" t="str">
        <f t="shared" si="14"/>
        <v/>
      </c>
      <c r="BA23" s="23"/>
      <c r="BB23" s="22"/>
      <c r="BC23" s="22"/>
      <c r="BD23" s="26"/>
      <c r="BE23" s="21" t="str">
        <f t="shared" si="15"/>
        <v/>
      </c>
      <c r="BF23" s="23"/>
      <c r="BG23" s="22"/>
      <c r="BH23" s="22"/>
      <c r="BI23" s="26"/>
      <c r="BJ23" s="21" t="str">
        <f t="shared" si="16"/>
        <v/>
      </c>
      <c r="BK23" s="23"/>
      <c r="BL23" s="22"/>
      <c r="BM23" s="22"/>
      <c r="BN23" s="26"/>
      <c r="BO23" s="21" t="str">
        <f t="shared" si="17"/>
        <v/>
      </c>
      <c r="BP23" s="23"/>
      <c r="BQ23" s="22"/>
      <c r="BR23" s="22"/>
      <c r="BS23" s="26"/>
      <c r="BT23" s="21" t="str">
        <f t="shared" si="18"/>
        <v/>
      </c>
      <c r="BU23" s="23"/>
      <c r="BV23" s="22"/>
      <c r="BW23" s="22"/>
      <c r="BX23" s="26"/>
      <c r="BY23" s="21" t="str">
        <f t="shared" si="19"/>
        <v/>
      </c>
      <c r="BZ23" s="23"/>
      <c r="CA23" s="22"/>
      <c r="CB23" s="22"/>
      <c r="CC23" s="26"/>
      <c r="CD23" s="21" t="str">
        <f t="shared" si="20"/>
        <v/>
      </c>
      <c r="CE23" s="23"/>
      <c r="CF23" s="22"/>
      <c r="CG23" s="22"/>
      <c r="CH23" s="26"/>
      <c r="CI23" s="21" t="str">
        <f t="shared" si="21"/>
        <v/>
      </c>
      <c r="CJ23" s="23"/>
      <c r="CK23" s="22"/>
      <c r="CL23" s="22"/>
      <c r="CM23" s="26"/>
      <c r="CN23" s="21" t="str">
        <f t="shared" si="22"/>
        <v/>
      </c>
      <c r="CO23" s="23"/>
      <c r="CP23" s="22"/>
      <c r="CQ23" s="22"/>
      <c r="CR23" s="26"/>
      <c r="CS23" s="21" t="str">
        <f t="shared" si="23"/>
        <v/>
      </c>
      <c r="CT23" s="23"/>
      <c r="CU23" s="22"/>
      <c r="CV23" s="22"/>
      <c r="CW23" s="26"/>
      <c r="CX23" s="21" t="str">
        <f t="shared" si="24"/>
        <v/>
      </c>
      <c r="CY23" s="23"/>
      <c r="CZ23" s="22"/>
      <c r="DA23" s="22"/>
      <c r="DB23" s="26"/>
      <c r="DC23" s="21" t="str">
        <f t="shared" si="25"/>
        <v/>
      </c>
    </row>
    <row r="24" spans="1:107" ht="15" customHeight="1" x14ac:dyDescent="0.25">
      <c r="A24" s="100"/>
      <c r="B24" s="109">
        <f t="shared" si="0"/>
        <v>41415</v>
      </c>
      <c r="C24" s="110">
        <f t="shared" si="3"/>
        <v>41415</v>
      </c>
      <c r="D24" s="100">
        <f t="shared" si="1"/>
        <v>21</v>
      </c>
      <c r="E24" s="6">
        <f t="shared" si="4"/>
        <v>0</v>
      </c>
      <c r="F24" s="7" t="str">
        <f t="shared" si="2"/>
        <v/>
      </c>
      <c r="G24" s="55">
        <f t="shared" si="5"/>
        <v>0</v>
      </c>
      <c r="H24" s="23"/>
      <c r="I24" s="22"/>
      <c r="J24" s="22"/>
      <c r="K24" s="26"/>
      <c r="L24" s="21" t="str">
        <f t="shared" si="6"/>
        <v/>
      </c>
      <c r="M24" s="23"/>
      <c r="N24" s="22"/>
      <c r="O24" s="22"/>
      <c r="P24" s="26"/>
      <c r="Q24" s="21" t="str">
        <f t="shared" si="7"/>
        <v/>
      </c>
      <c r="R24" s="23"/>
      <c r="S24" s="22"/>
      <c r="T24" s="22"/>
      <c r="U24" s="26"/>
      <c r="V24" s="21" t="str">
        <f t="shared" si="8"/>
        <v/>
      </c>
      <c r="W24" s="23"/>
      <c r="X24" s="22"/>
      <c r="Y24" s="22"/>
      <c r="Z24" s="26"/>
      <c r="AA24" s="21" t="str">
        <f t="shared" si="9"/>
        <v/>
      </c>
      <c r="AB24" s="23"/>
      <c r="AC24" s="22"/>
      <c r="AD24" s="22"/>
      <c r="AE24" s="26"/>
      <c r="AF24" s="21" t="str">
        <f t="shared" si="10"/>
        <v/>
      </c>
      <c r="AG24" s="23"/>
      <c r="AH24" s="22"/>
      <c r="AI24" s="22"/>
      <c r="AJ24" s="26"/>
      <c r="AK24" s="21" t="str">
        <f t="shared" si="11"/>
        <v/>
      </c>
      <c r="AL24" s="23"/>
      <c r="AM24" s="22"/>
      <c r="AN24" s="22"/>
      <c r="AO24" s="26"/>
      <c r="AP24" s="21" t="str">
        <f t="shared" si="12"/>
        <v/>
      </c>
      <c r="AQ24" s="23"/>
      <c r="AR24" s="22"/>
      <c r="AS24" s="22"/>
      <c r="AT24" s="26"/>
      <c r="AU24" s="21" t="str">
        <f t="shared" si="13"/>
        <v/>
      </c>
      <c r="AV24" s="23"/>
      <c r="AW24" s="22"/>
      <c r="AX24" s="22"/>
      <c r="AY24" s="26"/>
      <c r="AZ24" s="21" t="str">
        <f t="shared" si="14"/>
        <v/>
      </c>
      <c r="BA24" s="23"/>
      <c r="BB24" s="22"/>
      <c r="BC24" s="22"/>
      <c r="BD24" s="26"/>
      <c r="BE24" s="21" t="str">
        <f t="shared" si="15"/>
        <v/>
      </c>
      <c r="BF24" s="23"/>
      <c r="BG24" s="22"/>
      <c r="BH24" s="22"/>
      <c r="BI24" s="26"/>
      <c r="BJ24" s="21" t="str">
        <f t="shared" si="16"/>
        <v/>
      </c>
      <c r="BK24" s="23"/>
      <c r="BL24" s="22"/>
      <c r="BM24" s="22"/>
      <c r="BN24" s="26"/>
      <c r="BO24" s="21" t="str">
        <f t="shared" si="17"/>
        <v/>
      </c>
      <c r="BP24" s="23"/>
      <c r="BQ24" s="22"/>
      <c r="BR24" s="22"/>
      <c r="BS24" s="26"/>
      <c r="BT24" s="21" t="str">
        <f t="shared" si="18"/>
        <v/>
      </c>
      <c r="BU24" s="23"/>
      <c r="BV24" s="22"/>
      <c r="BW24" s="22"/>
      <c r="BX24" s="26"/>
      <c r="BY24" s="21" t="str">
        <f t="shared" si="19"/>
        <v/>
      </c>
      <c r="BZ24" s="23"/>
      <c r="CA24" s="22"/>
      <c r="CB24" s="22"/>
      <c r="CC24" s="26"/>
      <c r="CD24" s="21" t="str">
        <f t="shared" si="20"/>
        <v/>
      </c>
      <c r="CE24" s="23"/>
      <c r="CF24" s="22"/>
      <c r="CG24" s="22"/>
      <c r="CH24" s="26"/>
      <c r="CI24" s="21" t="str">
        <f t="shared" si="21"/>
        <v/>
      </c>
      <c r="CJ24" s="23"/>
      <c r="CK24" s="22"/>
      <c r="CL24" s="22"/>
      <c r="CM24" s="26"/>
      <c r="CN24" s="21" t="str">
        <f t="shared" si="22"/>
        <v/>
      </c>
      <c r="CO24" s="23"/>
      <c r="CP24" s="22"/>
      <c r="CQ24" s="22"/>
      <c r="CR24" s="26"/>
      <c r="CS24" s="21" t="str">
        <f t="shared" si="23"/>
        <v/>
      </c>
      <c r="CT24" s="23"/>
      <c r="CU24" s="22"/>
      <c r="CV24" s="22"/>
      <c r="CW24" s="26"/>
      <c r="CX24" s="21" t="str">
        <f t="shared" si="24"/>
        <v/>
      </c>
      <c r="CY24" s="23"/>
      <c r="CZ24" s="22"/>
      <c r="DA24" s="22"/>
      <c r="DB24" s="26"/>
      <c r="DC24" s="21" t="str">
        <f t="shared" si="25"/>
        <v/>
      </c>
    </row>
    <row r="25" spans="1:107" ht="15" customHeight="1" x14ac:dyDescent="0.25">
      <c r="A25" s="100"/>
      <c r="B25" s="109">
        <f t="shared" si="0"/>
        <v>41416</v>
      </c>
      <c r="C25" s="110">
        <f t="shared" si="3"/>
        <v>41416</v>
      </c>
      <c r="D25" s="100">
        <f t="shared" si="1"/>
        <v>21</v>
      </c>
      <c r="E25" s="6">
        <f t="shared" si="4"/>
        <v>0</v>
      </c>
      <c r="F25" s="7" t="str">
        <f t="shared" si="2"/>
        <v/>
      </c>
      <c r="G25" s="55">
        <f t="shared" si="5"/>
        <v>0</v>
      </c>
      <c r="H25" s="23"/>
      <c r="I25" s="22"/>
      <c r="J25" s="22"/>
      <c r="K25" s="26"/>
      <c r="L25" s="21" t="str">
        <f t="shared" si="6"/>
        <v/>
      </c>
      <c r="M25" s="23"/>
      <c r="N25" s="22"/>
      <c r="O25" s="22"/>
      <c r="P25" s="26"/>
      <c r="Q25" s="21" t="str">
        <f t="shared" si="7"/>
        <v/>
      </c>
      <c r="R25" s="23"/>
      <c r="S25" s="22"/>
      <c r="T25" s="22"/>
      <c r="U25" s="26"/>
      <c r="V25" s="21" t="str">
        <f t="shared" si="8"/>
        <v/>
      </c>
      <c r="W25" s="23"/>
      <c r="X25" s="22"/>
      <c r="Y25" s="22"/>
      <c r="Z25" s="26"/>
      <c r="AA25" s="21" t="str">
        <f t="shared" si="9"/>
        <v/>
      </c>
      <c r="AB25" s="23"/>
      <c r="AC25" s="22"/>
      <c r="AD25" s="22"/>
      <c r="AE25" s="26"/>
      <c r="AF25" s="21" t="str">
        <f t="shared" si="10"/>
        <v/>
      </c>
      <c r="AG25" s="23"/>
      <c r="AH25" s="22"/>
      <c r="AI25" s="22"/>
      <c r="AJ25" s="26"/>
      <c r="AK25" s="21" t="str">
        <f t="shared" si="11"/>
        <v/>
      </c>
      <c r="AL25" s="23"/>
      <c r="AM25" s="22"/>
      <c r="AN25" s="22"/>
      <c r="AO25" s="26"/>
      <c r="AP25" s="21" t="str">
        <f t="shared" si="12"/>
        <v/>
      </c>
      <c r="AQ25" s="23"/>
      <c r="AR25" s="22"/>
      <c r="AS25" s="22"/>
      <c r="AT25" s="26"/>
      <c r="AU25" s="21" t="str">
        <f t="shared" si="13"/>
        <v/>
      </c>
      <c r="AV25" s="23"/>
      <c r="AW25" s="22"/>
      <c r="AX25" s="22"/>
      <c r="AY25" s="26"/>
      <c r="AZ25" s="21" t="str">
        <f t="shared" si="14"/>
        <v/>
      </c>
      <c r="BA25" s="23"/>
      <c r="BB25" s="22"/>
      <c r="BC25" s="22"/>
      <c r="BD25" s="26"/>
      <c r="BE25" s="21" t="str">
        <f t="shared" si="15"/>
        <v/>
      </c>
      <c r="BF25" s="23"/>
      <c r="BG25" s="22"/>
      <c r="BH25" s="22"/>
      <c r="BI25" s="26"/>
      <c r="BJ25" s="21" t="str">
        <f t="shared" si="16"/>
        <v/>
      </c>
      <c r="BK25" s="23"/>
      <c r="BL25" s="22"/>
      <c r="BM25" s="22"/>
      <c r="BN25" s="26"/>
      <c r="BO25" s="21" t="str">
        <f t="shared" si="17"/>
        <v/>
      </c>
      <c r="BP25" s="23"/>
      <c r="BQ25" s="22"/>
      <c r="BR25" s="22"/>
      <c r="BS25" s="26"/>
      <c r="BT25" s="21" t="str">
        <f t="shared" si="18"/>
        <v/>
      </c>
      <c r="BU25" s="23"/>
      <c r="BV25" s="22"/>
      <c r="BW25" s="22"/>
      <c r="BX25" s="26"/>
      <c r="BY25" s="21" t="str">
        <f t="shared" si="19"/>
        <v/>
      </c>
      <c r="BZ25" s="23"/>
      <c r="CA25" s="22"/>
      <c r="CB25" s="22"/>
      <c r="CC25" s="26"/>
      <c r="CD25" s="21" t="str">
        <f t="shared" si="20"/>
        <v/>
      </c>
      <c r="CE25" s="23"/>
      <c r="CF25" s="22"/>
      <c r="CG25" s="22"/>
      <c r="CH25" s="26"/>
      <c r="CI25" s="21" t="str">
        <f t="shared" si="21"/>
        <v/>
      </c>
      <c r="CJ25" s="23"/>
      <c r="CK25" s="22"/>
      <c r="CL25" s="22"/>
      <c r="CM25" s="26"/>
      <c r="CN25" s="21" t="str">
        <f t="shared" si="22"/>
        <v/>
      </c>
      <c r="CO25" s="23"/>
      <c r="CP25" s="22"/>
      <c r="CQ25" s="22"/>
      <c r="CR25" s="26"/>
      <c r="CS25" s="21" t="str">
        <f t="shared" si="23"/>
        <v/>
      </c>
      <c r="CT25" s="23"/>
      <c r="CU25" s="22"/>
      <c r="CV25" s="22"/>
      <c r="CW25" s="26"/>
      <c r="CX25" s="21" t="str">
        <f t="shared" si="24"/>
        <v/>
      </c>
      <c r="CY25" s="23"/>
      <c r="CZ25" s="22"/>
      <c r="DA25" s="22"/>
      <c r="DB25" s="26"/>
      <c r="DC25" s="21" t="str">
        <f t="shared" si="25"/>
        <v/>
      </c>
    </row>
    <row r="26" spans="1:107" ht="15" customHeight="1" x14ac:dyDescent="0.25">
      <c r="A26" s="100"/>
      <c r="B26" s="109">
        <f t="shared" si="0"/>
        <v>41417</v>
      </c>
      <c r="C26" s="110">
        <f t="shared" si="3"/>
        <v>41417</v>
      </c>
      <c r="D26" s="100">
        <f t="shared" si="1"/>
        <v>21</v>
      </c>
      <c r="E26" s="6">
        <f t="shared" si="4"/>
        <v>0</v>
      </c>
      <c r="F26" s="7" t="str">
        <f t="shared" si="2"/>
        <v/>
      </c>
      <c r="G26" s="55">
        <f t="shared" si="5"/>
        <v>0</v>
      </c>
      <c r="H26" s="23"/>
      <c r="I26" s="22"/>
      <c r="J26" s="22"/>
      <c r="K26" s="26"/>
      <c r="L26" s="21" t="str">
        <f t="shared" si="6"/>
        <v/>
      </c>
      <c r="M26" s="23"/>
      <c r="N26" s="22"/>
      <c r="O26" s="22"/>
      <c r="P26" s="26"/>
      <c r="Q26" s="21" t="str">
        <f t="shared" si="7"/>
        <v/>
      </c>
      <c r="R26" s="23"/>
      <c r="S26" s="22"/>
      <c r="T26" s="22"/>
      <c r="U26" s="26"/>
      <c r="V26" s="21" t="str">
        <f t="shared" si="8"/>
        <v/>
      </c>
      <c r="W26" s="23"/>
      <c r="X26" s="22"/>
      <c r="Y26" s="22"/>
      <c r="Z26" s="26"/>
      <c r="AA26" s="21" t="str">
        <f t="shared" si="9"/>
        <v/>
      </c>
      <c r="AB26" s="23"/>
      <c r="AC26" s="22"/>
      <c r="AD26" s="22"/>
      <c r="AE26" s="26"/>
      <c r="AF26" s="21" t="str">
        <f t="shared" si="10"/>
        <v/>
      </c>
      <c r="AG26" s="23"/>
      <c r="AH26" s="22"/>
      <c r="AI26" s="22"/>
      <c r="AJ26" s="26"/>
      <c r="AK26" s="21" t="str">
        <f t="shared" si="11"/>
        <v/>
      </c>
      <c r="AL26" s="23"/>
      <c r="AM26" s="22"/>
      <c r="AN26" s="22"/>
      <c r="AO26" s="26"/>
      <c r="AP26" s="21" t="str">
        <f t="shared" si="12"/>
        <v/>
      </c>
      <c r="AQ26" s="23"/>
      <c r="AR26" s="22"/>
      <c r="AS26" s="22"/>
      <c r="AT26" s="26"/>
      <c r="AU26" s="21" t="str">
        <f t="shared" si="13"/>
        <v/>
      </c>
      <c r="AV26" s="23"/>
      <c r="AW26" s="22"/>
      <c r="AX26" s="22"/>
      <c r="AY26" s="26"/>
      <c r="AZ26" s="21" t="str">
        <f t="shared" si="14"/>
        <v/>
      </c>
      <c r="BA26" s="23"/>
      <c r="BB26" s="22"/>
      <c r="BC26" s="22"/>
      <c r="BD26" s="26"/>
      <c r="BE26" s="21" t="str">
        <f t="shared" si="15"/>
        <v/>
      </c>
      <c r="BF26" s="23"/>
      <c r="BG26" s="22"/>
      <c r="BH26" s="22"/>
      <c r="BI26" s="26"/>
      <c r="BJ26" s="21" t="str">
        <f t="shared" si="16"/>
        <v/>
      </c>
      <c r="BK26" s="23"/>
      <c r="BL26" s="22"/>
      <c r="BM26" s="22"/>
      <c r="BN26" s="26"/>
      <c r="BO26" s="21" t="str">
        <f t="shared" si="17"/>
        <v/>
      </c>
      <c r="BP26" s="23"/>
      <c r="BQ26" s="22"/>
      <c r="BR26" s="22"/>
      <c r="BS26" s="26"/>
      <c r="BT26" s="21" t="str">
        <f t="shared" si="18"/>
        <v/>
      </c>
      <c r="BU26" s="23"/>
      <c r="BV26" s="22"/>
      <c r="BW26" s="22"/>
      <c r="BX26" s="26"/>
      <c r="BY26" s="21" t="str">
        <f t="shared" si="19"/>
        <v/>
      </c>
      <c r="BZ26" s="23"/>
      <c r="CA26" s="22"/>
      <c r="CB26" s="22"/>
      <c r="CC26" s="26"/>
      <c r="CD26" s="21" t="str">
        <f t="shared" si="20"/>
        <v/>
      </c>
      <c r="CE26" s="23"/>
      <c r="CF26" s="22"/>
      <c r="CG26" s="22"/>
      <c r="CH26" s="26"/>
      <c r="CI26" s="21" t="str">
        <f t="shared" si="21"/>
        <v/>
      </c>
      <c r="CJ26" s="23"/>
      <c r="CK26" s="22"/>
      <c r="CL26" s="22"/>
      <c r="CM26" s="26"/>
      <c r="CN26" s="21" t="str">
        <f t="shared" si="22"/>
        <v/>
      </c>
      <c r="CO26" s="23"/>
      <c r="CP26" s="22"/>
      <c r="CQ26" s="22"/>
      <c r="CR26" s="26"/>
      <c r="CS26" s="21" t="str">
        <f t="shared" si="23"/>
        <v/>
      </c>
      <c r="CT26" s="23"/>
      <c r="CU26" s="22"/>
      <c r="CV26" s="22"/>
      <c r="CW26" s="26"/>
      <c r="CX26" s="21" t="str">
        <f t="shared" si="24"/>
        <v/>
      </c>
      <c r="CY26" s="23"/>
      <c r="CZ26" s="22"/>
      <c r="DA26" s="22"/>
      <c r="DB26" s="26"/>
      <c r="DC26" s="21" t="str">
        <f t="shared" si="25"/>
        <v/>
      </c>
    </row>
    <row r="27" spans="1:107" ht="15" customHeight="1" x14ac:dyDescent="0.25">
      <c r="A27" s="100"/>
      <c r="B27" s="109">
        <f t="shared" si="0"/>
        <v>41418</v>
      </c>
      <c r="C27" s="110">
        <f t="shared" si="3"/>
        <v>41418</v>
      </c>
      <c r="D27" s="100">
        <f t="shared" si="1"/>
        <v>21</v>
      </c>
      <c r="E27" s="6">
        <f t="shared" si="4"/>
        <v>0</v>
      </c>
      <c r="F27" s="7" t="str">
        <f t="shared" si="2"/>
        <v/>
      </c>
      <c r="G27" s="55">
        <f t="shared" si="5"/>
        <v>0</v>
      </c>
      <c r="H27" s="23"/>
      <c r="I27" s="22"/>
      <c r="J27" s="22"/>
      <c r="K27" s="26"/>
      <c r="L27" s="21" t="str">
        <f t="shared" si="6"/>
        <v/>
      </c>
      <c r="M27" s="23"/>
      <c r="N27" s="22"/>
      <c r="O27" s="22"/>
      <c r="P27" s="26"/>
      <c r="Q27" s="21" t="str">
        <f t="shared" si="7"/>
        <v/>
      </c>
      <c r="R27" s="23"/>
      <c r="S27" s="22"/>
      <c r="T27" s="22"/>
      <c r="U27" s="26"/>
      <c r="V27" s="21" t="str">
        <f t="shared" si="8"/>
        <v/>
      </c>
      <c r="W27" s="23"/>
      <c r="X27" s="22"/>
      <c r="Y27" s="22"/>
      <c r="Z27" s="26"/>
      <c r="AA27" s="21" t="str">
        <f t="shared" si="9"/>
        <v/>
      </c>
      <c r="AB27" s="23"/>
      <c r="AC27" s="22"/>
      <c r="AD27" s="22"/>
      <c r="AE27" s="26"/>
      <c r="AF27" s="21" t="str">
        <f t="shared" si="10"/>
        <v/>
      </c>
      <c r="AG27" s="23"/>
      <c r="AH27" s="22"/>
      <c r="AI27" s="22"/>
      <c r="AJ27" s="26"/>
      <c r="AK27" s="21" t="str">
        <f t="shared" si="11"/>
        <v/>
      </c>
      <c r="AL27" s="23"/>
      <c r="AM27" s="22"/>
      <c r="AN27" s="22"/>
      <c r="AO27" s="26"/>
      <c r="AP27" s="21" t="str">
        <f t="shared" si="12"/>
        <v/>
      </c>
      <c r="AQ27" s="23"/>
      <c r="AR27" s="22"/>
      <c r="AS27" s="22"/>
      <c r="AT27" s="26"/>
      <c r="AU27" s="21" t="str">
        <f t="shared" si="13"/>
        <v/>
      </c>
      <c r="AV27" s="23"/>
      <c r="AW27" s="22"/>
      <c r="AX27" s="22"/>
      <c r="AY27" s="26"/>
      <c r="AZ27" s="21" t="str">
        <f t="shared" si="14"/>
        <v/>
      </c>
      <c r="BA27" s="23"/>
      <c r="BB27" s="22"/>
      <c r="BC27" s="22"/>
      <c r="BD27" s="26"/>
      <c r="BE27" s="21" t="str">
        <f t="shared" si="15"/>
        <v/>
      </c>
      <c r="BF27" s="23"/>
      <c r="BG27" s="22"/>
      <c r="BH27" s="22"/>
      <c r="BI27" s="26"/>
      <c r="BJ27" s="21" t="str">
        <f t="shared" si="16"/>
        <v/>
      </c>
      <c r="BK27" s="23"/>
      <c r="BL27" s="22"/>
      <c r="BM27" s="22"/>
      <c r="BN27" s="26"/>
      <c r="BO27" s="21" t="str">
        <f t="shared" si="17"/>
        <v/>
      </c>
      <c r="BP27" s="23"/>
      <c r="BQ27" s="22"/>
      <c r="BR27" s="22"/>
      <c r="BS27" s="26"/>
      <c r="BT27" s="21" t="str">
        <f t="shared" si="18"/>
        <v/>
      </c>
      <c r="BU27" s="23"/>
      <c r="BV27" s="22"/>
      <c r="BW27" s="22"/>
      <c r="BX27" s="26"/>
      <c r="BY27" s="21" t="str">
        <f t="shared" si="19"/>
        <v/>
      </c>
      <c r="BZ27" s="23"/>
      <c r="CA27" s="22"/>
      <c r="CB27" s="22"/>
      <c r="CC27" s="26"/>
      <c r="CD27" s="21" t="str">
        <f t="shared" si="20"/>
        <v/>
      </c>
      <c r="CE27" s="23"/>
      <c r="CF27" s="22"/>
      <c r="CG27" s="22"/>
      <c r="CH27" s="26"/>
      <c r="CI27" s="21" t="str">
        <f t="shared" si="21"/>
        <v/>
      </c>
      <c r="CJ27" s="23"/>
      <c r="CK27" s="22"/>
      <c r="CL27" s="22"/>
      <c r="CM27" s="26"/>
      <c r="CN27" s="21" t="str">
        <f t="shared" si="22"/>
        <v/>
      </c>
      <c r="CO27" s="23"/>
      <c r="CP27" s="22"/>
      <c r="CQ27" s="22"/>
      <c r="CR27" s="26"/>
      <c r="CS27" s="21" t="str">
        <f t="shared" si="23"/>
        <v/>
      </c>
      <c r="CT27" s="23"/>
      <c r="CU27" s="22"/>
      <c r="CV27" s="22"/>
      <c r="CW27" s="26"/>
      <c r="CX27" s="21" t="str">
        <f t="shared" si="24"/>
        <v/>
      </c>
      <c r="CY27" s="23"/>
      <c r="CZ27" s="22"/>
      <c r="DA27" s="22"/>
      <c r="DB27" s="26"/>
      <c r="DC27" s="21" t="str">
        <f t="shared" si="25"/>
        <v/>
      </c>
    </row>
    <row r="28" spans="1:107" ht="15" customHeight="1" x14ac:dyDescent="0.25">
      <c r="A28" s="100"/>
      <c r="B28" s="109">
        <f t="shared" si="0"/>
        <v>41419</v>
      </c>
      <c r="C28" s="110">
        <f t="shared" si="3"/>
        <v>41419</v>
      </c>
      <c r="D28" s="100">
        <f t="shared" si="1"/>
        <v>21</v>
      </c>
      <c r="E28" s="6">
        <f t="shared" si="4"/>
        <v>0</v>
      </c>
      <c r="F28" s="7" t="str">
        <f t="shared" si="2"/>
        <v/>
      </c>
      <c r="G28" s="55">
        <f t="shared" si="5"/>
        <v>0</v>
      </c>
      <c r="H28" s="23"/>
      <c r="I28" s="22"/>
      <c r="J28" s="22"/>
      <c r="K28" s="26"/>
      <c r="L28" s="21" t="str">
        <f t="shared" si="6"/>
        <v/>
      </c>
      <c r="M28" s="23"/>
      <c r="N28" s="22"/>
      <c r="O28" s="22"/>
      <c r="P28" s="26"/>
      <c r="Q28" s="21" t="str">
        <f t="shared" si="7"/>
        <v/>
      </c>
      <c r="R28" s="23"/>
      <c r="S28" s="22"/>
      <c r="T28" s="22"/>
      <c r="U28" s="26"/>
      <c r="V28" s="21" t="str">
        <f t="shared" si="8"/>
        <v/>
      </c>
      <c r="W28" s="23"/>
      <c r="X28" s="22"/>
      <c r="Y28" s="22"/>
      <c r="Z28" s="26"/>
      <c r="AA28" s="21" t="str">
        <f t="shared" si="9"/>
        <v/>
      </c>
      <c r="AB28" s="23"/>
      <c r="AC28" s="22"/>
      <c r="AD28" s="22"/>
      <c r="AE28" s="26"/>
      <c r="AF28" s="21" t="str">
        <f t="shared" si="10"/>
        <v/>
      </c>
      <c r="AG28" s="23"/>
      <c r="AH28" s="22"/>
      <c r="AI28" s="22"/>
      <c r="AJ28" s="26"/>
      <c r="AK28" s="21" t="str">
        <f t="shared" si="11"/>
        <v/>
      </c>
      <c r="AL28" s="23"/>
      <c r="AM28" s="22"/>
      <c r="AN28" s="22"/>
      <c r="AO28" s="26"/>
      <c r="AP28" s="21" t="str">
        <f t="shared" si="12"/>
        <v/>
      </c>
      <c r="AQ28" s="23"/>
      <c r="AR28" s="22"/>
      <c r="AS28" s="22"/>
      <c r="AT28" s="26"/>
      <c r="AU28" s="21" t="str">
        <f t="shared" si="13"/>
        <v/>
      </c>
      <c r="AV28" s="23"/>
      <c r="AW28" s="22"/>
      <c r="AX28" s="22"/>
      <c r="AY28" s="26"/>
      <c r="AZ28" s="21" t="str">
        <f t="shared" si="14"/>
        <v/>
      </c>
      <c r="BA28" s="23"/>
      <c r="BB28" s="22"/>
      <c r="BC28" s="22"/>
      <c r="BD28" s="26"/>
      <c r="BE28" s="21" t="str">
        <f t="shared" si="15"/>
        <v/>
      </c>
      <c r="BF28" s="23"/>
      <c r="BG28" s="22"/>
      <c r="BH28" s="22"/>
      <c r="BI28" s="26"/>
      <c r="BJ28" s="21" t="str">
        <f t="shared" si="16"/>
        <v/>
      </c>
      <c r="BK28" s="23"/>
      <c r="BL28" s="22"/>
      <c r="BM28" s="22"/>
      <c r="BN28" s="26"/>
      <c r="BO28" s="21" t="str">
        <f t="shared" si="17"/>
        <v/>
      </c>
      <c r="BP28" s="23"/>
      <c r="BQ28" s="22"/>
      <c r="BR28" s="22"/>
      <c r="BS28" s="26"/>
      <c r="BT28" s="21" t="str">
        <f t="shared" si="18"/>
        <v/>
      </c>
      <c r="BU28" s="23"/>
      <c r="BV28" s="22"/>
      <c r="BW28" s="22"/>
      <c r="BX28" s="26"/>
      <c r="BY28" s="21" t="str">
        <f t="shared" si="19"/>
        <v/>
      </c>
      <c r="BZ28" s="23"/>
      <c r="CA28" s="22"/>
      <c r="CB28" s="22"/>
      <c r="CC28" s="26"/>
      <c r="CD28" s="21" t="str">
        <f t="shared" si="20"/>
        <v/>
      </c>
      <c r="CE28" s="23"/>
      <c r="CF28" s="22"/>
      <c r="CG28" s="22"/>
      <c r="CH28" s="26"/>
      <c r="CI28" s="21" t="str">
        <f t="shared" si="21"/>
        <v/>
      </c>
      <c r="CJ28" s="23"/>
      <c r="CK28" s="22"/>
      <c r="CL28" s="22"/>
      <c r="CM28" s="26"/>
      <c r="CN28" s="21" t="str">
        <f t="shared" si="22"/>
        <v/>
      </c>
      <c r="CO28" s="23"/>
      <c r="CP28" s="22"/>
      <c r="CQ28" s="22"/>
      <c r="CR28" s="26"/>
      <c r="CS28" s="21" t="str">
        <f t="shared" si="23"/>
        <v/>
      </c>
      <c r="CT28" s="23"/>
      <c r="CU28" s="22"/>
      <c r="CV28" s="22"/>
      <c r="CW28" s="26"/>
      <c r="CX28" s="21" t="str">
        <f t="shared" si="24"/>
        <v/>
      </c>
      <c r="CY28" s="23"/>
      <c r="CZ28" s="22"/>
      <c r="DA28" s="22"/>
      <c r="DB28" s="26"/>
      <c r="DC28" s="21" t="str">
        <f t="shared" si="25"/>
        <v/>
      </c>
    </row>
    <row r="29" spans="1:107" ht="15" customHeight="1" x14ac:dyDescent="0.25">
      <c r="A29" s="100"/>
      <c r="B29" s="109">
        <f t="shared" si="0"/>
        <v>41420</v>
      </c>
      <c r="C29" s="110">
        <f t="shared" si="3"/>
        <v>41420</v>
      </c>
      <c r="D29" s="100">
        <f t="shared" si="1"/>
        <v>21</v>
      </c>
      <c r="E29" s="6">
        <f t="shared" si="4"/>
        <v>0</v>
      </c>
      <c r="F29" s="7" t="str">
        <f t="shared" si="2"/>
        <v/>
      </c>
      <c r="G29" s="55">
        <f t="shared" si="5"/>
        <v>0</v>
      </c>
      <c r="H29" s="23"/>
      <c r="I29" s="22"/>
      <c r="J29" s="22"/>
      <c r="K29" s="26"/>
      <c r="L29" s="21" t="str">
        <f t="shared" si="6"/>
        <v/>
      </c>
      <c r="M29" s="23"/>
      <c r="N29" s="22"/>
      <c r="O29" s="22"/>
      <c r="P29" s="26"/>
      <c r="Q29" s="21" t="str">
        <f t="shared" si="7"/>
        <v/>
      </c>
      <c r="R29" s="23"/>
      <c r="S29" s="22"/>
      <c r="T29" s="22"/>
      <c r="U29" s="26"/>
      <c r="V29" s="21" t="str">
        <f t="shared" si="8"/>
        <v/>
      </c>
      <c r="W29" s="23"/>
      <c r="X29" s="22"/>
      <c r="Y29" s="22"/>
      <c r="Z29" s="26"/>
      <c r="AA29" s="21" t="str">
        <f t="shared" si="9"/>
        <v/>
      </c>
      <c r="AB29" s="23"/>
      <c r="AC29" s="22"/>
      <c r="AD29" s="22"/>
      <c r="AE29" s="26"/>
      <c r="AF29" s="21" t="str">
        <f t="shared" si="10"/>
        <v/>
      </c>
      <c r="AG29" s="23"/>
      <c r="AH29" s="22"/>
      <c r="AI29" s="22"/>
      <c r="AJ29" s="26"/>
      <c r="AK29" s="21" t="str">
        <f t="shared" si="11"/>
        <v/>
      </c>
      <c r="AL29" s="23"/>
      <c r="AM29" s="22"/>
      <c r="AN29" s="22"/>
      <c r="AO29" s="26"/>
      <c r="AP29" s="21" t="str">
        <f t="shared" si="12"/>
        <v/>
      </c>
      <c r="AQ29" s="23"/>
      <c r="AR29" s="22"/>
      <c r="AS29" s="22"/>
      <c r="AT29" s="26"/>
      <c r="AU29" s="21" t="str">
        <f t="shared" si="13"/>
        <v/>
      </c>
      <c r="AV29" s="23"/>
      <c r="AW29" s="22"/>
      <c r="AX29" s="22"/>
      <c r="AY29" s="26"/>
      <c r="AZ29" s="21" t="str">
        <f t="shared" si="14"/>
        <v/>
      </c>
      <c r="BA29" s="23"/>
      <c r="BB29" s="22"/>
      <c r="BC29" s="22"/>
      <c r="BD29" s="26"/>
      <c r="BE29" s="21" t="str">
        <f t="shared" si="15"/>
        <v/>
      </c>
      <c r="BF29" s="23"/>
      <c r="BG29" s="22"/>
      <c r="BH29" s="22"/>
      <c r="BI29" s="26"/>
      <c r="BJ29" s="21" t="str">
        <f t="shared" si="16"/>
        <v/>
      </c>
      <c r="BK29" s="23"/>
      <c r="BL29" s="22"/>
      <c r="BM29" s="22"/>
      <c r="BN29" s="26"/>
      <c r="BO29" s="21" t="str">
        <f t="shared" si="17"/>
        <v/>
      </c>
      <c r="BP29" s="23"/>
      <c r="BQ29" s="22"/>
      <c r="BR29" s="22"/>
      <c r="BS29" s="26"/>
      <c r="BT29" s="21" t="str">
        <f t="shared" si="18"/>
        <v/>
      </c>
      <c r="BU29" s="23"/>
      <c r="BV29" s="22"/>
      <c r="BW29" s="22"/>
      <c r="BX29" s="26"/>
      <c r="BY29" s="21" t="str">
        <f t="shared" si="19"/>
        <v/>
      </c>
      <c r="BZ29" s="23"/>
      <c r="CA29" s="22"/>
      <c r="CB29" s="22"/>
      <c r="CC29" s="26"/>
      <c r="CD29" s="21" t="str">
        <f t="shared" si="20"/>
        <v/>
      </c>
      <c r="CE29" s="23"/>
      <c r="CF29" s="22"/>
      <c r="CG29" s="22"/>
      <c r="CH29" s="26"/>
      <c r="CI29" s="21" t="str">
        <f t="shared" si="21"/>
        <v/>
      </c>
      <c r="CJ29" s="23"/>
      <c r="CK29" s="22"/>
      <c r="CL29" s="22"/>
      <c r="CM29" s="26"/>
      <c r="CN29" s="21" t="str">
        <f t="shared" si="22"/>
        <v/>
      </c>
      <c r="CO29" s="23"/>
      <c r="CP29" s="22"/>
      <c r="CQ29" s="22"/>
      <c r="CR29" s="26"/>
      <c r="CS29" s="21" t="str">
        <f t="shared" si="23"/>
        <v/>
      </c>
      <c r="CT29" s="23"/>
      <c r="CU29" s="22"/>
      <c r="CV29" s="22"/>
      <c r="CW29" s="26"/>
      <c r="CX29" s="21" t="str">
        <f t="shared" si="24"/>
        <v/>
      </c>
      <c r="CY29" s="23"/>
      <c r="CZ29" s="22"/>
      <c r="DA29" s="22"/>
      <c r="DB29" s="26"/>
      <c r="DC29" s="21" t="str">
        <f t="shared" si="25"/>
        <v/>
      </c>
    </row>
    <row r="30" spans="1:107" ht="15" customHeight="1" x14ac:dyDescent="0.25">
      <c r="A30" s="100"/>
      <c r="B30" s="109">
        <f t="shared" si="0"/>
        <v>41421</v>
      </c>
      <c r="C30" s="110">
        <f t="shared" si="3"/>
        <v>41421</v>
      </c>
      <c r="D30" s="100">
        <f t="shared" si="1"/>
        <v>22</v>
      </c>
      <c r="E30" s="6">
        <f t="shared" si="4"/>
        <v>0</v>
      </c>
      <c r="F30" s="7" t="str">
        <f t="shared" si="2"/>
        <v/>
      </c>
      <c r="G30" s="55">
        <f t="shared" si="5"/>
        <v>0</v>
      </c>
      <c r="H30" s="23"/>
      <c r="I30" s="22"/>
      <c r="J30" s="22"/>
      <c r="K30" s="26"/>
      <c r="L30" s="21" t="str">
        <f t="shared" si="6"/>
        <v/>
      </c>
      <c r="M30" s="23"/>
      <c r="N30" s="22"/>
      <c r="O30" s="22"/>
      <c r="P30" s="26"/>
      <c r="Q30" s="21" t="str">
        <f t="shared" si="7"/>
        <v/>
      </c>
      <c r="R30" s="23"/>
      <c r="S30" s="22"/>
      <c r="T30" s="22"/>
      <c r="U30" s="26"/>
      <c r="V30" s="21" t="str">
        <f t="shared" si="8"/>
        <v/>
      </c>
      <c r="W30" s="23"/>
      <c r="X30" s="22"/>
      <c r="Y30" s="22"/>
      <c r="Z30" s="26"/>
      <c r="AA30" s="21" t="str">
        <f t="shared" si="9"/>
        <v/>
      </c>
      <c r="AB30" s="23"/>
      <c r="AC30" s="22"/>
      <c r="AD30" s="22"/>
      <c r="AE30" s="26"/>
      <c r="AF30" s="21" t="str">
        <f t="shared" si="10"/>
        <v/>
      </c>
      <c r="AG30" s="23"/>
      <c r="AH30" s="22"/>
      <c r="AI30" s="22"/>
      <c r="AJ30" s="26"/>
      <c r="AK30" s="21" t="str">
        <f t="shared" si="11"/>
        <v/>
      </c>
      <c r="AL30" s="23"/>
      <c r="AM30" s="22"/>
      <c r="AN30" s="22"/>
      <c r="AO30" s="26"/>
      <c r="AP30" s="21" t="str">
        <f t="shared" si="12"/>
        <v/>
      </c>
      <c r="AQ30" s="23"/>
      <c r="AR30" s="22"/>
      <c r="AS30" s="22"/>
      <c r="AT30" s="26"/>
      <c r="AU30" s="21" t="str">
        <f t="shared" si="13"/>
        <v/>
      </c>
      <c r="AV30" s="23"/>
      <c r="AW30" s="22"/>
      <c r="AX30" s="22"/>
      <c r="AY30" s="26"/>
      <c r="AZ30" s="21" t="str">
        <f t="shared" si="14"/>
        <v/>
      </c>
      <c r="BA30" s="23"/>
      <c r="BB30" s="22"/>
      <c r="BC30" s="22"/>
      <c r="BD30" s="26"/>
      <c r="BE30" s="21" t="str">
        <f t="shared" si="15"/>
        <v/>
      </c>
      <c r="BF30" s="23"/>
      <c r="BG30" s="22"/>
      <c r="BH30" s="22"/>
      <c r="BI30" s="26"/>
      <c r="BJ30" s="21" t="str">
        <f t="shared" si="16"/>
        <v/>
      </c>
      <c r="BK30" s="23"/>
      <c r="BL30" s="22"/>
      <c r="BM30" s="22"/>
      <c r="BN30" s="26"/>
      <c r="BO30" s="21" t="str">
        <f t="shared" si="17"/>
        <v/>
      </c>
      <c r="BP30" s="23"/>
      <c r="BQ30" s="22"/>
      <c r="BR30" s="22"/>
      <c r="BS30" s="26"/>
      <c r="BT30" s="21" t="str">
        <f t="shared" si="18"/>
        <v/>
      </c>
      <c r="BU30" s="23"/>
      <c r="BV30" s="22"/>
      <c r="BW30" s="22"/>
      <c r="BX30" s="26"/>
      <c r="BY30" s="21" t="str">
        <f t="shared" si="19"/>
        <v/>
      </c>
      <c r="BZ30" s="23"/>
      <c r="CA30" s="22"/>
      <c r="CB30" s="22"/>
      <c r="CC30" s="26"/>
      <c r="CD30" s="21" t="str">
        <f t="shared" si="20"/>
        <v/>
      </c>
      <c r="CE30" s="23"/>
      <c r="CF30" s="22"/>
      <c r="CG30" s="22"/>
      <c r="CH30" s="26"/>
      <c r="CI30" s="21" t="str">
        <f t="shared" si="21"/>
        <v/>
      </c>
      <c r="CJ30" s="23"/>
      <c r="CK30" s="22"/>
      <c r="CL30" s="22"/>
      <c r="CM30" s="26"/>
      <c r="CN30" s="21" t="str">
        <f t="shared" si="22"/>
        <v/>
      </c>
      <c r="CO30" s="23"/>
      <c r="CP30" s="22"/>
      <c r="CQ30" s="22"/>
      <c r="CR30" s="26"/>
      <c r="CS30" s="21" t="str">
        <f t="shared" si="23"/>
        <v/>
      </c>
      <c r="CT30" s="23"/>
      <c r="CU30" s="22"/>
      <c r="CV30" s="22"/>
      <c r="CW30" s="26"/>
      <c r="CX30" s="21" t="str">
        <f t="shared" si="24"/>
        <v/>
      </c>
      <c r="CY30" s="23"/>
      <c r="CZ30" s="22"/>
      <c r="DA30" s="22"/>
      <c r="DB30" s="26"/>
      <c r="DC30" s="21" t="str">
        <f t="shared" si="25"/>
        <v/>
      </c>
    </row>
    <row r="31" spans="1:107" ht="15" customHeight="1" x14ac:dyDescent="0.25">
      <c r="A31" s="100"/>
      <c r="B31" s="109">
        <f t="shared" si="0"/>
        <v>41422</v>
      </c>
      <c r="C31" s="110">
        <f t="shared" si="3"/>
        <v>41422</v>
      </c>
      <c r="D31" s="100">
        <f t="shared" si="1"/>
        <v>22</v>
      </c>
      <c r="E31" s="6">
        <f t="shared" si="4"/>
        <v>0</v>
      </c>
      <c r="F31" s="7" t="str">
        <f t="shared" si="2"/>
        <v/>
      </c>
      <c r="G31" s="55">
        <f t="shared" si="5"/>
        <v>0</v>
      </c>
      <c r="H31" s="23"/>
      <c r="I31" s="22"/>
      <c r="J31" s="22"/>
      <c r="K31" s="26"/>
      <c r="L31" s="21" t="str">
        <f t="shared" si="6"/>
        <v/>
      </c>
      <c r="M31" s="23"/>
      <c r="N31" s="22"/>
      <c r="O31" s="22"/>
      <c r="P31" s="26"/>
      <c r="Q31" s="21" t="str">
        <f t="shared" si="7"/>
        <v/>
      </c>
      <c r="R31" s="23"/>
      <c r="S31" s="22"/>
      <c r="T31" s="22"/>
      <c r="U31" s="26"/>
      <c r="V31" s="21" t="str">
        <f t="shared" si="8"/>
        <v/>
      </c>
      <c r="W31" s="23"/>
      <c r="X31" s="22"/>
      <c r="Y31" s="22"/>
      <c r="Z31" s="26"/>
      <c r="AA31" s="21" t="str">
        <f t="shared" si="9"/>
        <v/>
      </c>
      <c r="AB31" s="23"/>
      <c r="AC31" s="22"/>
      <c r="AD31" s="22"/>
      <c r="AE31" s="26"/>
      <c r="AF31" s="21" t="str">
        <f t="shared" si="10"/>
        <v/>
      </c>
      <c r="AG31" s="23"/>
      <c r="AH31" s="22"/>
      <c r="AI31" s="22"/>
      <c r="AJ31" s="26"/>
      <c r="AK31" s="21" t="str">
        <f t="shared" si="11"/>
        <v/>
      </c>
      <c r="AL31" s="23"/>
      <c r="AM31" s="22"/>
      <c r="AN31" s="22"/>
      <c r="AO31" s="26"/>
      <c r="AP31" s="21" t="str">
        <f t="shared" si="12"/>
        <v/>
      </c>
      <c r="AQ31" s="23"/>
      <c r="AR31" s="22"/>
      <c r="AS31" s="22"/>
      <c r="AT31" s="26"/>
      <c r="AU31" s="21" t="str">
        <f t="shared" si="13"/>
        <v/>
      </c>
      <c r="AV31" s="23"/>
      <c r="AW31" s="22"/>
      <c r="AX31" s="22"/>
      <c r="AY31" s="26"/>
      <c r="AZ31" s="21" t="str">
        <f t="shared" si="14"/>
        <v/>
      </c>
      <c r="BA31" s="23"/>
      <c r="BB31" s="22"/>
      <c r="BC31" s="22"/>
      <c r="BD31" s="26"/>
      <c r="BE31" s="21" t="str">
        <f t="shared" si="15"/>
        <v/>
      </c>
      <c r="BF31" s="23"/>
      <c r="BG31" s="22"/>
      <c r="BH31" s="22"/>
      <c r="BI31" s="26"/>
      <c r="BJ31" s="21" t="str">
        <f t="shared" si="16"/>
        <v/>
      </c>
      <c r="BK31" s="23"/>
      <c r="BL31" s="22"/>
      <c r="BM31" s="22"/>
      <c r="BN31" s="26"/>
      <c r="BO31" s="21" t="str">
        <f t="shared" si="17"/>
        <v/>
      </c>
      <c r="BP31" s="23"/>
      <c r="BQ31" s="22"/>
      <c r="BR31" s="22"/>
      <c r="BS31" s="26"/>
      <c r="BT31" s="21" t="str">
        <f t="shared" si="18"/>
        <v/>
      </c>
      <c r="BU31" s="23"/>
      <c r="BV31" s="22"/>
      <c r="BW31" s="22"/>
      <c r="BX31" s="26"/>
      <c r="BY31" s="21" t="str">
        <f t="shared" si="19"/>
        <v/>
      </c>
      <c r="BZ31" s="23"/>
      <c r="CA31" s="22"/>
      <c r="CB31" s="22"/>
      <c r="CC31" s="26"/>
      <c r="CD31" s="21" t="str">
        <f t="shared" si="20"/>
        <v/>
      </c>
      <c r="CE31" s="23"/>
      <c r="CF31" s="22"/>
      <c r="CG31" s="22"/>
      <c r="CH31" s="26"/>
      <c r="CI31" s="21" t="str">
        <f t="shared" si="21"/>
        <v/>
      </c>
      <c r="CJ31" s="23"/>
      <c r="CK31" s="22"/>
      <c r="CL31" s="22"/>
      <c r="CM31" s="26"/>
      <c r="CN31" s="21" t="str">
        <f t="shared" si="22"/>
        <v/>
      </c>
      <c r="CO31" s="23"/>
      <c r="CP31" s="22"/>
      <c r="CQ31" s="22"/>
      <c r="CR31" s="26"/>
      <c r="CS31" s="21" t="str">
        <f t="shared" si="23"/>
        <v/>
      </c>
      <c r="CT31" s="23"/>
      <c r="CU31" s="22"/>
      <c r="CV31" s="22"/>
      <c r="CW31" s="26"/>
      <c r="CX31" s="21" t="str">
        <f t="shared" si="24"/>
        <v/>
      </c>
      <c r="CY31" s="23"/>
      <c r="CZ31" s="22"/>
      <c r="DA31" s="22"/>
      <c r="DB31" s="26"/>
      <c r="DC31" s="21" t="str">
        <f t="shared" si="25"/>
        <v/>
      </c>
    </row>
    <row r="32" spans="1:107" ht="15" customHeight="1" x14ac:dyDescent="0.25">
      <c r="A32" s="100"/>
      <c r="B32" s="109">
        <f t="shared" si="0"/>
        <v>41423</v>
      </c>
      <c r="C32" s="110">
        <f t="shared" si="3"/>
        <v>41423</v>
      </c>
      <c r="D32" s="100">
        <f t="shared" si="1"/>
        <v>22</v>
      </c>
      <c r="E32" s="6">
        <f t="shared" si="4"/>
        <v>0</v>
      </c>
      <c r="F32" s="7" t="str">
        <f t="shared" si="2"/>
        <v/>
      </c>
      <c r="G32" s="55">
        <f t="shared" si="5"/>
        <v>0</v>
      </c>
      <c r="H32" s="23"/>
      <c r="I32" s="22"/>
      <c r="J32" s="22"/>
      <c r="K32" s="26"/>
      <c r="L32" s="21" t="str">
        <f t="shared" si="6"/>
        <v/>
      </c>
      <c r="M32" s="23"/>
      <c r="N32" s="22"/>
      <c r="O32" s="22"/>
      <c r="P32" s="26"/>
      <c r="Q32" s="21" t="str">
        <f t="shared" si="7"/>
        <v/>
      </c>
      <c r="R32" s="23"/>
      <c r="S32" s="22"/>
      <c r="T32" s="22"/>
      <c r="U32" s="26"/>
      <c r="V32" s="21" t="str">
        <f t="shared" si="8"/>
        <v/>
      </c>
      <c r="W32" s="23"/>
      <c r="X32" s="22"/>
      <c r="Y32" s="22"/>
      <c r="Z32" s="26"/>
      <c r="AA32" s="21" t="str">
        <f t="shared" si="9"/>
        <v/>
      </c>
      <c r="AB32" s="23"/>
      <c r="AC32" s="22"/>
      <c r="AD32" s="22"/>
      <c r="AE32" s="26"/>
      <c r="AF32" s="21" t="str">
        <f t="shared" si="10"/>
        <v/>
      </c>
      <c r="AG32" s="23"/>
      <c r="AH32" s="22"/>
      <c r="AI32" s="22"/>
      <c r="AJ32" s="26"/>
      <c r="AK32" s="21" t="str">
        <f t="shared" si="11"/>
        <v/>
      </c>
      <c r="AL32" s="23"/>
      <c r="AM32" s="22"/>
      <c r="AN32" s="22"/>
      <c r="AO32" s="26"/>
      <c r="AP32" s="21" t="str">
        <f t="shared" si="12"/>
        <v/>
      </c>
      <c r="AQ32" s="23"/>
      <c r="AR32" s="22"/>
      <c r="AS32" s="22"/>
      <c r="AT32" s="26"/>
      <c r="AU32" s="21" t="str">
        <f t="shared" si="13"/>
        <v/>
      </c>
      <c r="AV32" s="23"/>
      <c r="AW32" s="22"/>
      <c r="AX32" s="22"/>
      <c r="AY32" s="26"/>
      <c r="AZ32" s="21" t="str">
        <f t="shared" si="14"/>
        <v/>
      </c>
      <c r="BA32" s="23"/>
      <c r="BB32" s="22"/>
      <c r="BC32" s="22"/>
      <c r="BD32" s="26"/>
      <c r="BE32" s="21" t="str">
        <f t="shared" si="15"/>
        <v/>
      </c>
      <c r="BF32" s="23"/>
      <c r="BG32" s="22"/>
      <c r="BH32" s="22"/>
      <c r="BI32" s="26"/>
      <c r="BJ32" s="21" t="str">
        <f t="shared" si="16"/>
        <v/>
      </c>
      <c r="BK32" s="23"/>
      <c r="BL32" s="22"/>
      <c r="BM32" s="22"/>
      <c r="BN32" s="26"/>
      <c r="BO32" s="21" t="str">
        <f t="shared" si="17"/>
        <v/>
      </c>
      <c r="BP32" s="23"/>
      <c r="BQ32" s="22"/>
      <c r="BR32" s="22"/>
      <c r="BS32" s="26"/>
      <c r="BT32" s="21" t="str">
        <f t="shared" si="18"/>
        <v/>
      </c>
      <c r="BU32" s="23"/>
      <c r="BV32" s="22"/>
      <c r="BW32" s="22"/>
      <c r="BX32" s="26"/>
      <c r="BY32" s="21" t="str">
        <f t="shared" si="19"/>
        <v/>
      </c>
      <c r="BZ32" s="23"/>
      <c r="CA32" s="22"/>
      <c r="CB32" s="22"/>
      <c r="CC32" s="26"/>
      <c r="CD32" s="21" t="str">
        <f t="shared" si="20"/>
        <v/>
      </c>
      <c r="CE32" s="23"/>
      <c r="CF32" s="22"/>
      <c r="CG32" s="22"/>
      <c r="CH32" s="26"/>
      <c r="CI32" s="21" t="str">
        <f t="shared" si="21"/>
        <v/>
      </c>
      <c r="CJ32" s="23"/>
      <c r="CK32" s="22"/>
      <c r="CL32" s="22"/>
      <c r="CM32" s="26"/>
      <c r="CN32" s="21" t="str">
        <f t="shared" si="22"/>
        <v/>
      </c>
      <c r="CO32" s="23"/>
      <c r="CP32" s="22"/>
      <c r="CQ32" s="22"/>
      <c r="CR32" s="26"/>
      <c r="CS32" s="21" t="str">
        <f t="shared" si="23"/>
        <v/>
      </c>
      <c r="CT32" s="23"/>
      <c r="CU32" s="22"/>
      <c r="CV32" s="22"/>
      <c r="CW32" s="26"/>
      <c r="CX32" s="21" t="str">
        <f t="shared" si="24"/>
        <v/>
      </c>
      <c r="CY32" s="23"/>
      <c r="CZ32" s="22"/>
      <c r="DA32" s="22"/>
      <c r="DB32" s="26"/>
      <c r="DC32" s="21" t="str">
        <f t="shared" si="25"/>
        <v/>
      </c>
    </row>
    <row r="33" spans="1:107" ht="15" customHeight="1" x14ac:dyDescent="0.25">
      <c r="A33" s="100"/>
      <c r="B33" s="109">
        <f t="shared" si="0"/>
        <v>41424</v>
      </c>
      <c r="C33" s="110">
        <f t="shared" si="3"/>
        <v>41424</v>
      </c>
      <c r="D33" s="100">
        <f t="shared" si="1"/>
        <v>22</v>
      </c>
      <c r="E33" s="6">
        <f t="shared" si="4"/>
        <v>0</v>
      </c>
      <c r="F33" s="7" t="str">
        <f t="shared" si="2"/>
        <v/>
      </c>
      <c r="G33" s="55">
        <f t="shared" si="5"/>
        <v>0</v>
      </c>
      <c r="H33" s="23"/>
      <c r="I33" s="22"/>
      <c r="J33" s="22"/>
      <c r="K33" s="26"/>
      <c r="L33" s="21" t="str">
        <f t="shared" si="6"/>
        <v/>
      </c>
      <c r="M33" s="23"/>
      <c r="N33" s="22"/>
      <c r="O33" s="22"/>
      <c r="P33" s="26"/>
      <c r="Q33" s="21" t="str">
        <f t="shared" si="7"/>
        <v/>
      </c>
      <c r="R33" s="23"/>
      <c r="S33" s="22"/>
      <c r="T33" s="22"/>
      <c r="U33" s="26"/>
      <c r="V33" s="21" t="str">
        <f t="shared" si="8"/>
        <v/>
      </c>
      <c r="W33" s="23"/>
      <c r="X33" s="22"/>
      <c r="Y33" s="22"/>
      <c r="Z33" s="26"/>
      <c r="AA33" s="21" t="str">
        <f t="shared" si="9"/>
        <v/>
      </c>
      <c r="AB33" s="23"/>
      <c r="AC33" s="22"/>
      <c r="AD33" s="22"/>
      <c r="AE33" s="26"/>
      <c r="AF33" s="21" t="str">
        <f t="shared" si="10"/>
        <v/>
      </c>
      <c r="AG33" s="23"/>
      <c r="AH33" s="22"/>
      <c r="AI33" s="22"/>
      <c r="AJ33" s="26"/>
      <c r="AK33" s="21" t="str">
        <f t="shared" si="11"/>
        <v/>
      </c>
      <c r="AL33" s="23"/>
      <c r="AM33" s="22"/>
      <c r="AN33" s="22"/>
      <c r="AO33" s="26"/>
      <c r="AP33" s="21" t="str">
        <f t="shared" si="12"/>
        <v/>
      </c>
      <c r="AQ33" s="23"/>
      <c r="AR33" s="22"/>
      <c r="AS33" s="22"/>
      <c r="AT33" s="26"/>
      <c r="AU33" s="21" t="str">
        <f t="shared" si="13"/>
        <v/>
      </c>
      <c r="AV33" s="23"/>
      <c r="AW33" s="22"/>
      <c r="AX33" s="22"/>
      <c r="AY33" s="26"/>
      <c r="AZ33" s="21" t="str">
        <f t="shared" si="14"/>
        <v/>
      </c>
      <c r="BA33" s="23"/>
      <c r="BB33" s="22"/>
      <c r="BC33" s="22"/>
      <c r="BD33" s="26"/>
      <c r="BE33" s="21" t="str">
        <f t="shared" si="15"/>
        <v/>
      </c>
      <c r="BF33" s="23"/>
      <c r="BG33" s="22"/>
      <c r="BH33" s="22"/>
      <c r="BI33" s="26"/>
      <c r="BJ33" s="21" t="str">
        <f t="shared" si="16"/>
        <v/>
      </c>
      <c r="BK33" s="23"/>
      <c r="BL33" s="22"/>
      <c r="BM33" s="22"/>
      <c r="BN33" s="26"/>
      <c r="BO33" s="21" t="str">
        <f t="shared" si="17"/>
        <v/>
      </c>
      <c r="BP33" s="23"/>
      <c r="BQ33" s="22"/>
      <c r="BR33" s="22"/>
      <c r="BS33" s="26"/>
      <c r="BT33" s="21" t="str">
        <f t="shared" si="18"/>
        <v/>
      </c>
      <c r="BU33" s="23"/>
      <c r="BV33" s="22"/>
      <c r="BW33" s="22"/>
      <c r="BX33" s="26"/>
      <c r="BY33" s="21" t="str">
        <f t="shared" si="19"/>
        <v/>
      </c>
      <c r="BZ33" s="23"/>
      <c r="CA33" s="22"/>
      <c r="CB33" s="22"/>
      <c r="CC33" s="26"/>
      <c r="CD33" s="21" t="str">
        <f t="shared" si="20"/>
        <v/>
      </c>
      <c r="CE33" s="23"/>
      <c r="CF33" s="22"/>
      <c r="CG33" s="22"/>
      <c r="CH33" s="26"/>
      <c r="CI33" s="21" t="str">
        <f t="shared" si="21"/>
        <v/>
      </c>
      <c r="CJ33" s="23"/>
      <c r="CK33" s="22"/>
      <c r="CL33" s="22"/>
      <c r="CM33" s="26"/>
      <c r="CN33" s="21" t="str">
        <f t="shared" si="22"/>
        <v/>
      </c>
      <c r="CO33" s="23"/>
      <c r="CP33" s="22"/>
      <c r="CQ33" s="22"/>
      <c r="CR33" s="26"/>
      <c r="CS33" s="21" t="str">
        <f t="shared" si="23"/>
        <v/>
      </c>
      <c r="CT33" s="23"/>
      <c r="CU33" s="22"/>
      <c r="CV33" s="22"/>
      <c r="CW33" s="26"/>
      <c r="CX33" s="21" t="str">
        <f t="shared" si="24"/>
        <v/>
      </c>
      <c r="CY33" s="23"/>
      <c r="CZ33" s="22"/>
      <c r="DA33" s="22"/>
      <c r="DB33" s="26"/>
      <c r="DC33" s="21" t="str">
        <f t="shared" si="25"/>
        <v/>
      </c>
    </row>
    <row r="34" spans="1:107" ht="15" customHeight="1" x14ac:dyDescent="0.25">
      <c r="A34" s="100"/>
      <c r="B34" s="109">
        <f t="shared" si="0"/>
        <v>41425</v>
      </c>
      <c r="C34" s="110">
        <f t="shared" si="3"/>
        <v>41425</v>
      </c>
      <c r="D34" s="100">
        <f t="shared" si="1"/>
        <v>22</v>
      </c>
      <c r="E34" s="6">
        <f t="shared" si="4"/>
        <v>0</v>
      </c>
      <c r="F34" s="7" t="str">
        <f t="shared" si="2"/>
        <v/>
      </c>
      <c r="G34" s="55">
        <f t="shared" si="5"/>
        <v>0</v>
      </c>
      <c r="H34" s="23"/>
      <c r="I34" s="22"/>
      <c r="J34" s="22"/>
      <c r="K34" s="26"/>
      <c r="L34" s="21" t="str">
        <f t="shared" si="6"/>
        <v/>
      </c>
      <c r="M34" s="23"/>
      <c r="N34" s="22"/>
      <c r="O34" s="22"/>
      <c r="P34" s="26"/>
      <c r="Q34" s="21" t="str">
        <f t="shared" si="7"/>
        <v/>
      </c>
      <c r="R34" s="23"/>
      <c r="S34" s="22"/>
      <c r="T34" s="22"/>
      <c r="U34" s="26"/>
      <c r="V34" s="21" t="str">
        <f t="shared" si="8"/>
        <v/>
      </c>
      <c r="W34" s="23"/>
      <c r="X34" s="22"/>
      <c r="Y34" s="22"/>
      <c r="Z34" s="26"/>
      <c r="AA34" s="21" t="str">
        <f t="shared" si="9"/>
        <v/>
      </c>
      <c r="AB34" s="23"/>
      <c r="AC34" s="22"/>
      <c r="AD34" s="22"/>
      <c r="AE34" s="26"/>
      <c r="AF34" s="21" t="str">
        <f t="shared" si="10"/>
        <v/>
      </c>
      <c r="AG34" s="23"/>
      <c r="AH34" s="22"/>
      <c r="AI34" s="22"/>
      <c r="AJ34" s="26"/>
      <c r="AK34" s="21" t="str">
        <f t="shared" si="11"/>
        <v/>
      </c>
      <c r="AL34" s="23"/>
      <c r="AM34" s="22"/>
      <c r="AN34" s="22"/>
      <c r="AO34" s="26"/>
      <c r="AP34" s="21" t="str">
        <f t="shared" si="12"/>
        <v/>
      </c>
      <c r="AQ34" s="23"/>
      <c r="AR34" s="22"/>
      <c r="AS34" s="22"/>
      <c r="AT34" s="26"/>
      <c r="AU34" s="21" t="str">
        <f t="shared" si="13"/>
        <v/>
      </c>
      <c r="AV34" s="23"/>
      <c r="AW34" s="22"/>
      <c r="AX34" s="22"/>
      <c r="AY34" s="26"/>
      <c r="AZ34" s="21" t="str">
        <f t="shared" si="14"/>
        <v/>
      </c>
      <c r="BA34" s="23"/>
      <c r="BB34" s="22"/>
      <c r="BC34" s="22"/>
      <c r="BD34" s="26"/>
      <c r="BE34" s="21" t="str">
        <f t="shared" si="15"/>
        <v/>
      </c>
      <c r="BF34" s="23"/>
      <c r="BG34" s="22"/>
      <c r="BH34" s="22"/>
      <c r="BI34" s="26"/>
      <c r="BJ34" s="21" t="str">
        <f t="shared" si="16"/>
        <v/>
      </c>
      <c r="BK34" s="23"/>
      <c r="BL34" s="22"/>
      <c r="BM34" s="22"/>
      <c r="BN34" s="26"/>
      <c r="BO34" s="21" t="str">
        <f t="shared" si="17"/>
        <v/>
      </c>
      <c r="BP34" s="23"/>
      <c r="BQ34" s="22"/>
      <c r="BR34" s="22"/>
      <c r="BS34" s="26"/>
      <c r="BT34" s="21" t="str">
        <f t="shared" si="18"/>
        <v/>
      </c>
      <c r="BU34" s="23"/>
      <c r="BV34" s="22"/>
      <c r="BW34" s="22"/>
      <c r="BX34" s="26"/>
      <c r="BY34" s="21" t="str">
        <f t="shared" si="19"/>
        <v/>
      </c>
      <c r="BZ34" s="23"/>
      <c r="CA34" s="22"/>
      <c r="CB34" s="22"/>
      <c r="CC34" s="26"/>
      <c r="CD34" s="21" t="str">
        <f t="shared" si="20"/>
        <v/>
      </c>
      <c r="CE34" s="23"/>
      <c r="CF34" s="22"/>
      <c r="CG34" s="22"/>
      <c r="CH34" s="26"/>
      <c r="CI34" s="21" t="str">
        <f t="shared" si="21"/>
        <v/>
      </c>
      <c r="CJ34" s="23"/>
      <c r="CK34" s="22"/>
      <c r="CL34" s="22"/>
      <c r="CM34" s="26"/>
      <c r="CN34" s="21" t="str">
        <f t="shared" si="22"/>
        <v/>
      </c>
      <c r="CO34" s="23"/>
      <c r="CP34" s="22"/>
      <c r="CQ34" s="22"/>
      <c r="CR34" s="26"/>
      <c r="CS34" s="21" t="str">
        <f t="shared" si="23"/>
        <v/>
      </c>
      <c r="CT34" s="23"/>
      <c r="CU34" s="22"/>
      <c r="CV34" s="22"/>
      <c r="CW34" s="26"/>
      <c r="CX34" s="21" t="str">
        <f t="shared" si="24"/>
        <v/>
      </c>
      <c r="CY34" s="23"/>
      <c r="CZ34" s="22"/>
      <c r="DA34" s="22"/>
      <c r="DB34" s="26"/>
      <c r="DC34" s="21" t="str">
        <f t="shared" si="25"/>
        <v/>
      </c>
    </row>
    <row r="35" spans="1:107" ht="15" customHeight="1" x14ac:dyDescent="0.25">
      <c r="A35" s="100"/>
      <c r="B35" s="109">
        <f t="shared" si="0"/>
        <v>41426</v>
      </c>
      <c r="C35" s="110">
        <f t="shared" si="3"/>
        <v>41426</v>
      </c>
      <c r="D35" s="100">
        <f t="shared" si="1"/>
        <v>22</v>
      </c>
      <c r="E35" s="6">
        <f t="shared" si="4"/>
        <v>0</v>
      </c>
      <c r="F35" s="7" t="str">
        <f t="shared" si="2"/>
        <v/>
      </c>
      <c r="G35" s="55">
        <f t="shared" si="5"/>
        <v>0</v>
      </c>
      <c r="H35" s="38"/>
      <c r="I35" s="39"/>
      <c r="J35" s="39"/>
      <c r="K35" s="40"/>
      <c r="L35" s="21" t="str">
        <f t="shared" si="6"/>
        <v/>
      </c>
      <c r="M35" s="38"/>
      <c r="N35" s="39"/>
      <c r="O35" s="39"/>
      <c r="P35" s="40"/>
      <c r="Q35" s="21" t="str">
        <f t="shared" si="7"/>
        <v/>
      </c>
      <c r="R35" s="38"/>
      <c r="S35" s="39"/>
      <c r="T35" s="39"/>
      <c r="U35" s="40"/>
      <c r="V35" s="21" t="str">
        <f t="shared" si="8"/>
        <v/>
      </c>
      <c r="W35" s="38"/>
      <c r="X35" s="39"/>
      <c r="Y35" s="39"/>
      <c r="Z35" s="40"/>
      <c r="AA35" s="21" t="str">
        <f t="shared" si="9"/>
        <v/>
      </c>
      <c r="AB35" s="38"/>
      <c r="AC35" s="39"/>
      <c r="AD35" s="39"/>
      <c r="AE35" s="40"/>
      <c r="AF35" s="21" t="str">
        <f t="shared" si="10"/>
        <v/>
      </c>
      <c r="AG35" s="38"/>
      <c r="AH35" s="39"/>
      <c r="AI35" s="39"/>
      <c r="AJ35" s="40"/>
      <c r="AK35" s="21" t="str">
        <f t="shared" si="11"/>
        <v/>
      </c>
      <c r="AL35" s="38"/>
      <c r="AM35" s="39"/>
      <c r="AN35" s="39"/>
      <c r="AO35" s="40"/>
      <c r="AP35" s="21" t="str">
        <f t="shared" si="12"/>
        <v/>
      </c>
      <c r="AQ35" s="38"/>
      <c r="AR35" s="39"/>
      <c r="AS35" s="39"/>
      <c r="AT35" s="40"/>
      <c r="AU35" s="21" t="str">
        <f t="shared" si="13"/>
        <v/>
      </c>
      <c r="AV35" s="38"/>
      <c r="AW35" s="39"/>
      <c r="AX35" s="39"/>
      <c r="AY35" s="40"/>
      <c r="AZ35" s="21" t="str">
        <f t="shared" si="14"/>
        <v/>
      </c>
      <c r="BA35" s="38"/>
      <c r="BB35" s="39"/>
      <c r="BC35" s="39"/>
      <c r="BD35" s="40"/>
      <c r="BE35" s="21" t="str">
        <f t="shared" si="15"/>
        <v/>
      </c>
      <c r="BF35" s="38"/>
      <c r="BG35" s="39"/>
      <c r="BH35" s="39"/>
      <c r="BI35" s="40"/>
      <c r="BJ35" s="21" t="str">
        <f t="shared" si="16"/>
        <v/>
      </c>
      <c r="BK35" s="38"/>
      <c r="BL35" s="39"/>
      <c r="BM35" s="39"/>
      <c r="BN35" s="40"/>
      <c r="BO35" s="21" t="str">
        <f t="shared" si="17"/>
        <v/>
      </c>
      <c r="BP35" s="38"/>
      <c r="BQ35" s="39"/>
      <c r="BR35" s="39"/>
      <c r="BS35" s="40"/>
      <c r="BT35" s="21" t="str">
        <f t="shared" si="18"/>
        <v/>
      </c>
      <c r="BU35" s="38"/>
      <c r="BV35" s="39"/>
      <c r="BW35" s="39"/>
      <c r="BX35" s="40"/>
      <c r="BY35" s="21" t="str">
        <f t="shared" si="19"/>
        <v/>
      </c>
      <c r="BZ35" s="38"/>
      <c r="CA35" s="39"/>
      <c r="CB35" s="39"/>
      <c r="CC35" s="40"/>
      <c r="CD35" s="21" t="str">
        <f t="shared" si="20"/>
        <v/>
      </c>
      <c r="CE35" s="38"/>
      <c r="CF35" s="39"/>
      <c r="CG35" s="39"/>
      <c r="CH35" s="40"/>
      <c r="CI35" s="21" t="str">
        <f t="shared" si="21"/>
        <v/>
      </c>
      <c r="CJ35" s="38"/>
      <c r="CK35" s="39"/>
      <c r="CL35" s="39"/>
      <c r="CM35" s="40"/>
      <c r="CN35" s="21" t="str">
        <f t="shared" si="22"/>
        <v/>
      </c>
      <c r="CO35" s="38"/>
      <c r="CP35" s="39"/>
      <c r="CQ35" s="39"/>
      <c r="CR35" s="40"/>
      <c r="CS35" s="21" t="str">
        <f t="shared" si="23"/>
        <v/>
      </c>
      <c r="CT35" s="38"/>
      <c r="CU35" s="39"/>
      <c r="CV35" s="39"/>
      <c r="CW35" s="40"/>
      <c r="CX35" s="21" t="str">
        <f t="shared" si="24"/>
        <v/>
      </c>
      <c r="CY35" s="38"/>
      <c r="CZ35" s="39"/>
      <c r="DA35" s="39"/>
      <c r="DB35" s="40"/>
      <c r="DC35" s="21" t="str">
        <f t="shared" si="25"/>
        <v/>
      </c>
    </row>
    <row r="36" spans="1:107" ht="15" customHeight="1" x14ac:dyDescent="0.25">
      <c r="B36" s="432" t="s">
        <v>95</v>
      </c>
      <c r="C36" s="433"/>
      <c r="D36" s="433"/>
      <c r="E36" s="433"/>
      <c r="F36" s="433"/>
      <c r="G36" s="434"/>
      <c r="H36" s="482" t="str">
        <f>H3</f>
        <v>RENÉ</v>
      </c>
      <c r="I36" s="483"/>
      <c r="J36" s="483"/>
      <c r="K36" s="483"/>
      <c r="L36" s="484"/>
      <c r="M36" s="482" t="str">
        <f>M3</f>
        <v>ADELINE</v>
      </c>
      <c r="N36" s="483"/>
      <c r="O36" s="483"/>
      <c r="P36" s="483"/>
      <c r="Q36" s="484"/>
      <c r="R36" s="482" t="str">
        <f>R3</f>
        <v>CÉLINE</v>
      </c>
      <c r="S36" s="483"/>
      <c r="T36" s="483"/>
      <c r="U36" s="483"/>
      <c r="V36" s="484"/>
      <c r="W36" s="482" t="str">
        <f>W3</f>
        <v>ÉLODIE</v>
      </c>
      <c r="X36" s="483"/>
      <c r="Y36" s="483"/>
      <c r="Z36" s="483"/>
      <c r="AA36" s="484"/>
      <c r="AB36" s="482" t="str">
        <f>AB3</f>
        <v>JEAN</v>
      </c>
      <c r="AC36" s="483"/>
      <c r="AD36" s="483"/>
      <c r="AE36" s="483"/>
      <c r="AF36" s="484"/>
      <c r="AG36" s="482" t="str">
        <f>AG3</f>
        <v>FLORENTIN</v>
      </c>
      <c r="AH36" s="483"/>
      <c r="AI36" s="483"/>
      <c r="AJ36" s="483"/>
      <c r="AK36" s="484"/>
      <c r="AL36" s="482" t="str">
        <f>AL3</f>
        <v>DIMITRI</v>
      </c>
      <c r="AM36" s="483"/>
      <c r="AN36" s="483"/>
      <c r="AO36" s="483"/>
      <c r="AP36" s="484"/>
      <c r="AQ36" s="482" t="str">
        <f>AQ3</f>
        <v>ÉMELINE</v>
      </c>
      <c r="AR36" s="483"/>
      <c r="AS36" s="483"/>
      <c r="AT36" s="483"/>
      <c r="AU36" s="484"/>
      <c r="AV36" s="482" t="str">
        <f>AV3</f>
        <v>NARCISSE</v>
      </c>
      <c r="AW36" s="483"/>
      <c r="AX36" s="483"/>
      <c r="AY36" s="483"/>
      <c r="AZ36" s="484"/>
      <c r="BA36" s="482" t="str">
        <f>BA3</f>
        <v>ROLAND</v>
      </c>
      <c r="BB36" s="483"/>
      <c r="BC36" s="483"/>
      <c r="BD36" s="483"/>
      <c r="BE36" s="484"/>
      <c r="BF36" s="482" t="str">
        <f>BF3</f>
        <v>ÉDITH</v>
      </c>
      <c r="BG36" s="483"/>
      <c r="BH36" s="483"/>
      <c r="BI36" s="483"/>
      <c r="BJ36" s="484"/>
      <c r="BK36" s="482" t="str">
        <f>BK3</f>
        <v>CHRSTOPHE</v>
      </c>
      <c r="BL36" s="483"/>
      <c r="BM36" s="483"/>
      <c r="BN36" s="483"/>
      <c r="BO36" s="484"/>
      <c r="BP36" s="482" t="str">
        <f>BP3</f>
        <v>MONIQUE</v>
      </c>
      <c r="BQ36" s="483"/>
      <c r="BR36" s="483"/>
      <c r="BS36" s="483"/>
      <c r="BT36" s="484"/>
      <c r="BU36" s="482" t="str">
        <f>BU3</f>
        <v>NADEGE</v>
      </c>
      <c r="BV36" s="483"/>
      <c r="BW36" s="483"/>
      <c r="BX36" s="483"/>
      <c r="BY36" s="484"/>
      <c r="BZ36" s="482" t="str">
        <f>BZ3</f>
        <v>MATHIEU</v>
      </c>
      <c r="CA36" s="483"/>
      <c r="CB36" s="483"/>
      <c r="CC36" s="483"/>
      <c r="CD36" s="484"/>
      <c r="CE36" s="482" t="str">
        <f>CE3</f>
        <v>DENIS</v>
      </c>
      <c r="CF36" s="483"/>
      <c r="CG36" s="483"/>
      <c r="CH36" s="483"/>
      <c r="CI36" s="484"/>
      <c r="CJ36" s="482" t="str">
        <f>CJ3</f>
        <v>AUDE</v>
      </c>
      <c r="CK36" s="483"/>
      <c r="CL36" s="483"/>
      <c r="CM36" s="483"/>
      <c r="CN36" s="484"/>
      <c r="CO36" s="482" t="str">
        <f>CO3</f>
        <v>BRICE</v>
      </c>
      <c r="CP36" s="483"/>
      <c r="CQ36" s="483"/>
      <c r="CR36" s="483"/>
      <c r="CS36" s="484"/>
      <c r="CT36" s="482" t="str">
        <f>CT3</f>
        <v>PATRICE</v>
      </c>
      <c r="CU36" s="483"/>
      <c r="CV36" s="483"/>
      <c r="CW36" s="483"/>
      <c r="CX36" s="484"/>
      <c r="CY36" s="482" t="str">
        <f>CY3</f>
        <v>CATHERINE</v>
      </c>
      <c r="CZ36" s="483"/>
      <c r="DA36" s="483"/>
      <c r="DB36" s="483"/>
      <c r="DC36" s="484"/>
    </row>
    <row r="37" spans="1:107" ht="15" customHeight="1" x14ac:dyDescent="0.25">
      <c r="B37" s="435">
        <f>B3</f>
        <v>41395</v>
      </c>
      <c r="C37" s="436"/>
      <c r="D37" s="436"/>
      <c r="E37" s="436"/>
      <c r="F37" s="436"/>
      <c r="G37" s="437"/>
      <c r="H37" s="41">
        <f>COUNTIF(H4:H35,I37)</f>
        <v>1</v>
      </c>
      <c r="I37" s="46" t="str">
        <f>$E$44</f>
        <v>CP</v>
      </c>
      <c r="J37" s="56" t="s">
        <v>78</v>
      </c>
      <c r="K37" s="485">
        <f>SUM(L4:L35)+L38</f>
        <v>1.0451388888888886</v>
      </c>
      <c r="L37" s="486"/>
      <c r="M37" s="41">
        <f>COUNTIF(M4:M35,N37)</f>
        <v>0</v>
      </c>
      <c r="N37" s="46" t="str">
        <f>$E$44</f>
        <v>CP</v>
      </c>
      <c r="O37" s="56" t="s">
        <v>78</v>
      </c>
      <c r="P37" s="485">
        <f>SUM(Q4:Q35)+Q38</f>
        <v>1.6215277777777777</v>
      </c>
      <c r="Q37" s="486"/>
      <c r="R37" s="41">
        <f>COUNTIF(R4:R35,S37)</f>
        <v>5</v>
      </c>
      <c r="S37" s="46" t="str">
        <f>$E$44</f>
        <v>CP</v>
      </c>
      <c r="T37" s="56" t="s">
        <v>78</v>
      </c>
      <c r="U37" s="485">
        <f>SUM(V4:V35)+V38</f>
        <v>0</v>
      </c>
      <c r="V37" s="486"/>
      <c r="W37" s="41">
        <f>COUNTIF(W4:W35,X37)</f>
        <v>0</v>
      </c>
      <c r="X37" s="46" t="str">
        <f>$E$44</f>
        <v>CP</v>
      </c>
      <c r="Y37" s="56" t="s">
        <v>78</v>
      </c>
      <c r="Z37" s="485">
        <f>SUM(AA4:AA35)+AA38</f>
        <v>0</v>
      </c>
      <c r="AA37" s="486"/>
      <c r="AB37" s="41">
        <f>COUNTIF(AB4:AB35,AC37)</f>
        <v>0</v>
      </c>
      <c r="AC37" s="46" t="str">
        <f>$E$44</f>
        <v>CP</v>
      </c>
      <c r="AD37" s="56" t="s">
        <v>78</v>
      </c>
      <c r="AE37" s="485">
        <f>SUM(AF4:AF35)+AF38</f>
        <v>0</v>
      </c>
      <c r="AF37" s="486"/>
      <c r="AG37" s="41">
        <f>COUNTIF(AG4:AG35,AH37)</f>
        <v>1</v>
      </c>
      <c r="AH37" s="46" t="str">
        <f>$E$44</f>
        <v>CP</v>
      </c>
      <c r="AI37" s="56" t="s">
        <v>78</v>
      </c>
      <c r="AJ37" s="485">
        <f>SUM(AK4:AK35)+AK38</f>
        <v>0</v>
      </c>
      <c r="AK37" s="486"/>
      <c r="AL37" s="41">
        <f>COUNTIF(AL4:AL35,AM37)</f>
        <v>1</v>
      </c>
      <c r="AM37" s="46" t="str">
        <f>$E$44</f>
        <v>CP</v>
      </c>
      <c r="AN37" s="56" t="s">
        <v>78</v>
      </c>
      <c r="AO37" s="485">
        <f>SUM(AP4:AP35)+AP38</f>
        <v>0</v>
      </c>
      <c r="AP37" s="486"/>
      <c r="AQ37" s="41">
        <f>COUNTIF(AQ4:AQ35,AR37)</f>
        <v>1</v>
      </c>
      <c r="AR37" s="46" t="str">
        <f>$E$44</f>
        <v>CP</v>
      </c>
      <c r="AS37" s="56" t="s">
        <v>78</v>
      </c>
      <c r="AT37" s="485">
        <f>SUM(AU4:AU35)+AU38</f>
        <v>0</v>
      </c>
      <c r="AU37" s="486"/>
      <c r="AV37" s="41">
        <f>COUNTIF(AV4:AV35,AW37)</f>
        <v>1</v>
      </c>
      <c r="AW37" s="46" t="str">
        <f>$E$44</f>
        <v>CP</v>
      </c>
      <c r="AX37" s="56" t="s">
        <v>78</v>
      </c>
      <c r="AY37" s="485">
        <f>SUM(AZ4:AZ35)+AZ38</f>
        <v>0</v>
      </c>
      <c r="AZ37" s="486"/>
      <c r="BA37" s="41">
        <f>COUNTIF(BA4:BA35,BB37)</f>
        <v>1</v>
      </c>
      <c r="BB37" s="46" t="str">
        <f>$E$44</f>
        <v>CP</v>
      </c>
      <c r="BC37" s="56" t="s">
        <v>78</v>
      </c>
      <c r="BD37" s="485">
        <f>SUM(BE4:BE35)+BE38</f>
        <v>0</v>
      </c>
      <c r="BE37" s="486"/>
      <c r="BF37" s="41">
        <f>COUNTIF(BF4:BF35,BG37)</f>
        <v>1</v>
      </c>
      <c r="BG37" s="46" t="str">
        <f>$E$44</f>
        <v>CP</v>
      </c>
      <c r="BH37" s="56" t="s">
        <v>78</v>
      </c>
      <c r="BI37" s="485">
        <f>SUM(BJ4:BJ35)+BJ38</f>
        <v>0</v>
      </c>
      <c r="BJ37" s="486"/>
      <c r="BK37" s="41">
        <f>COUNTIF(BK4:BK35,BL37)</f>
        <v>1</v>
      </c>
      <c r="BL37" s="46" t="str">
        <f>$E$44</f>
        <v>CP</v>
      </c>
      <c r="BM37" s="56" t="s">
        <v>78</v>
      </c>
      <c r="BN37" s="485">
        <f>SUM(BO4:BO35)+BO38</f>
        <v>0</v>
      </c>
      <c r="BO37" s="486"/>
      <c r="BP37" s="41">
        <f>COUNTIF(BP4:BP35,BQ37)</f>
        <v>1</v>
      </c>
      <c r="BQ37" s="46" t="str">
        <f>$E$44</f>
        <v>CP</v>
      </c>
      <c r="BR37" s="56" t="s">
        <v>78</v>
      </c>
      <c r="BS37" s="485">
        <f>SUM(BT4:BT35)+BT38</f>
        <v>0</v>
      </c>
      <c r="BT37" s="486"/>
      <c r="BU37" s="41">
        <f>COUNTIF(BU4:BU35,BV37)</f>
        <v>1</v>
      </c>
      <c r="BV37" s="46" t="str">
        <f>$E$44</f>
        <v>CP</v>
      </c>
      <c r="BW37" s="56" t="s">
        <v>78</v>
      </c>
      <c r="BX37" s="485">
        <f>SUM(BY4:BY35)+BY38</f>
        <v>0</v>
      </c>
      <c r="BY37" s="486"/>
      <c r="BZ37" s="41">
        <f>COUNTIF(BZ4:BZ35,CA37)</f>
        <v>1</v>
      </c>
      <c r="CA37" s="46" t="str">
        <f>$E$44</f>
        <v>CP</v>
      </c>
      <c r="CB37" s="56" t="s">
        <v>78</v>
      </c>
      <c r="CC37" s="485">
        <f>SUM(CD4:CD35)+CD38</f>
        <v>0</v>
      </c>
      <c r="CD37" s="486"/>
      <c r="CE37" s="41">
        <f>COUNTIF(CE4:CE35,CF37)</f>
        <v>1</v>
      </c>
      <c r="CF37" s="46" t="str">
        <f>$E$44</f>
        <v>CP</v>
      </c>
      <c r="CG37" s="56" t="s">
        <v>78</v>
      </c>
      <c r="CH37" s="485">
        <f>SUM(CI4:CI35)+CI38</f>
        <v>0</v>
      </c>
      <c r="CI37" s="486"/>
      <c r="CJ37" s="41">
        <f>COUNTIF(CJ4:CJ35,CK37)</f>
        <v>1</v>
      </c>
      <c r="CK37" s="46" t="str">
        <f>$E$44</f>
        <v>CP</v>
      </c>
      <c r="CL37" s="56" t="s">
        <v>78</v>
      </c>
      <c r="CM37" s="485">
        <f>SUM(CN4:CN35)+CN38</f>
        <v>0</v>
      </c>
      <c r="CN37" s="486"/>
      <c r="CO37" s="41">
        <f>COUNTIF(CO4:CO35,CP37)</f>
        <v>1</v>
      </c>
      <c r="CP37" s="46" t="str">
        <f>$E$44</f>
        <v>CP</v>
      </c>
      <c r="CQ37" s="56" t="s">
        <v>78</v>
      </c>
      <c r="CR37" s="485">
        <f>SUM(CS4:CS35)+CS38</f>
        <v>0</v>
      </c>
      <c r="CS37" s="486"/>
      <c r="CT37" s="41">
        <f>COUNTIF(CT4:CT35,CU37)</f>
        <v>1</v>
      </c>
      <c r="CU37" s="46" t="str">
        <f>$E$44</f>
        <v>CP</v>
      </c>
      <c r="CV37" s="56" t="s">
        <v>78</v>
      </c>
      <c r="CW37" s="485">
        <f>SUM(CX4:CX35)+CX38</f>
        <v>0</v>
      </c>
      <c r="CX37" s="486"/>
      <c r="CY37" s="41">
        <f>COUNTIF(CY4:CY35,CZ37)</f>
        <v>1</v>
      </c>
      <c r="CZ37" s="46" t="str">
        <f>$E$44</f>
        <v>CP</v>
      </c>
      <c r="DA37" s="56" t="s">
        <v>78</v>
      </c>
      <c r="DB37" s="485">
        <f>SUM(DC4:DC35)+DC38</f>
        <v>0</v>
      </c>
      <c r="DC37" s="486"/>
    </row>
    <row r="38" spans="1:107" ht="15" customHeight="1" x14ac:dyDescent="0.25">
      <c r="B38" s="438" t="s">
        <v>92</v>
      </c>
      <c r="C38" s="439"/>
      <c r="D38" s="439"/>
      <c r="E38" s="439"/>
      <c r="F38" s="439"/>
      <c r="G38" s="440"/>
      <c r="H38" s="42">
        <f>COUNTIF(H4:H35,I38)</f>
        <v>1</v>
      </c>
      <c r="I38" s="46" t="str">
        <f>$E$45</f>
        <v>RTT</v>
      </c>
      <c r="J38" s="47" t="s">
        <v>74</v>
      </c>
      <c r="K38" s="48">
        <f>SUM(K4:K35)</f>
        <v>3</v>
      </c>
      <c r="L38" s="49">
        <f>K38*$E$49</f>
        <v>2.0833333333333332E-2</v>
      </c>
      <c r="M38" s="42">
        <f>COUNTIF(M4:M35,N38)</f>
        <v>0</v>
      </c>
      <c r="N38" s="46" t="str">
        <f>$E$45</f>
        <v>RTT</v>
      </c>
      <c r="O38" s="47" t="s">
        <v>74</v>
      </c>
      <c r="P38" s="48">
        <f>SUM(P4:P35)</f>
        <v>5</v>
      </c>
      <c r="Q38" s="49">
        <f>P38*$E$49</f>
        <v>3.4722222222222224E-2</v>
      </c>
      <c r="R38" s="42">
        <f>COUNTIF(R4:R35,S38)</f>
        <v>0</v>
      </c>
      <c r="S38" s="46" t="str">
        <f>$E$45</f>
        <v>RTT</v>
      </c>
      <c r="T38" s="47" t="s">
        <v>74</v>
      </c>
      <c r="U38" s="48">
        <f>SUM(U4:U35)</f>
        <v>0</v>
      </c>
      <c r="V38" s="49">
        <f>U38*$E$49</f>
        <v>0</v>
      </c>
      <c r="W38" s="42">
        <f>COUNTIF(W4:W35,X38)</f>
        <v>0</v>
      </c>
      <c r="X38" s="46" t="str">
        <f>$E$45</f>
        <v>RTT</v>
      </c>
      <c r="Y38" s="47" t="s">
        <v>74</v>
      </c>
      <c r="Z38" s="48">
        <f>SUM(Z4:Z35)</f>
        <v>0</v>
      </c>
      <c r="AA38" s="49">
        <f>Z38*$E$49</f>
        <v>0</v>
      </c>
      <c r="AB38" s="42">
        <f>COUNTIF(AB4:AB35,AC38)</f>
        <v>0</v>
      </c>
      <c r="AC38" s="46" t="str">
        <f>$E$45</f>
        <v>RTT</v>
      </c>
      <c r="AD38" s="47" t="s">
        <v>74</v>
      </c>
      <c r="AE38" s="48">
        <f>SUM(AE4:AE35)</f>
        <v>0</v>
      </c>
      <c r="AF38" s="49">
        <f>AE38*$E$49</f>
        <v>0</v>
      </c>
      <c r="AG38" s="42">
        <f>COUNTIF(AG4:AG35,AH38)</f>
        <v>0</v>
      </c>
      <c r="AH38" s="46" t="str">
        <f>$E$45</f>
        <v>RTT</v>
      </c>
      <c r="AI38" s="47" t="s">
        <v>74</v>
      </c>
      <c r="AJ38" s="48">
        <f>SUM(AJ4:AJ35)</f>
        <v>0</v>
      </c>
      <c r="AK38" s="49">
        <f>AJ38*$E$49</f>
        <v>0</v>
      </c>
      <c r="AL38" s="42">
        <f>COUNTIF(AL4:AL35,AM38)</f>
        <v>0</v>
      </c>
      <c r="AM38" s="46" t="str">
        <f>$E$45</f>
        <v>RTT</v>
      </c>
      <c r="AN38" s="47" t="s">
        <v>74</v>
      </c>
      <c r="AO38" s="48">
        <f>SUM(AO4:AO35)</f>
        <v>0</v>
      </c>
      <c r="AP38" s="49">
        <f>AO38*$E$49</f>
        <v>0</v>
      </c>
      <c r="AQ38" s="42">
        <f>COUNTIF(AQ4:AQ35,AR38)</f>
        <v>0</v>
      </c>
      <c r="AR38" s="46" t="str">
        <f>$E$45</f>
        <v>RTT</v>
      </c>
      <c r="AS38" s="47" t="s">
        <v>74</v>
      </c>
      <c r="AT38" s="48">
        <f>SUM(AT4:AT35)</f>
        <v>0</v>
      </c>
      <c r="AU38" s="49">
        <f>AT38*$E$49</f>
        <v>0</v>
      </c>
      <c r="AV38" s="42">
        <f>COUNTIF(AV4:AV35,AW38)</f>
        <v>0</v>
      </c>
      <c r="AW38" s="46" t="str">
        <f>$E$45</f>
        <v>RTT</v>
      </c>
      <c r="AX38" s="47" t="s">
        <v>74</v>
      </c>
      <c r="AY38" s="48">
        <f>SUM(AY4:AY35)</f>
        <v>0</v>
      </c>
      <c r="AZ38" s="49">
        <f>AY38*$E$49</f>
        <v>0</v>
      </c>
      <c r="BA38" s="42">
        <f>COUNTIF(BA4:BA35,BB38)</f>
        <v>0</v>
      </c>
      <c r="BB38" s="46" t="str">
        <f>$E$45</f>
        <v>RTT</v>
      </c>
      <c r="BC38" s="47" t="s">
        <v>74</v>
      </c>
      <c r="BD38" s="48">
        <f>SUM(BD4:BD35)</f>
        <v>0</v>
      </c>
      <c r="BE38" s="49">
        <f>BD38*$E$49</f>
        <v>0</v>
      </c>
      <c r="BF38" s="42">
        <f>COUNTIF(BF4:BF35,BG38)</f>
        <v>0</v>
      </c>
      <c r="BG38" s="46" t="str">
        <f>$E$45</f>
        <v>RTT</v>
      </c>
      <c r="BH38" s="47" t="s">
        <v>74</v>
      </c>
      <c r="BI38" s="48">
        <f>SUM(BI4:BI35)</f>
        <v>0</v>
      </c>
      <c r="BJ38" s="49">
        <f>BI38*$E$49</f>
        <v>0</v>
      </c>
      <c r="BK38" s="42">
        <f>COUNTIF(BK4:BK35,BL38)</f>
        <v>0</v>
      </c>
      <c r="BL38" s="46" t="str">
        <f>$E$45</f>
        <v>RTT</v>
      </c>
      <c r="BM38" s="47" t="s">
        <v>74</v>
      </c>
      <c r="BN38" s="48">
        <f>SUM(BN4:BN35)</f>
        <v>0</v>
      </c>
      <c r="BO38" s="49">
        <f>BN38*$E$49</f>
        <v>0</v>
      </c>
      <c r="BP38" s="42">
        <f>COUNTIF(BP4:BP35,BQ38)</f>
        <v>0</v>
      </c>
      <c r="BQ38" s="46" t="str">
        <f>$E$45</f>
        <v>RTT</v>
      </c>
      <c r="BR38" s="47" t="s">
        <v>74</v>
      </c>
      <c r="BS38" s="48">
        <f>SUM(BS4:BS35)</f>
        <v>0</v>
      </c>
      <c r="BT38" s="49">
        <f>BS38*$E$49</f>
        <v>0</v>
      </c>
      <c r="BU38" s="42">
        <f>COUNTIF(BU4:BU35,BV38)</f>
        <v>0</v>
      </c>
      <c r="BV38" s="46" t="str">
        <f>$E$45</f>
        <v>RTT</v>
      </c>
      <c r="BW38" s="47" t="s">
        <v>74</v>
      </c>
      <c r="BX38" s="48">
        <f>SUM(BX4:BX35)</f>
        <v>0</v>
      </c>
      <c r="BY38" s="49">
        <f>BX38*$E$49</f>
        <v>0</v>
      </c>
      <c r="BZ38" s="42">
        <f>COUNTIF(BZ4:BZ35,CA38)</f>
        <v>0</v>
      </c>
      <c r="CA38" s="46" t="str">
        <f>$E$45</f>
        <v>RTT</v>
      </c>
      <c r="CB38" s="47" t="s">
        <v>74</v>
      </c>
      <c r="CC38" s="48">
        <f>SUM(CC4:CC35)</f>
        <v>0</v>
      </c>
      <c r="CD38" s="49">
        <f>CC38*$E$49</f>
        <v>0</v>
      </c>
      <c r="CE38" s="42">
        <f>COUNTIF(CE4:CE35,CF38)</f>
        <v>0</v>
      </c>
      <c r="CF38" s="46" t="str">
        <f>$E$45</f>
        <v>RTT</v>
      </c>
      <c r="CG38" s="47" t="s">
        <v>74</v>
      </c>
      <c r="CH38" s="48">
        <f>SUM(CH4:CH35)</f>
        <v>0</v>
      </c>
      <c r="CI38" s="49">
        <f>CH38*$E$49</f>
        <v>0</v>
      </c>
      <c r="CJ38" s="42">
        <f>COUNTIF(CJ4:CJ35,CK38)</f>
        <v>0</v>
      </c>
      <c r="CK38" s="46" t="str">
        <f>$E$45</f>
        <v>RTT</v>
      </c>
      <c r="CL38" s="47" t="s">
        <v>74</v>
      </c>
      <c r="CM38" s="48">
        <f>SUM(CM4:CM35)</f>
        <v>0</v>
      </c>
      <c r="CN38" s="49">
        <f>CM38*$E$49</f>
        <v>0</v>
      </c>
      <c r="CO38" s="42">
        <f>COUNTIF(CO4:CO35,CP38)</f>
        <v>0</v>
      </c>
      <c r="CP38" s="46" t="str">
        <f>$E$45</f>
        <v>RTT</v>
      </c>
      <c r="CQ38" s="47" t="s">
        <v>74</v>
      </c>
      <c r="CR38" s="48">
        <f>SUM(CR4:CR35)</f>
        <v>0</v>
      </c>
      <c r="CS38" s="49">
        <f>CR38*$E$49</f>
        <v>0</v>
      </c>
      <c r="CT38" s="42">
        <f>COUNTIF(CT4:CT35,CU38)</f>
        <v>0</v>
      </c>
      <c r="CU38" s="46" t="str">
        <f>$E$45</f>
        <v>RTT</v>
      </c>
      <c r="CV38" s="47" t="s">
        <v>74</v>
      </c>
      <c r="CW38" s="48">
        <f>SUM(CW4:CW35)</f>
        <v>0</v>
      </c>
      <c r="CX38" s="49">
        <f>CW38*$E$49</f>
        <v>0</v>
      </c>
      <c r="CY38" s="42">
        <f>COUNTIF(CY4:CY35,CZ38)</f>
        <v>0</v>
      </c>
      <c r="CZ38" s="46" t="str">
        <f>$E$45</f>
        <v>RTT</v>
      </c>
      <c r="DA38" s="47" t="s">
        <v>74</v>
      </c>
      <c r="DB38" s="48">
        <f>SUM(DB4:DB35)</f>
        <v>0</v>
      </c>
      <c r="DC38" s="49">
        <f>DB38*$E$49</f>
        <v>0</v>
      </c>
    </row>
    <row r="39" spans="1:107" ht="15" customHeight="1" x14ac:dyDescent="0.25">
      <c r="B39" s="441">
        <f ca="1">NOW()</f>
        <v>41948.452383217591</v>
      </c>
      <c r="C39" s="442"/>
      <c r="D39" s="442"/>
      <c r="E39" s="442"/>
      <c r="F39" s="442"/>
      <c r="G39" s="443"/>
      <c r="H39" s="43">
        <f>COUNTIF(H4:H35,I39)</f>
        <v>0</v>
      </c>
      <c r="I39" s="46" t="str">
        <f>$E$46</f>
        <v>AM</v>
      </c>
      <c r="J39" s="50" t="s">
        <v>75</v>
      </c>
      <c r="K39" s="474">
        <f>K37-L38</f>
        <v>1.0243055555555554</v>
      </c>
      <c r="L39" s="475"/>
      <c r="M39" s="43">
        <f>COUNTIF(M4:M35,N39)</f>
        <v>0</v>
      </c>
      <c r="N39" s="46" t="str">
        <f>$E$46</f>
        <v>AM</v>
      </c>
      <c r="O39" s="50" t="s">
        <v>75</v>
      </c>
      <c r="P39" s="474">
        <f>P37-Q38</f>
        <v>1.5868055555555554</v>
      </c>
      <c r="Q39" s="475"/>
      <c r="R39" s="43">
        <f>COUNTIF(R4:R35,S39)</f>
        <v>0</v>
      </c>
      <c r="S39" s="46" t="str">
        <f>$E$46</f>
        <v>AM</v>
      </c>
      <c r="T39" s="50" t="s">
        <v>75</v>
      </c>
      <c r="U39" s="474">
        <f>U37-V38</f>
        <v>0</v>
      </c>
      <c r="V39" s="475"/>
      <c r="W39" s="43">
        <f>COUNTIF(W4:W35,X39)</f>
        <v>4</v>
      </c>
      <c r="X39" s="46" t="str">
        <f>$E$46</f>
        <v>AM</v>
      </c>
      <c r="Y39" s="50" t="s">
        <v>75</v>
      </c>
      <c r="Z39" s="474">
        <f>Z37-AA38</f>
        <v>0</v>
      </c>
      <c r="AA39" s="475"/>
      <c r="AB39" s="43">
        <f>COUNTIF(AB4:AB35,AC39)</f>
        <v>0</v>
      </c>
      <c r="AC39" s="46" t="str">
        <f>$E$46</f>
        <v>AM</v>
      </c>
      <c r="AD39" s="50" t="s">
        <v>75</v>
      </c>
      <c r="AE39" s="474">
        <f>AE37-AF38</f>
        <v>0</v>
      </c>
      <c r="AF39" s="475"/>
      <c r="AG39" s="43">
        <f>COUNTIF(AG4:AG35,AH39)</f>
        <v>0</v>
      </c>
      <c r="AH39" s="46" t="str">
        <f>$E$46</f>
        <v>AM</v>
      </c>
      <c r="AI39" s="50" t="s">
        <v>75</v>
      </c>
      <c r="AJ39" s="474">
        <f>AJ37-AK38</f>
        <v>0</v>
      </c>
      <c r="AK39" s="475"/>
      <c r="AL39" s="43">
        <f>COUNTIF(AL4:AL35,AM39)</f>
        <v>0</v>
      </c>
      <c r="AM39" s="46" t="str">
        <f>$E$46</f>
        <v>AM</v>
      </c>
      <c r="AN39" s="50" t="s">
        <v>75</v>
      </c>
      <c r="AO39" s="474">
        <f>AO37-AP38</f>
        <v>0</v>
      </c>
      <c r="AP39" s="475"/>
      <c r="AQ39" s="43">
        <f>COUNTIF(AQ4:AQ35,AR39)</f>
        <v>0</v>
      </c>
      <c r="AR39" s="46" t="str">
        <f>$E$46</f>
        <v>AM</v>
      </c>
      <c r="AS39" s="50" t="s">
        <v>75</v>
      </c>
      <c r="AT39" s="474">
        <f>AT37-AU38</f>
        <v>0</v>
      </c>
      <c r="AU39" s="475"/>
      <c r="AV39" s="43">
        <f>COUNTIF(AV4:AV35,AW39)</f>
        <v>0</v>
      </c>
      <c r="AW39" s="46" t="str">
        <f>$E$46</f>
        <v>AM</v>
      </c>
      <c r="AX39" s="50" t="s">
        <v>75</v>
      </c>
      <c r="AY39" s="474">
        <f>AY37-AZ38</f>
        <v>0</v>
      </c>
      <c r="AZ39" s="475"/>
      <c r="BA39" s="43">
        <f>COUNTIF(BA4:BA35,BB39)</f>
        <v>0</v>
      </c>
      <c r="BB39" s="46" t="str">
        <f>$E$46</f>
        <v>AM</v>
      </c>
      <c r="BC39" s="50" t="s">
        <v>75</v>
      </c>
      <c r="BD39" s="474">
        <f>BD37-BE38</f>
        <v>0</v>
      </c>
      <c r="BE39" s="475"/>
      <c r="BF39" s="43">
        <f>COUNTIF(BF4:BF35,BG39)</f>
        <v>0</v>
      </c>
      <c r="BG39" s="46" t="str">
        <f>$E$46</f>
        <v>AM</v>
      </c>
      <c r="BH39" s="50" t="s">
        <v>75</v>
      </c>
      <c r="BI39" s="474">
        <f>BI37-BJ38</f>
        <v>0</v>
      </c>
      <c r="BJ39" s="475"/>
      <c r="BK39" s="43">
        <f>COUNTIF(BK4:BK35,BL39)</f>
        <v>0</v>
      </c>
      <c r="BL39" s="46" t="str">
        <f>$E$46</f>
        <v>AM</v>
      </c>
      <c r="BM39" s="50" t="s">
        <v>75</v>
      </c>
      <c r="BN39" s="474">
        <f>BN37-BO38</f>
        <v>0</v>
      </c>
      <c r="BO39" s="475"/>
      <c r="BP39" s="43">
        <f>COUNTIF(BP4:BP35,BQ39)</f>
        <v>0</v>
      </c>
      <c r="BQ39" s="46" t="str">
        <f>$E$46</f>
        <v>AM</v>
      </c>
      <c r="BR39" s="50" t="s">
        <v>75</v>
      </c>
      <c r="BS39" s="474">
        <f>BS37-BT38</f>
        <v>0</v>
      </c>
      <c r="BT39" s="475"/>
      <c r="BU39" s="43">
        <f>COUNTIF(BU4:BU35,BV39)</f>
        <v>0</v>
      </c>
      <c r="BV39" s="46" t="str">
        <f>$E$46</f>
        <v>AM</v>
      </c>
      <c r="BW39" s="50" t="s">
        <v>75</v>
      </c>
      <c r="BX39" s="474">
        <f>BX37-BY38</f>
        <v>0</v>
      </c>
      <c r="BY39" s="475"/>
      <c r="BZ39" s="43">
        <f>COUNTIF(BZ4:BZ35,CA39)</f>
        <v>0</v>
      </c>
      <c r="CA39" s="46" t="str">
        <f>$E$46</f>
        <v>AM</v>
      </c>
      <c r="CB39" s="50" t="s">
        <v>75</v>
      </c>
      <c r="CC39" s="474">
        <f>CC37-CD38</f>
        <v>0</v>
      </c>
      <c r="CD39" s="475"/>
      <c r="CE39" s="43">
        <f>COUNTIF(CE4:CE35,CF39)</f>
        <v>0</v>
      </c>
      <c r="CF39" s="46" t="str">
        <f>$E$46</f>
        <v>AM</v>
      </c>
      <c r="CG39" s="50" t="s">
        <v>75</v>
      </c>
      <c r="CH39" s="474">
        <f>CH37-CI38</f>
        <v>0</v>
      </c>
      <c r="CI39" s="475"/>
      <c r="CJ39" s="43">
        <f>COUNTIF(CJ4:CJ35,CK39)</f>
        <v>0</v>
      </c>
      <c r="CK39" s="46" t="str">
        <f>$E$46</f>
        <v>AM</v>
      </c>
      <c r="CL39" s="50" t="s">
        <v>75</v>
      </c>
      <c r="CM39" s="474">
        <f>CM37-CN38</f>
        <v>0</v>
      </c>
      <c r="CN39" s="475"/>
      <c r="CO39" s="43">
        <f>COUNTIF(CO4:CO35,CP39)</f>
        <v>0</v>
      </c>
      <c r="CP39" s="46" t="str">
        <f>$E$46</f>
        <v>AM</v>
      </c>
      <c r="CQ39" s="50" t="s">
        <v>75</v>
      </c>
      <c r="CR39" s="474">
        <f>CR37-CS38</f>
        <v>0</v>
      </c>
      <c r="CS39" s="475"/>
      <c r="CT39" s="43">
        <f>COUNTIF(CT4:CT35,CU39)</f>
        <v>0</v>
      </c>
      <c r="CU39" s="46" t="str">
        <f>$E$46</f>
        <v>AM</v>
      </c>
      <c r="CV39" s="50" t="s">
        <v>75</v>
      </c>
      <c r="CW39" s="474">
        <f>CW37-CX38</f>
        <v>0</v>
      </c>
      <c r="CX39" s="475"/>
      <c r="CY39" s="43">
        <f>COUNTIF(CY4:CY35,CZ39)</f>
        <v>0</v>
      </c>
      <c r="CZ39" s="46" t="str">
        <f>$E$46</f>
        <v>AM</v>
      </c>
      <c r="DA39" s="50" t="s">
        <v>75</v>
      </c>
      <c r="DB39" s="474">
        <f>DB37-DC38</f>
        <v>0</v>
      </c>
      <c r="DC39" s="475"/>
    </row>
    <row r="40" spans="1:107" ht="15" customHeight="1" x14ac:dyDescent="0.25">
      <c r="B40" s="441" t="s">
        <v>93</v>
      </c>
      <c r="C40" s="442"/>
      <c r="D40" s="442"/>
      <c r="E40" s="442"/>
      <c r="F40" s="442"/>
      <c r="G40" s="443"/>
      <c r="H40" s="44">
        <f>COUNTIF(H4:H35,I40)</f>
        <v>0</v>
      </c>
      <c r="I40" s="46" t="str">
        <f>$E$47</f>
        <v>F</v>
      </c>
      <c r="J40" s="478" t="s">
        <v>91</v>
      </c>
      <c r="K40" s="478"/>
      <c r="L40" s="60">
        <f>COUNTIF(I4:I35,"&gt;0")</f>
        <v>3</v>
      </c>
      <c r="M40" s="44">
        <f>COUNTIF(M4:M35,N40)</f>
        <v>0</v>
      </c>
      <c r="N40" s="46" t="str">
        <f>$E$47</f>
        <v>F</v>
      </c>
      <c r="O40" s="478" t="s">
        <v>91</v>
      </c>
      <c r="P40" s="478"/>
      <c r="Q40" s="60">
        <f>COUNTIF(N4:N35,"&gt;0")</f>
        <v>5</v>
      </c>
      <c r="R40" s="44">
        <f>COUNTIF(R4:R35,S40)</f>
        <v>0</v>
      </c>
      <c r="S40" s="46" t="str">
        <f>$E$47</f>
        <v>F</v>
      </c>
      <c r="T40" s="478" t="s">
        <v>91</v>
      </c>
      <c r="U40" s="478"/>
      <c r="V40" s="60">
        <f>COUNTIF(S4:S35,"&gt;0")</f>
        <v>0</v>
      </c>
      <c r="W40" s="44">
        <f>COUNTIF(W4:W35,X40)</f>
        <v>0</v>
      </c>
      <c r="X40" s="46" t="str">
        <f>$E$47</f>
        <v>F</v>
      </c>
      <c r="Y40" s="478" t="s">
        <v>91</v>
      </c>
      <c r="Z40" s="478"/>
      <c r="AA40" s="60">
        <f>COUNTIF(X4:X35,"&gt;0")</f>
        <v>0</v>
      </c>
      <c r="AB40" s="44">
        <f>COUNTIF(AB4:AB35,AC40)</f>
        <v>3</v>
      </c>
      <c r="AC40" s="46" t="str">
        <f>$E$47</f>
        <v>F</v>
      </c>
      <c r="AD40" s="478" t="s">
        <v>91</v>
      </c>
      <c r="AE40" s="478"/>
      <c r="AF40" s="60">
        <f>COUNTIF(AC4:AC35,"&gt;0")</f>
        <v>0</v>
      </c>
      <c r="AG40" s="44">
        <f>COUNTIF(AG4:AG35,AH40)</f>
        <v>0</v>
      </c>
      <c r="AH40" s="46" t="str">
        <f>$E$47</f>
        <v>F</v>
      </c>
      <c r="AI40" s="478" t="s">
        <v>91</v>
      </c>
      <c r="AJ40" s="478"/>
      <c r="AK40" s="60">
        <f>COUNTIF(AH4:AH35,"&gt;0")</f>
        <v>0</v>
      </c>
      <c r="AL40" s="44">
        <f>COUNTIF(AL4:AL35,AM40)</f>
        <v>0</v>
      </c>
      <c r="AM40" s="46" t="str">
        <f>$E$47</f>
        <v>F</v>
      </c>
      <c r="AN40" s="478" t="s">
        <v>91</v>
      </c>
      <c r="AO40" s="478"/>
      <c r="AP40" s="60">
        <f>COUNTIF(AM4:AM35,"&gt;0")</f>
        <v>0</v>
      </c>
      <c r="AQ40" s="44">
        <f>COUNTIF(AQ4:AQ35,AR40)</f>
        <v>0</v>
      </c>
      <c r="AR40" s="46" t="str">
        <f>$E$47</f>
        <v>F</v>
      </c>
      <c r="AS40" s="478" t="s">
        <v>91</v>
      </c>
      <c r="AT40" s="478"/>
      <c r="AU40" s="60">
        <f>COUNTIF(AR4:AR35,"&gt;0")</f>
        <v>0</v>
      </c>
      <c r="AV40" s="44">
        <f>COUNTIF(AV4:AV35,AW40)</f>
        <v>0</v>
      </c>
      <c r="AW40" s="46" t="str">
        <f>$E$47</f>
        <v>F</v>
      </c>
      <c r="AX40" s="478" t="s">
        <v>91</v>
      </c>
      <c r="AY40" s="478"/>
      <c r="AZ40" s="60">
        <f>COUNTIF(AW4:AW35,"&gt;0")</f>
        <v>0</v>
      </c>
      <c r="BA40" s="44">
        <f>COUNTIF(BA4:BA35,BB40)</f>
        <v>0</v>
      </c>
      <c r="BB40" s="46" t="str">
        <f>$E$47</f>
        <v>F</v>
      </c>
      <c r="BC40" s="478" t="s">
        <v>91</v>
      </c>
      <c r="BD40" s="478"/>
      <c r="BE40" s="60">
        <f>COUNTIF(BB4:BB35,"&gt;0")</f>
        <v>0</v>
      </c>
      <c r="BF40" s="44">
        <f>COUNTIF(BF4:BF35,BG40)</f>
        <v>0</v>
      </c>
      <c r="BG40" s="46" t="str">
        <f>$E$47</f>
        <v>F</v>
      </c>
      <c r="BH40" s="478" t="s">
        <v>91</v>
      </c>
      <c r="BI40" s="478"/>
      <c r="BJ40" s="60">
        <f>COUNTIF(BG4:BG35,"&gt;0")</f>
        <v>0</v>
      </c>
      <c r="BK40" s="44">
        <f>COUNTIF(BK4:BK35,BL40)</f>
        <v>0</v>
      </c>
      <c r="BL40" s="46" t="str">
        <f>$E$47</f>
        <v>F</v>
      </c>
      <c r="BM40" s="478" t="s">
        <v>91</v>
      </c>
      <c r="BN40" s="478"/>
      <c r="BO40" s="60">
        <f>COUNTIF(BL4:BL35,"&gt;0")</f>
        <v>0</v>
      </c>
      <c r="BP40" s="44">
        <f>COUNTIF(BP4:BP35,BQ40)</f>
        <v>0</v>
      </c>
      <c r="BQ40" s="46" t="str">
        <f>$E$47</f>
        <v>F</v>
      </c>
      <c r="BR40" s="478" t="s">
        <v>91</v>
      </c>
      <c r="BS40" s="478"/>
      <c r="BT40" s="60">
        <f>COUNTIF(BQ4:BQ35,"&gt;0")</f>
        <v>0</v>
      </c>
      <c r="BU40" s="44">
        <f>COUNTIF(BU4:BU35,BV40)</f>
        <v>0</v>
      </c>
      <c r="BV40" s="46" t="str">
        <f>$E$47</f>
        <v>F</v>
      </c>
      <c r="BW40" s="478" t="s">
        <v>91</v>
      </c>
      <c r="BX40" s="478"/>
      <c r="BY40" s="60">
        <f>COUNTIF(BV4:BV35,"&gt;0")</f>
        <v>0</v>
      </c>
      <c r="BZ40" s="44">
        <f>COUNTIF(BZ4:BZ35,CA40)</f>
        <v>0</v>
      </c>
      <c r="CA40" s="46" t="str">
        <f>$E$47</f>
        <v>F</v>
      </c>
      <c r="CB40" s="478" t="s">
        <v>91</v>
      </c>
      <c r="CC40" s="478"/>
      <c r="CD40" s="60">
        <f>COUNTIF(CA4:CA35,"&gt;0")</f>
        <v>0</v>
      </c>
      <c r="CE40" s="44">
        <f>COUNTIF(CE4:CE35,CF40)</f>
        <v>0</v>
      </c>
      <c r="CF40" s="46" t="str">
        <f>$E$47</f>
        <v>F</v>
      </c>
      <c r="CG40" s="478" t="s">
        <v>91</v>
      </c>
      <c r="CH40" s="478"/>
      <c r="CI40" s="60">
        <f>COUNTIF(CF4:CF35,"&gt;0")</f>
        <v>0</v>
      </c>
      <c r="CJ40" s="44">
        <f>COUNTIF(CJ4:CJ35,CK40)</f>
        <v>0</v>
      </c>
      <c r="CK40" s="46" t="str">
        <f>$E$47</f>
        <v>F</v>
      </c>
      <c r="CL40" s="478" t="s">
        <v>91</v>
      </c>
      <c r="CM40" s="478"/>
      <c r="CN40" s="60">
        <f>COUNTIF(CK4:CK35,"&gt;0")</f>
        <v>0</v>
      </c>
      <c r="CO40" s="44">
        <f>COUNTIF(CO4:CO35,CP40)</f>
        <v>0</v>
      </c>
      <c r="CP40" s="46" t="str">
        <f>$E$47</f>
        <v>F</v>
      </c>
      <c r="CQ40" s="478" t="s">
        <v>91</v>
      </c>
      <c r="CR40" s="478"/>
      <c r="CS40" s="60">
        <f>COUNTIF(CP4:CP35,"&gt;0")</f>
        <v>0</v>
      </c>
      <c r="CT40" s="44">
        <f>COUNTIF(CT4:CT35,CU40)</f>
        <v>0</v>
      </c>
      <c r="CU40" s="46" t="str">
        <f>$E$47</f>
        <v>F</v>
      </c>
      <c r="CV40" s="478" t="s">
        <v>91</v>
      </c>
      <c r="CW40" s="478"/>
      <c r="CX40" s="60">
        <f>COUNTIF(CU4:CU35,"&gt;0")</f>
        <v>0</v>
      </c>
      <c r="CY40" s="44">
        <f>COUNTIF(CY4:CY35,CZ40)</f>
        <v>0</v>
      </c>
      <c r="CZ40" s="46" t="str">
        <f>$E$47</f>
        <v>F</v>
      </c>
      <c r="DA40" s="478" t="s">
        <v>91</v>
      </c>
      <c r="DB40" s="478"/>
      <c r="DC40" s="60">
        <f>COUNTIF(CZ4:CZ35,"&gt;0")</f>
        <v>0</v>
      </c>
    </row>
    <row r="41" spans="1:107" ht="15" customHeight="1" x14ac:dyDescent="0.25">
      <c r="B41" s="490" t="s">
        <v>94</v>
      </c>
      <c r="C41" s="491"/>
      <c r="D41" s="491"/>
      <c r="E41" s="491"/>
      <c r="F41" s="491"/>
      <c r="G41" s="492"/>
      <c r="H41" s="45">
        <f>COUNTIF(H4:H35,I41)</f>
        <v>0</v>
      </c>
      <c r="I41" s="51" t="str">
        <f>$E$48</f>
        <v>AA</v>
      </c>
      <c r="J41" s="59" t="s">
        <v>90</v>
      </c>
      <c r="K41" s="476">
        <f>IF(K39=0,0,K39/L40)</f>
        <v>0.34143518518518512</v>
      </c>
      <c r="L41" s="477"/>
      <c r="M41" s="45">
        <f>COUNTIF(M4:M35,N41)</f>
        <v>0</v>
      </c>
      <c r="N41" s="51" t="str">
        <f>$E$48</f>
        <v>AA</v>
      </c>
      <c r="O41" s="59" t="s">
        <v>90</v>
      </c>
      <c r="P41" s="476">
        <f>IF(P39=0,0,P39/Q40)</f>
        <v>0.31736111111111109</v>
      </c>
      <c r="Q41" s="477"/>
      <c r="R41" s="45">
        <f>COUNTIF(R4:R35,S41)</f>
        <v>0</v>
      </c>
      <c r="S41" s="51" t="str">
        <f>$E$48</f>
        <v>AA</v>
      </c>
      <c r="T41" s="59" t="s">
        <v>90</v>
      </c>
      <c r="U41" s="476">
        <f>IF(U39=0,0,U39/V40)</f>
        <v>0</v>
      </c>
      <c r="V41" s="477"/>
      <c r="W41" s="45">
        <f>COUNTIF(W4:W35,X41)</f>
        <v>1</v>
      </c>
      <c r="X41" s="51" t="str">
        <f>$E$48</f>
        <v>AA</v>
      </c>
      <c r="Y41" s="59" t="s">
        <v>90</v>
      </c>
      <c r="Z41" s="476">
        <f>IF(Z39=0,0,Z39/AA40)</f>
        <v>0</v>
      </c>
      <c r="AA41" s="477"/>
      <c r="AB41" s="45">
        <f>COUNTIF(AB4:AB35,AC41)</f>
        <v>0</v>
      </c>
      <c r="AC41" s="51" t="str">
        <f>$E$48</f>
        <v>AA</v>
      </c>
      <c r="AD41" s="59" t="s">
        <v>90</v>
      </c>
      <c r="AE41" s="476">
        <f>IF(AE39=0,0,AE39/AF40)</f>
        <v>0</v>
      </c>
      <c r="AF41" s="477"/>
      <c r="AG41" s="45">
        <f>COUNTIF(AG4:AG35,AH41)</f>
        <v>0</v>
      </c>
      <c r="AH41" s="51" t="str">
        <f>$E$48</f>
        <v>AA</v>
      </c>
      <c r="AI41" s="59" t="s">
        <v>90</v>
      </c>
      <c r="AJ41" s="476">
        <f>IF(AJ39=0,0,AJ39/AK40)</f>
        <v>0</v>
      </c>
      <c r="AK41" s="477"/>
      <c r="AL41" s="45">
        <f>COUNTIF(AL4:AL35,AM41)</f>
        <v>0</v>
      </c>
      <c r="AM41" s="51" t="str">
        <f>$E$48</f>
        <v>AA</v>
      </c>
      <c r="AN41" s="59" t="s">
        <v>90</v>
      </c>
      <c r="AO41" s="476">
        <f>IF(AO39=0,0,AO39/AP40)</f>
        <v>0</v>
      </c>
      <c r="AP41" s="477"/>
      <c r="AQ41" s="45">
        <f>COUNTIF(AQ4:AQ35,AR41)</f>
        <v>0</v>
      </c>
      <c r="AR41" s="51" t="str">
        <f>$E$48</f>
        <v>AA</v>
      </c>
      <c r="AS41" s="59" t="s">
        <v>90</v>
      </c>
      <c r="AT41" s="476">
        <f>IF(AT39=0,0,AT39/AU40)</f>
        <v>0</v>
      </c>
      <c r="AU41" s="477"/>
      <c r="AV41" s="45">
        <f>COUNTIF(AV4:AV35,AW41)</f>
        <v>0</v>
      </c>
      <c r="AW41" s="51" t="str">
        <f>$E$48</f>
        <v>AA</v>
      </c>
      <c r="AX41" s="59" t="s">
        <v>90</v>
      </c>
      <c r="AY41" s="476">
        <f>IF(AY39=0,0,AY39/AZ40)</f>
        <v>0</v>
      </c>
      <c r="AZ41" s="477"/>
      <c r="BA41" s="45">
        <f>COUNTIF(BA4:BA35,BB41)</f>
        <v>0</v>
      </c>
      <c r="BB41" s="51" t="str">
        <f>$E$48</f>
        <v>AA</v>
      </c>
      <c r="BC41" s="59" t="s">
        <v>90</v>
      </c>
      <c r="BD41" s="476">
        <f>IF(BD39=0,0,BD39/BE40)</f>
        <v>0</v>
      </c>
      <c r="BE41" s="477"/>
      <c r="BF41" s="45">
        <f>COUNTIF(BF4:BF35,BG41)</f>
        <v>0</v>
      </c>
      <c r="BG41" s="51" t="str">
        <f>$E$48</f>
        <v>AA</v>
      </c>
      <c r="BH41" s="59" t="s">
        <v>90</v>
      </c>
      <c r="BI41" s="476">
        <f>IF(BI39=0,0,BI39/BJ40)</f>
        <v>0</v>
      </c>
      <c r="BJ41" s="477"/>
      <c r="BK41" s="45">
        <f>COUNTIF(BK4:BK35,BL41)</f>
        <v>0</v>
      </c>
      <c r="BL41" s="51" t="str">
        <f>$E$48</f>
        <v>AA</v>
      </c>
      <c r="BM41" s="59" t="s">
        <v>90</v>
      </c>
      <c r="BN41" s="476">
        <f>IF(BN39=0,0,BN39/BO40)</f>
        <v>0</v>
      </c>
      <c r="BO41" s="477"/>
      <c r="BP41" s="45">
        <f>COUNTIF(BP4:BP35,BQ41)</f>
        <v>0</v>
      </c>
      <c r="BQ41" s="51" t="str">
        <f>$E$48</f>
        <v>AA</v>
      </c>
      <c r="BR41" s="59" t="s">
        <v>90</v>
      </c>
      <c r="BS41" s="476">
        <f>IF(BS39=0,0,BS39/BT40)</f>
        <v>0</v>
      </c>
      <c r="BT41" s="477"/>
      <c r="BU41" s="45">
        <f>COUNTIF(BU4:BU35,BV41)</f>
        <v>0</v>
      </c>
      <c r="BV41" s="51" t="str">
        <f>$E$48</f>
        <v>AA</v>
      </c>
      <c r="BW41" s="59" t="s">
        <v>90</v>
      </c>
      <c r="BX41" s="476">
        <f>IF(BX39=0,0,BX39/BY40)</f>
        <v>0</v>
      </c>
      <c r="BY41" s="477"/>
      <c r="BZ41" s="45">
        <f>COUNTIF(BZ4:BZ35,CA41)</f>
        <v>0</v>
      </c>
      <c r="CA41" s="51" t="str">
        <f>$E$48</f>
        <v>AA</v>
      </c>
      <c r="CB41" s="59" t="s">
        <v>90</v>
      </c>
      <c r="CC41" s="476">
        <f>IF(CC39=0,0,CC39/CD40)</f>
        <v>0</v>
      </c>
      <c r="CD41" s="477"/>
      <c r="CE41" s="45">
        <f>COUNTIF(CE4:CE35,CF41)</f>
        <v>0</v>
      </c>
      <c r="CF41" s="51" t="str">
        <f>$E$48</f>
        <v>AA</v>
      </c>
      <c r="CG41" s="59" t="s">
        <v>90</v>
      </c>
      <c r="CH41" s="476">
        <f>IF(CH39=0,0,CH39/CI40)</f>
        <v>0</v>
      </c>
      <c r="CI41" s="477"/>
      <c r="CJ41" s="45">
        <f>COUNTIF(CJ4:CJ35,CK41)</f>
        <v>0</v>
      </c>
      <c r="CK41" s="51" t="str">
        <f>$E$48</f>
        <v>AA</v>
      </c>
      <c r="CL41" s="59" t="s">
        <v>90</v>
      </c>
      <c r="CM41" s="476">
        <f>IF(CM39=0,0,CM39/CN40)</f>
        <v>0</v>
      </c>
      <c r="CN41" s="477"/>
      <c r="CO41" s="45">
        <f>COUNTIF(CO4:CO35,CP41)</f>
        <v>0</v>
      </c>
      <c r="CP41" s="51" t="str">
        <f>$E$48</f>
        <v>AA</v>
      </c>
      <c r="CQ41" s="59" t="s">
        <v>90</v>
      </c>
      <c r="CR41" s="476">
        <f>IF(CR39=0,0,CR39/CS40)</f>
        <v>0</v>
      </c>
      <c r="CS41" s="477"/>
      <c r="CT41" s="45">
        <f>COUNTIF(CT4:CT35,CU41)</f>
        <v>0</v>
      </c>
      <c r="CU41" s="51" t="str">
        <f>$E$48</f>
        <v>AA</v>
      </c>
      <c r="CV41" s="59" t="s">
        <v>90</v>
      </c>
      <c r="CW41" s="476">
        <f>IF(CW39=0,0,CW39/CX40)</f>
        <v>0</v>
      </c>
      <c r="CX41" s="477"/>
      <c r="CY41" s="45">
        <f>COUNTIF(CY4:CY35,CZ41)</f>
        <v>0</v>
      </c>
      <c r="CZ41" s="51" t="str">
        <f>$E$48</f>
        <v>AA</v>
      </c>
      <c r="DA41" s="59" t="s">
        <v>90</v>
      </c>
      <c r="DB41" s="476">
        <f>IF(DB39=0,0,DB39/DC40)</f>
        <v>0</v>
      </c>
      <c r="DC41" s="477"/>
    </row>
    <row r="42" spans="1:107" ht="15" customHeight="1" thickBo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</row>
    <row r="43" spans="1:107" ht="15" customHeight="1" x14ac:dyDescent="0.25">
      <c r="B43" s="66" t="s">
        <v>37</v>
      </c>
      <c r="C43" s="8"/>
      <c r="D43" s="8"/>
      <c r="E43" s="65" t="s">
        <v>43</v>
      </c>
      <c r="F43" s="37" t="s">
        <v>59</v>
      </c>
      <c r="G43" s="9"/>
      <c r="H43" s="525" t="s">
        <v>512</v>
      </c>
      <c r="I43" s="526"/>
      <c r="J43" s="526"/>
      <c r="K43" s="526"/>
      <c r="L43" s="526"/>
      <c r="M43" s="526"/>
      <c r="N43" s="526"/>
      <c r="O43" s="526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</row>
    <row r="44" spans="1:107" ht="15" customHeight="1" x14ac:dyDescent="0.3">
      <c r="B44" s="10" t="s">
        <v>38</v>
      </c>
      <c r="C44" s="11"/>
      <c r="D44" s="11"/>
      <c r="E44" s="11" t="s">
        <v>44</v>
      </c>
      <c r="F44" s="25"/>
      <c r="G44" s="12"/>
      <c r="H44" s="525"/>
      <c r="I44" s="526"/>
      <c r="J44" s="526"/>
      <c r="K44" s="526"/>
      <c r="L44" s="526"/>
      <c r="M44" s="526"/>
      <c r="N44" s="526"/>
      <c r="O44" s="526"/>
      <c r="P44" s="145" t="s">
        <v>110</v>
      </c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</row>
    <row r="45" spans="1:107" ht="15" customHeight="1" x14ac:dyDescent="0.25">
      <c r="B45" s="52" t="s">
        <v>77</v>
      </c>
      <c r="C45" s="11"/>
      <c r="D45" s="11"/>
      <c r="E45" s="11" t="s">
        <v>45</v>
      </c>
      <c r="F45" s="13"/>
      <c r="G45" s="12"/>
      <c r="H45" s="525"/>
      <c r="I45" s="526"/>
      <c r="J45" s="526"/>
      <c r="K45" s="526"/>
      <c r="L45" s="526"/>
      <c r="M45" s="526"/>
      <c r="N45" s="526"/>
      <c r="O45" s="526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</row>
    <row r="46" spans="1:107" ht="15" customHeight="1" x14ac:dyDescent="0.25">
      <c r="B46" s="10" t="s">
        <v>40</v>
      </c>
      <c r="C46" s="11"/>
      <c r="D46" s="11"/>
      <c r="E46" s="11" t="s">
        <v>46</v>
      </c>
      <c r="F46" s="14"/>
      <c r="G46" s="12"/>
      <c r="H46" s="525"/>
      <c r="I46" s="526"/>
      <c r="J46" s="526"/>
      <c r="K46" s="526"/>
      <c r="L46" s="526"/>
      <c r="M46" s="526"/>
      <c r="N46" s="526"/>
      <c r="O46" s="526"/>
      <c r="P46" s="173"/>
      <c r="Q46" s="174" t="s">
        <v>34</v>
      </c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</row>
    <row r="47" spans="1:107" ht="15" customHeight="1" x14ac:dyDescent="0.25">
      <c r="B47" s="10" t="s">
        <v>41</v>
      </c>
      <c r="C47" s="11"/>
      <c r="D47" s="11"/>
      <c r="E47" s="11" t="s">
        <v>47</v>
      </c>
      <c r="F47" s="15"/>
      <c r="G47" s="12"/>
      <c r="H47" s="515" t="s">
        <v>503</v>
      </c>
      <c r="I47" s="427"/>
      <c r="J47" s="427"/>
      <c r="K47" s="427"/>
      <c r="L47" s="427"/>
      <c r="M47" s="427"/>
      <c r="N47" s="173"/>
      <c r="O47" s="173"/>
      <c r="P47" s="173"/>
      <c r="Q47" s="173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</row>
    <row r="48" spans="1:107" ht="15" customHeight="1" x14ac:dyDescent="0.25">
      <c r="B48" s="10" t="s">
        <v>42</v>
      </c>
      <c r="C48" s="11"/>
      <c r="D48" s="11"/>
      <c r="E48" s="11" t="s">
        <v>48</v>
      </c>
      <c r="F48" s="29"/>
      <c r="G48" s="12"/>
      <c r="H48" s="515"/>
      <c r="I48" s="427"/>
      <c r="J48" s="427"/>
      <c r="K48" s="427"/>
      <c r="L48" s="427"/>
      <c r="M48" s="427"/>
      <c r="N48" s="173"/>
      <c r="O48" s="173"/>
      <c r="P48" s="173"/>
      <c r="Q48" s="174" t="s">
        <v>79</v>
      </c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</row>
    <row r="49" spans="1:34" ht="15" customHeight="1" x14ac:dyDescent="0.25">
      <c r="B49" s="24" t="s">
        <v>69</v>
      </c>
      <c r="C49" s="11"/>
      <c r="D49" s="11"/>
      <c r="E49" s="30">
        <v>6.9444444444444441E-3</v>
      </c>
      <c r="F49" s="31">
        <v>2</v>
      </c>
      <c r="G49" s="12"/>
      <c r="H49" s="515"/>
      <c r="I49" s="427"/>
      <c r="J49" s="427"/>
      <c r="K49" s="427"/>
      <c r="L49" s="427"/>
      <c r="M49" s="427"/>
      <c r="N49" s="173"/>
      <c r="O49" s="173"/>
      <c r="P49" s="173"/>
      <c r="Q49" s="173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</row>
    <row r="50" spans="1:34" ht="15" customHeight="1" x14ac:dyDescent="0.25">
      <c r="B50" s="53" t="s">
        <v>73</v>
      </c>
      <c r="C50" s="11"/>
      <c r="D50" s="11"/>
      <c r="E50" s="27">
        <v>7</v>
      </c>
      <c r="F50" s="28" t="s">
        <v>51</v>
      </c>
      <c r="G50" s="12"/>
      <c r="H50" s="58"/>
      <c r="I50" s="58"/>
      <c r="J50" s="58"/>
      <c r="K50" s="58"/>
      <c r="L50" s="173"/>
      <c r="M50" s="173"/>
      <c r="N50" s="173"/>
      <c r="O50" s="173"/>
      <c r="P50" s="173"/>
      <c r="Q50" s="174" t="s">
        <v>108</v>
      </c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</row>
    <row r="51" spans="1:34" ht="15" customHeight="1" x14ac:dyDescent="0.25">
      <c r="B51" s="54" t="s">
        <v>72</v>
      </c>
      <c r="C51" s="11"/>
      <c r="D51" s="11"/>
      <c r="E51" s="32">
        <v>5</v>
      </c>
      <c r="F51" s="33">
        <f>E51</f>
        <v>5</v>
      </c>
      <c r="G51" s="12"/>
      <c r="H51" s="58"/>
      <c r="I51" s="58"/>
      <c r="J51" s="58"/>
      <c r="K51" s="58"/>
      <c r="L51" s="173"/>
      <c r="M51" s="174"/>
      <c r="N51" s="173"/>
      <c r="O51" s="173"/>
      <c r="P51" s="173"/>
      <c r="Q51" s="173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</row>
    <row r="52" spans="1:34" ht="15" customHeight="1" x14ac:dyDescent="0.25">
      <c r="B52" s="52" t="s">
        <v>71</v>
      </c>
      <c r="C52" s="11"/>
      <c r="D52" s="11"/>
      <c r="E52" s="34">
        <v>3</v>
      </c>
      <c r="F52" s="33">
        <f>E52</f>
        <v>3</v>
      </c>
      <c r="G52" s="12"/>
      <c r="H52" s="58"/>
      <c r="I52" s="58"/>
      <c r="J52" s="58"/>
      <c r="K52" s="58"/>
      <c r="L52" s="58"/>
      <c r="M52" s="58"/>
      <c r="N52" s="58"/>
      <c r="O52" s="58"/>
      <c r="P52" s="173"/>
      <c r="Q52" s="174" t="s">
        <v>109</v>
      </c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</row>
    <row r="53" spans="1:34" ht="15" customHeight="1" thickBot="1" x14ac:dyDescent="0.35">
      <c r="B53" s="16" t="s">
        <v>70</v>
      </c>
      <c r="C53" s="17"/>
      <c r="D53" s="17"/>
      <c r="E53" s="35">
        <v>2</v>
      </c>
      <c r="F53" s="36">
        <f>E53</f>
        <v>2</v>
      </c>
      <c r="G53" s="18"/>
      <c r="H53" s="58"/>
      <c r="I53" s="58"/>
      <c r="J53" s="58"/>
      <c r="K53" s="58"/>
      <c r="L53" s="145"/>
      <c r="M53" s="58"/>
      <c r="N53" s="58"/>
      <c r="O53" s="145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</row>
    <row r="54" spans="1:34" ht="15" customHeight="1" x14ac:dyDescent="0.3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145" t="s">
        <v>203</v>
      </c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</row>
    <row r="55" spans="1:34" ht="15" customHeight="1" x14ac:dyDescent="0.2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</row>
    <row r="56" spans="1:34" ht="28.5" customHeight="1" x14ac:dyDescent="0.4">
      <c r="A56" s="58"/>
      <c r="B56" s="170" t="s">
        <v>111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</row>
    <row r="57" spans="1:34" ht="15" customHeight="1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</row>
    <row r="58" spans="1:34" ht="15" customHeight="1" x14ac:dyDescent="0.25">
      <c r="A58" s="58"/>
      <c r="B58" s="168" t="s">
        <v>112</v>
      </c>
      <c r="C58" s="171" t="s">
        <v>223</v>
      </c>
      <c r="D58" s="58"/>
      <c r="E58" s="58"/>
      <c r="F58" s="184"/>
      <c r="G58" s="184"/>
      <c r="H58" s="184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</row>
    <row r="59" spans="1:34" ht="15" customHeight="1" x14ac:dyDescent="0.25">
      <c r="A59" s="58"/>
      <c r="B59" s="168"/>
      <c r="C59" s="172">
        <v>40299</v>
      </c>
      <c r="D59" s="58" t="s">
        <v>224</v>
      </c>
      <c r="E59" s="58"/>
      <c r="F59" s="185"/>
      <c r="G59" s="153" t="s">
        <v>241</v>
      </c>
      <c r="H59" s="419">
        <v>40299</v>
      </c>
      <c r="I59" s="419"/>
      <c r="J59" s="419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</row>
    <row r="60" spans="1:34" s="80" customFormat="1" ht="15" customHeight="1" x14ac:dyDescent="0.25">
      <c r="A60" s="58"/>
      <c r="B60" s="168"/>
      <c r="C60" s="172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</row>
    <row r="61" spans="1:34" ht="15" customHeight="1" x14ac:dyDescent="0.25">
      <c r="A61" s="58"/>
      <c r="B61" s="168" t="s">
        <v>126</v>
      </c>
      <c r="C61" s="169" t="s">
        <v>220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</row>
    <row r="62" spans="1:34" s="80" customFormat="1" ht="15" customHeight="1" x14ac:dyDescent="0.25">
      <c r="A62" s="58"/>
      <c r="B62" s="168"/>
      <c r="C62" s="58"/>
      <c r="D62" s="58"/>
      <c r="E62" s="111">
        <v>7</v>
      </c>
      <c r="F62" s="58"/>
      <c r="G62" s="58" t="s">
        <v>216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111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</row>
    <row r="63" spans="1:34" s="80" customFormat="1" ht="15" customHeight="1" x14ac:dyDescent="0.25">
      <c r="A63" s="58"/>
      <c r="B63" s="168"/>
      <c r="C63" s="58"/>
      <c r="D63" s="58"/>
      <c r="E63" s="113">
        <v>5</v>
      </c>
      <c r="F63" s="58"/>
      <c r="G63" s="58" t="s">
        <v>217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111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</row>
    <row r="64" spans="1:34" s="80" customFormat="1" ht="15" customHeight="1" x14ac:dyDescent="0.25">
      <c r="A64" s="58"/>
      <c r="B64" s="168"/>
      <c r="C64" s="58"/>
      <c r="D64" s="58"/>
      <c r="E64" s="114">
        <v>3</v>
      </c>
      <c r="F64" s="58"/>
      <c r="G64" s="58" t="s">
        <v>218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111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</row>
    <row r="65" spans="1:47" s="80" customFormat="1" ht="15" customHeight="1" thickBot="1" x14ac:dyDescent="0.3">
      <c r="A65" s="58"/>
      <c r="B65" s="168"/>
      <c r="C65" s="58"/>
      <c r="D65" s="58"/>
      <c r="E65" s="115">
        <v>2</v>
      </c>
      <c r="F65" s="58"/>
      <c r="G65" s="58" t="s">
        <v>219</v>
      </c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111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</row>
    <row r="66" spans="1:47" s="80" customFormat="1" ht="15" customHeight="1" x14ac:dyDescent="0.25">
      <c r="A66" s="58"/>
      <c r="B66" s="16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111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</row>
    <row r="67" spans="1:47" ht="15" customHeight="1" x14ac:dyDescent="0.25">
      <c r="A67" s="58"/>
      <c r="B67" s="168" t="s">
        <v>113</v>
      </c>
      <c r="C67" s="169" t="s">
        <v>221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</row>
    <row r="68" spans="1:47" s="80" customFormat="1" ht="15" customHeight="1" x14ac:dyDescent="0.25">
      <c r="A68" s="58"/>
      <c r="B68" s="168"/>
      <c r="C68" s="58"/>
      <c r="D68" s="58"/>
      <c r="E68" s="112">
        <v>6.9444444444444441E-3</v>
      </c>
      <c r="F68" s="58"/>
      <c r="G68" s="58" t="s">
        <v>222</v>
      </c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</row>
    <row r="69" spans="1:47" s="80" customFormat="1" ht="15" customHeight="1" x14ac:dyDescent="0.25">
      <c r="A69" s="58"/>
      <c r="B69" s="16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</row>
    <row r="70" spans="1:47" ht="15" customHeight="1" x14ac:dyDescent="0.25">
      <c r="A70" s="58"/>
      <c r="B70" s="168" t="s">
        <v>114</v>
      </c>
      <c r="C70" s="169" t="s">
        <v>225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</row>
    <row r="71" spans="1:47" s="80" customFormat="1" ht="15" customHeight="1" x14ac:dyDescent="0.25">
      <c r="A71" s="58"/>
      <c r="B71" s="16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</row>
    <row r="72" spans="1:47" s="80" customFormat="1" ht="15" customHeight="1" x14ac:dyDescent="0.25">
      <c r="A72" s="58"/>
      <c r="B72" s="168"/>
      <c r="C72" s="58"/>
      <c r="D72" s="58"/>
      <c r="E72" s="500" t="s">
        <v>81</v>
      </c>
      <c r="F72" s="501"/>
      <c r="G72" s="501"/>
      <c r="H72" s="501"/>
      <c r="I72" s="502"/>
      <c r="J72" s="58"/>
      <c r="K72" s="58" t="s">
        <v>226</v>
      </c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</row>
    <row r="73" spans="1:47" s="80" customFormat="1" ht="15" customHeight="1" x14ac:dyDescent="0.25">
      <c r="A73" s="58"/>
      <c r="B73" s="16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</row>
    <row r="74" spans="1:47" ht="15" customHeight="1" x14ac:dyDescent="0.25">
      <c r="A74" s="58"/>
      <c r="B74" s="168" t="s">
        <v>115</v>
      </c>
      <c r="C74" s="169" t="s">
        <v>232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</row>
    <row r="75" spans="1:47" s="80" customFormat="1" ht="15" customHeight="1" x14ac:dyDescent="0.25">
      <c r="A75" s="58"/>
      <c r="B75" s="168"/>
      <c r="C75" s="58"/>
      <c r="D75" s="58"/>
      <c r="E75" s="160" t="s">
        <v>44</v>
      </c>
      <c r="F75" s="58"/>
      <c r="G75" s="58" t="s">
        <v>227</v>
      </c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</row>
    <row r="76" spans="1:47" s="80" customFormat="1" ht="15" customHeight="1" x14ac:dyDescent="0.25">
      <c r="A76" s="58"/>
      <c r="B76" s="168"/>
      <c r="C76" s="58"/>
      <c r="D76" s="58"/>
      <c r="E76" s="160" t="s">
        <v>45</v>
      </c>
      <c r="F76" s="58"/>
      <c r="G76" s="58" t="s">
        <v>228</v>
      </c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</row>
    <row r="77" spans="1:47" s="80" customFormat="1" ht="15" customHeight="1" x14ac:dyDescent="0.25">
      <c r="A77" s="58"/>
      <c r="B77" s="67"/>
      <c r="C77" s="58"/>
      <c r="D77" s="58"/>
      <c r="E77" s="160" t="s">
        <v>46</v>
      </c>
      <c r="F77" s="58"/>
      <c r="G77" s="58" t="s">
        <v>229</v>
      </c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</row>
    <row r="78" spans="1:47" s="80" customFormat="1" ht="15" customHeight="1" x14ac:dyDescent="0.25">
      <c r="A78" s="58"/>
      <c r="B78" s="67"/>
      <c r="C78" s="58"/>
      <c r="D78" s="58"/>
      <c r="E78" s="160" t="s">
        <v>47</v>
      </c>
      <c r="F78" s="58"/>
      <c r="G78" s="58" t="s">
        <v>230</v>
      </c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</row>
    <row r="79" spans="1:47" s="80" customFormat="1" ht="15" customHeight="1" x14ac:dyDescent="0.25">
      <c r="A79" s="58"/>
      <c r="B79" s="67"/>
      <c r="C79" s="58"/>
      <c r="D79" s="58"/>
      <c r="E79" s="160" t="s">
        <v>48</v>
      </c>
      <c r="F79" s="58"/>
      <c r="G79" s="58" t="s">
        <v>231</v>
      </c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</row>
    <row r="80" spans="1:47" ht="15" customHeight="1" x14ac:dyDescent="0.25">
      <c r="A80" s="58"/>
      <c r="B80" s="67"/>
      <c r="C80" s="58"/>
      <c r="D80" s="58" t="s">
        <v>238</v>
      </c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U80" s="74"/>
    </row>
    <row r="81" spans="1:47" s="80" customFormat="1" ht="15" customHeight="1" x14ac:dyDescent="0.25">
      <c r="A81" s="58"/>
      <c r="B81" s="67"/>
      <c r="C81" s="58"/>
      <c r="D81" s="58"/>
      <c r="E81" s="116"/>
      <c r="F81" s="121" t="s">
        <v>44</v>
      </c>
      <c r="G81" s="58" t="s">
        <v>233</v>
      </c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U81" s="138"/>
    </row>
    <row r="82" spans="1:47" s="80" customFormat="1" ht="15" customHeight="1" x14ac:dyDescent="0.25">
      <c r="A82" s="58"/>
      <c r="B82" s="67"/>
      <c r="C82" s="58"/>
      <c r="D82" s="58"/>
      <c r="E82" s="117"/>
      <c r="F82" s="121" t="s">
        <v>45</v>
      </c>
      <c r="G82" s="58" t="s">
        <v>234</v>
      </c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U82" s="138"/>
    </row>
    <row r="83" spans="1:47" s="80" customFormat="1" ht="15" customHeight="1" x14ac:dyDescent="0.25">
      <c r="A83" s="58"/>
      <c r="B83" s="67"/>
      <c r="C83" s="58"/>
      <c r="D83" s="58"/>
      <c r="E83" s="118"/>
      <c r="F83" s="121" t="s">
        <v>46</v>
      </c>
      <c r="G83" s="58" t="s">
        <v>235</v>
      </c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U83" s="138"/>
    </row>
    <row r="84" spans="1:47" s="80" customFormat="1" ht="15" customHeight="1" x14ac:dyDescent="0.25">
      <c r="A84" s="58"/>
      <c r="B84" s="67"/>
      <c r="C84" s="58"/>
      <c r="D84" s="58"/>
      <c r="E84" s="119"/>
      <c r="F84" s="121" t="s">
        <v>47</v>
      </c>
      <c r="G84" s="58" t="s">
        <v>236</v>
      </c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U84" s="138"/>
    </row>
    <row r="85" spans="1:47" s="80" customFormat="1" ht="15" customHeight="1" x14ac:dyDescent="0.25">
      <c r="A85" s="58"/>
      <c r="B85" s="67"/>
      <c r="C85" s="58"/>
      <c r="D85" s="58"/>
      <c r="E85" s="120"/>
      <c r="F85" s="126" t="s">
        <v>48</v>
      </c>
      <c r="G85" s="58" t="s">
        <v>237</v>
      </c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U85" s="138"/>
    </row>
    <row r="86" spans="1:47" s="80" customFormat="1" ht="15" customHeight="1" x14ac:dyDescent="0.25">
      <c r="A86" s="58"/>
      <c r="B86" s="67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U86" s="138"/>
    </row>
    <row r="87" spans="1:47" ht="15" customHeight="1" x14ac:dyDescent="0.25">
      <c r="A87" s="58"/>
      <c r="B87" s="67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</row>
    <row r="88" spans="1:47" ht="23.25" customHeight="1" x14ac:dyDescent="0.35">
      <c r="A88" s="58"/>
      <c r="B88" s="162" t="s">
        <v>127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</row>
    <row r="89" spans="1:47" ht="15" customHeight="1" x14ac:dyDescent="0.25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487" t="s">
        <v>81</v>
      </c>
      <c r="N89" s="488"/>
      <c r="O89" s="488"/>
      <c r="P89" s="488"/>
      <c r="Q89" s="489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</row>
    <row r="90" spans="1:47" ht="18.75" customHeight="1" x14ac:dyDescent="0.35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27" t="s">
        <v>130</v>
      </c>
      <c r="L90" s="163" t="s">
        <v>129</v>
      </c>
      <c r="M90" s="164"/>
      <c r="N90" s="165">
        <v>0.20833333333333334</v>
      </c>
      <c r="O90" s="165">
        <v>0.54166666666666663</v>
      </c>
      <c r="P90" s="166">
        <v>1</v>
      </c>
      <c r="Q90" s="167">
        <f>IF(O90-N90=0,"",(O90-N90)-($E$49*P90))</f>
        <v>0.32638888888888884</v>
      </c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</row>
    <row r="91" spans="1:47" ht="15" customHeight="1" x14ac:dyDescent="0.25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153" t="s">
        <v>131</v>
      </c>
      <c r="L91" s="146" t="s">
        <v>129</v>
      </c>
      <c r="M91" s="23" t="s">
        <v>60</v>
      </c>
      <c r="N91" s="22"/>
      <c r="O91" s="22"/>
      <c r="P91" s="26"/>
      <c r="Q91" s="21" t="str">
        <f>IF(O91-N91=0,"",(O91-N91)-($E$49*P91))</f>
        <v/>
      </c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</row>
    <row r="92" spans="1:47" ht="15" customHeight="1" x14ac:dyDescent="0.2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158" t="s">
        <v>112</v>
      </c>
      <c r="N92" s="158" t="s">
        <v>126</v>
      </c>
      <c r="O92" s="158" t="s">
        <v>113</v>
      </c>
      <c r="P92" s="158" t="s">
        <v>114</v>
      </c>
      <c r="Q92" s="158" t="s">
        <v>115</v>
      </c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</row>
    <row r="93" spans="1:47" ht="15" customHeight="1" x14ac:dyDescent="0.2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</row>
    <row r="94" spans="1:47" x14ac:dyDescent="0.25">
      <c r="A94" s="58"/>
      <c r="B94" s="493" t="s">
        <v>112</v>
      </c>
      <c r="C94" s="58" t="s">
        <v>128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</row>
    <row r="95" spans="1:47" x14ac:dyDescent="0.25">
      <c r="A95" s="58"/>
      <c r="B95" s="493"/>
      <c r="C95" s="58" t="s">
        <v>132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</row>
    <row r="96" spans="1:47" x14ac:dyDescent="0.2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</row>
    <row r="97" spans="1:34" x14ac:dyDescent="0.25">
      <c r="A97" s="58"/>
      <c r="B97" s="158" t="s">
        <v>126</v>
      </c>
      <c r="C97" s="58" t="s">
        <v>133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</row>
    <row r="98" spans="1:34" x14ac:dyDescent="0.25">
      <c r="A98" s="58"/>
      <c r="B98" s="158" t="s">
        <v>113</v>
      </c>
      <c r="C98" s="58" t="s">
        <v>134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</row>
    <row r="99" spans="1:34" x14ac:dyDescent="0.25">
      <c r="A99" s="58"/>
      <c r="B99" s="158" t="s">
        <v>114</v>
      </c>
      <c r="C99" s="58" t="s">
        <v>135</v>
      </c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</row>
    <row r="100" spans="1:34" x14ac:dyDescent="0.25">
      <c r="A100" s="58"/>
      <c r="B100" s="158" t="s">
        <v>115</v>
      </c>
      <c r="C100" s="58" t="s">
        <v>136</v>
      </c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</row>
    <row r="101" spans="1:34" x14ac:dyDescent="0.2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</row>
    <row r="102" spans="1:34" ht="25.5" customHeight="1" x14ac:dyDescent="0.35">
      <c r="A102" s="58"/>
      <c r="B102" s="159" t="s">
        <v>137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</row>
    <row r="103" spans="1:34" ht="15.75" x14ac:dyDescent="0.25">
      <c r="A103" s="58"/>
      <c r="B103" s="156"/>
      <c r="C103" s="157" t="s">
        <v>138</v>
      </c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</row>
    <row r="104" spans="1:34" x14ac:dyDescent="0.25">
      <c r="A104" s="58"/>
      <c r="B104" s="58"/>
      <c r="C104" s="58"/>
      <c r="D104" s="58" t="s">
        <v>142</v>
      </c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</row>
    <row r="105" spans="1:34" x14ac:dyDescent="0.25">
      <c r="A105" s="58"/>
      <c r="B105" s="58"/>
      <c r="C105" s="157" t="s">
        <v>139</v>
      </c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160"/>
      <c r="X105" s="161"/>
      <c r="Y105" s="160"/>
      <c r="Z105" s="58"/>
      <c r="AA105" s="141"/>
      <c r="AB105" s="141"/>
      <c r="AC105" s="141"/>
      <c r="AD105" s="141"/>
      <c r="AE105" s="141"/>
      <c r="AF105" s="58"/>
      <c r="AG105" s="58"/>
      <c r="AH105" s="58"/>
    </row>
    <row r="106" spans="1:34" x14ac:dyDescent="0.25">
      <c r="A106" s="58"/>
      <c r="B106" s="58"/>
      <c r="C106" s="58"/>
      <c r="D106" s="58" t="s">
        <v>143</v>
      </c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160"/>
      <c r="X106" s="161"/>
      <c r="Y106" s="160"/>
      <c r="Z106" s="58"/>
      <c r="AA106" s="58"/>
      <c r="AB106" s="58"/>
      <c r="AC106" s="58"/>
      <c r="AD106" s="58"/>
      <c r="AE106" s="58"/>
      <c r="AF106" s="58"/>
      <c r="AG106" s="58"/>
      <c r="AH106" s="58"/>
    </row>
    <row r="107" spans="1:34" x14ac:dyDescent="0.25">
      <c r="A107" s="58"/>
      <c r="B107" s="58"/>
      <c r="C107" s="157" t="s">
        <v>140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160"/>
      <c r="X107" s="160"/>
      <c r="Y107" s="160"/>
      <c r="Z107" s="58"/>
      <c r="AA107" s="58"/>
      <c r="AB107" s="58"/>
      <c r="AC107" s="58"/>
      <c r="AD107" s="58"/>
      <c r="AE107" s="58"/>
      <c r="AF107" s="58"/>
      <c r="AG107" s="58"/>
      <c r="AH107" s="58"/>
    </row>
    <row r="108" spans="1:34" x14ac:dyDescent="0.25">
      <c r="A108" s="58"/>
      <c r="B108" s="58"/>
      <c r="C108" s="58"/>
      <c r="D108" s="58" t="s">
        <v>141</v>
      </c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</row>
    <row r="109" spans="1:34" s="80" customFormat="1" x14ac:dyDescent="0.25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</row>
    <row r="110" spans="1:34" s="80" customFormat="1" ht="18.75" x14ac:dyDescent="0.3">
      <c r="A110" s="58"/>
      <c r="B110" s="58"/>
      <c r="C110" s="139" t="s">
        <v>148</v>
      </c>
      <c r="D110" s="155"/>
      <c r="E110" s="155"/>
      <c r="F110" s="155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</row>
    <row r="111" spans="1:34" s="80" customFormat="1" x14ac:dyDescent="0.25">
      <c r="A111" s="58"/>
      <c r="B111" s="58"/>
      <c r="C111" s="58"/>
      <c r="D111" s="58"/>
      <c r="E111" s="58"/>
      <c r="F111" s="58"/>
      <c r="G111" s="58"/>
      <c r="H111" s="496" t="s">
        <v>81</v>
      </c>
      <c r="I111" s="497"/>
      <c r="J111" s="497"/>
      <c r="K111" s="497"/>
      <c r="L111" s="498"/>
      <c r="M111" s="58" t="s">
        <v>504</v>
      </c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</row>
    <row r="112" spans="1:34" s="80" customFormat="1" x14ac:dyDescent="0.25">
      <c r="A112" s="58"/>
      <c r="B112" s="58"/>
      <c r="C112" s="58"/>
      <c r="D112" s="58"/>
      <c r="E112" s="58"/>
      <c r="F112" s="153" t="s">
        <v>156</v>
      </c>
      <c r="G112" s="499" t="s">
        <v>112</v>
      </c>
      <c r="H112" s="116">
        <v>1</v>
      </c>
      <c r="I112" s="121" t="s">
        <v>44</v>
      </c>
      <c r="J112" s="130" t="s">
        <v>78</v>
      </c>
      <c r="K112" s="485">
        <v>1.0451388888888886</v>
      </c>
      <c r="L112" s="486"/>
      <c r="M112" s="175" t="s">
        <v>126</v>
      </c>
      <c r="N112" s="58" t="s">
        <v>209</v>
      </c>
      <c r="O112" s="58"/>
      <c r="P112" s="58"/>
      <c r="Q112" s="58"/>
      <c r="R112" s="58"/>
      <c r="S112" s="58"/>
      <c r="T112" s="58"/>
      <c r="U112" s="58"/>
      <c r="V112" s="58"/>
      <c r="W112" s="58"/>
      <c r="X112" s="136" t="s">
        <v>149</v>
      </c>
      <c r="Y112" s="124"/>
      <c r="Z112" s="58"/>
      <c r="AA112" s="58"/>
      <c r="AB112" s="58"/>
      <c r="AC112" s="58"/>
      <c r="AD112" s="58"/>
      <c r="AE112" s="58"/>
      <c r="AF112" s="58"/>
      <c r="AG112" s="58"/>
      <c r="AH112" s="58"/>
    </row>
    <row r="113" spans="1:34" s="80" customFormat="1" x14ac:dyDescent="0.25">
      <c r="A113" s="58"/>
      <c r="B113" s="58"/>
      <c r="C113" s="58"/>
      <c r="D113" s="58"/>
      <c r="E113" s="58"/>
      <c r="F113" s="153" t="s">
        <v>157</v>
      </c>
      <c r="G113" s="499"/>
      <c r="H113" s="117">
        <v>1</v>
      </c>
      <c r="I113" s="121" t="s">
        <v>45</v>
      </c>
      <c r="J113" s="122" t="s">
        <v>74</v>
      </c>
      <c r="K113" s="123">
        <v>3</v>
      </c>
      <c r="L113" s="124">
        <v>2.0833333333333332E-2</v>
      </c>
      <c r="M113" s="175" t="s">
        <v>113</v>
      </c>
      <c r="N113" s="58" t="s">
        <v>210</v>
      </c>
      <c r="O113" s="58"/>
      <c r="P113" s="58"/>
      <c r="Q113" s="58"/>
      <c r="R113" s="58"/>
      <c r="S113" s="58"/>
      <c r="T113" s="58"/>
      <c r="U113" s="58"/>
      <c r="V113" s="58"/>
      <c r="W113" s="58"/>
      <c r="X113" s="123" t="s">
        <v>150</v>
      </c>
      <c r="Y113" s="58"/>
      <c r="Z113" s="58"/>
      <c r="AA113" s="58" t="s">
        <v>151</v>
      </c>
      <c r="AB113" s="58" t="s">
        <v>152</v>
      </c>
      <c r="AC113" s="58"/>
      <c r="AD113" s="58"/>
      <c r="AE113" s="58"/>
      <c r="AF113" s="58"/>
      <c r="AG113" s="58"/>
      <c r="AH113" s="58"/>
    </row>
    <row r="114" spans="1:34" s="80" customFormat="1" x14ac:dyDescent="0.25">
      <c r="A114" s="58"/>
      <c r="B114" s="58"/>
      <c r="C114" s="58"/>
      <c r="D114" s="58"/>
      <c r="E114" s="58"/>
      <c r="F114" s="153" t="s">
        <v>158</v>
      </c>
      <c r="G114" s="499"/>
      <c r="H114" s="118">
        <v>0</v>
      </c>
      <c r="I114" s="121" t="s">
        <v>46</v>
      </c>
      <c r="J114" s="125" t="s">
        <v>75</v>
      </c>
      <c r="K114" s="474">
        <v>1.0243055555555554</v>
      </c>
      <c r="L114" s="475"/>
      <c r="M114" s="175" t="s">
        <v>114</v>
      </c>
      <c r="N114" s="58" t="s">
        <v>211</v>
      </c>
      <c r="O114" s="58"/>
      <c r="P114" s="58"/>
      <c r="Q114" s="58"/>
      <c r="R114" s="58"/>
      <c r="S114" s="58"/>
      <c r="T114" s="58"/>
      <c r="U114" s="58"/>
      <c r="V114" s="58"/>
      <c r="W114" s="58"/>
      <c r="X114" s="58" t="s">
        <v>153</v>
      </c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</row>
    <row r="115" spans="1:34" s="80" customFormat="1" x14ac:dyDescent="0.25">
      <c r="A115" s="58"/>
      <c r="B115" s="58"/>
      <c r="C115" s="58"/>
      <c r="D115" s="58"/>
      <c r="E115" s="58"/>
      <c r="F115" s="153" t="s">
        <v>159</v>
      </c>
      <c r="G115" s="499"/>
      <c r="H115" s="119">
        <v>0</v>
      </c>
      <c r="I115" s="121" t="s">
        <v>47</v>
      </c>
      <c r="J115" s="478" t="s">
        <v>91</v>
      </c>
      <c r="K115" s="478"/>
      <c r="L115" s="132">
        <v>3</v>
      </c>
      <c r="M115" s="175" t="s">
        <v>115</v>
      </c>
      <c r="N115" s="58" t="s">
        <v>212</v>
      </c>
      <c r="O115" s="58"/>
      <c r="P115" s="58"/>
      <c r="Q115" s="58"/>
      <c r="R115" s="58"/>
      <c r="S115" s="58"/>
      <c r="T115" s="58"/>
      <c r="U115" s="58"/>
      <c r="V115" s="58"/>
      <c r="W115" s="58"/>
      <c r="X115" s="58" t="s">
        <v>154</v>
      </c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</row>
    <row r="116" spans="1:34" s="80" customFormat="1" x14ac:dyDescent="0.25">
      <c r="A116" s="58"/>
      <c r="B116" s="58"/>
      <c r="C116" s="58"/>
      <c r="D116" s="58"/>
      <c r="E116" s="58"/>
      <c r="F116" s="153" t="s">
        <v>160</v>
      </c>
      <c r="G116" s="499"/>
      <c r="H116" s="120">
        <v>0</v>
      </c>
      <c r="I116" s="126" t="s">
        <v>48</v>
      </c>
      <c r="J116" s="131" t="s">
        <v>90</v>
      </c>
      <c r="K116" s="476">
        <v>0.34143518518518512</v>
      </c>
      <c r="L116" s="477"/>
      <c r="M116" s="175" t="s">
        <v>116</v>
      </c>
      <c r="N116" s="58" t="s">
        <v>213</v>
      </c>
      <c r="O116" s="58"/>
      <c r="P116" s="58"/>
      <c r="Q116" s="58"/>
      <c r="R116" s="58"/>
      <c r="S116" s="58"/>
      <c r="T116" s="58"/>
      <c r="U116" s="58"/>
      <c r="V116" s="58"/>
      <c r="W116" s="58"/>
      <c r="X116" s="58" t="s">
        <v>155</v>
      </c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</row>
    <row r="117" spans="1:34" s="80" customFormat="1" x14ac:dyDescent="0.25">
      <c r="A117" s="58"/>
      <c r="B117" s="58"/>
      <c r="C117" s="58"/>
      <c r="D117" s="58"/>
      <c r="E117" s="58"/>
      <c r="F117" s="153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</row>
    <row r="118" spans="1:34" s="80" customFormat="1" x14ac:dyDescent="0.25">
      <c r="A118" s="58"/>
      <c r="B118" s="58"/>
      <c r="C118" s="58"/>
      <c r="D118" s="58"/>
      <c r="E118" s="58"/>
      <c r="F118" s="58"/>
      <c r="G118" s="154" t="s">
        <v>112</v>
      </c>
      <c r="H118" s="58" t="s">
        <v>215</v>
      </c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</row>
    <row r="119" spans="1:34" x14ac:dyDescent="0.25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</row>
    <row r="120" spans="1:34" ht="23.25" x14ac:dyDescent="0.35">
      <c r="A120" s="58"/>
      <c r="B120" s="140" t="s">
        <v>144</v>
      </c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</row>
    <row r="121" spans="1:34" s="80" customFormat="1" ht="14.25" customHeight="1" x14ac:dyDescent="0.35">
      <c r="A121" s="58"/>
      <c r="B121" s="137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</row>
    <row r="122" spans="1:34" s="80" customFormat="1" ht="15" customHeight="1" x14ac:dyDescent="0.25">
      <c r="B122" s="109">
        <v>40299</v>
      </c>
      <c r="C122" s="108">
        <v>40299</v>
      </c>
      <c r="D122" s="100">
        <v>18</v>
      </c>
      <c r="E122" s="86">
        <v>18</v>
      </c>
      <c r="F122" s="87" t="s">
        <v>51</v>
      </c>
      <c r="G122" s="152">
        <v>18</v>
      </c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</row>
    <row r="123" spans="1:34" s="80" customFormat="1" ht="15" customHeight="1" x14ac:dyDescent="0.25">
      <c r="B123" s="109">
        <v>40306</v>
      </c>
      <c r="C123" s="110">
        <v>40306</v>
      </c>
      <c r="D123" s="100">
        <v>19</v>
      </c>
      <c r="E123" s="150">
        <v>0</v>
      </c>
      <c r="F123" s="151" t="s">
        <v>205</v>
      </c>
      <c r="G123" s="152">
        <v>0</v>
      </c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</row>
    <row r="124" spans="1:34" s="80" customFormat="1" ht="15" customHeight="1" x14ac:dyDescent="0.25">
      <c r="B124" s="109">
        <v>40307</v>
      </c>
      <c r="C124" s="110">
        <v>40307</v>
      </c>
      <c r="D124" s="100">
        <v>19</v>
      </c>
      <c r="E124" s="150">
        <v>0</v>
      </c>
      <c r="F124" s="151" t="s">
        <v>205</v>
      </c>
      <c r="G124" s="152">
        <v>0</v>
      </c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</row>
    <row r="125" spans="1:34" s="80" customFormat="1" ht="15" customHeight="1" x14ac:dyDescent="0.25">
      <c r="A125" s="58"/>
      <c r="B125" s="143" t="s">
        <v>112</v>
      </c>
      <c r="C125" s="143" t="s">
        <v>126</v>
      </c>
      <c r="D125" s="143" t="s">
        <v>113</v>
      </c>
      <c r="E125" s="143" t="s">
        <v>114</v>
      </c>
      <c r="F125" s="143" t="s">
        <v>115</v>
      </c>
      <c r="G125" s="143" t="s">
        <v>116</v>
      </c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</row>
    <row r="126" spans="1:34" ht="12.75" customHeight="1" x14ac:dyDescent="0.35">
      <c r="A126" s="58"/>
      <c r="B126" s="137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</row>
    <row r="127" spans="1:34" s="80" customFormat="1" ht="15" customHeight="1" x14ac:dyDescent="0.35">
      <c r="A127" s="58"/>
      <c r="B127" s="137"/>
      <c r="C127" s="148" t="s">
        <v>112</v>
      </c>
      <c r="D127" s="58" t="s">
        <v>206</v>
      </c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</row>
    <row r="128" spans="1:34" s="80" customFormat="1" ht="15" customHeight="1" x14ac:dyDescent="0.35">
      <c r="A128" s="58"/>
      <c r="B128" s="137"/>
      <c r="C128" s="148" t="s">
        <v>126</v>
      </c>
      <c r="D128" s="58" t="s">
        <v>207</v>
      </c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</row>
    <row r="129" spans="1:34" x14ac:dyDescent="0.25">
      <c r="A129" s="58"/>
      <c r="B129" s="58"/>
      <c r="C129" s="148" t="s">
        <v>113</v>
      </c>
      <c r="D129" s="58" t="s">
        <v>208</v>
      </c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</row>
    <row r="130" spans="1:34" x14ac:dyDescent="0.25">
      <c r="A130" s="58"/>
      <c r="B130" s="58"/>
      <c r="C130" s="148" t="s">
        <v>114</v>
      </c>
      <c r="D130" s="58" t="s">
        <v>146</v>
      </c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</row>
    <row r="131" spans="1:34" x14ac:dyDescent="0.25">
      <c r="A131" s="58"/>
      <c r="B131" s="58"/>
      <c r="C131" s="148" t="s">
        <v>115</v>
      </c>
      <c r="D131" s="149" t="s">
        <v>147</v>
      </c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</row>
    <row r="132" spans="1:34" x14ac:dyDescent="0.25">
      <c r="A132" s="58"/>
      <c r="B132" s="58"/>
      <c r="C132" s="148" t="s">
        <v>116</v>
      </c>
      <c r="D132" s="58" t="s">
        <v>161</v>
      </c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</row>
    <row r="133" spans="1:34" x14ac:dyDescent="0.25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</row>
    <row r="134" spans="1:34" ht="26.25" x14ac:dyDescent="0.4">
      <c r="A134" s="58"/>
      <c r="B134" s="71" t="s">
        <v>162</v>
      </c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</row>
    <row r="135" spans="1:34" ht="18.75" x14ac:dyDescent="0.3">
      <c r="A135" s="58"/>
      <c r="B135" s="142" t="s">
        <v>163</v>
      </c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</row>
    <row r="136" spans="1:34" s="80" customFormat="1" x14ac:dyDescent="0.25">
      <c r="A136" s="58"/>
      <c r="B136" s="143" t="s">
        <v>112</v>
      </c>
      <c r="C136" s="143" t="s">
        <v>126</v>
      </c>
      <c r="D136" s="69"/>
      <c r="E136" s="58" t="s">
        <v>164</v>
      </c>
      <c r="F136" s="58"/>
      <c r="G136" s="58"/>
      <c r="H136" s="58"/>
      <c r="I136" s="58"/>
      <c r="J136" s="58"/>
      <c r="K136" s="58"/>
      <c r="L136" s="58"/>
      <c r="M136" s="57"/>
      <c r="N136" s="58" t="s">
        <v>239</v>
      </c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</row>
    <row r="137" spans="1:34" x14ac:dyDescent="0.25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</row>
    <row r="138" spans="1:34" ht="18.75" x14ac:dyDescent="0.3">
      <c r="A138" s="58"/>
      <c r="B138" s="58"/>
      <c r="C138" s="142" t="s">
        <v>145</v>
      </c>
      <c r="D138" s="58"/>
      <c r="E138" s="143" t="s">
        <v>114</v>
      </c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</row>
    <row r="139" spans="1:34" x14ac:dyDescent="0.25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</row>
    <row r="140" spans="1:34" x14ac:dyDescent="0.25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</row>
    <row r="141" spans="1:34" x14ac:dyDescent="0.25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</row>
    <row r="142" spans="1:34" x14ac:dyDescent="0.25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</row>
    <row r="143" spans="1:34" x14ac:dyDescent="0.25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</row>
    <row r="144" spans="1:34" x14ac:dyDescent="0.25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</row>
    <row r="145" spans="1:34" x14ac:dyDescent="0.25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</row>
    <row r="146" spans="1:34" x14ac:dyDescent="0.25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</row>
    <row r="147" spans="1:34" x14ac:dyDescent="0.25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</row>
    <row r="148" spans="1:34" x14ac:dyDescent="0.25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</row>
    <row r="149" spans="1:34" x14ac:dyDescent="0.25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</row>
    <row r="150" spans="1:34" x14ac:dyDescent="0.25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</row>
    <row r="151" spans="1:34" x14ac:dyDescent="0.25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</row>
    <row r="152" spans="1:34" x14ac:dyDescent="0.25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</row>
    <row r="153" spans="1:34" x14ac:dyDescent="0.25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</row>
    <row r="154" spans="1:34" ht="18.75" x14ac:dyDescent="0.3">
      <c r="A154" s="58"/>
      <c r="B154" s="58"/>
      <c r="C154" s="142" t="s">
        <v>165</v>
      </c>
      <c r="D154" s="58"/>
      <c r="E154" s="58"/>
      <c r="F154" s="143" t="s">
        <v>115</v>
      </c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</row>
    <row r="155" spans="1:34" x14ac:dyDescent="0.25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</row>
    <row r="156" spans="1:34" x14ac:dyDescent="0.25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</row>
    <row r="157" spans="1:34" x14ac:dyDescent="0.25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</row>
    <row r="158" spans="1:34" x14ac:dyDescent="0.25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</row>
    <row r="159" spans="1:34" x14ac:dyDescent="0.25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</row>
    <row r="160" spans="1:34" x14ac:dyDescent="0.25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</row>
    <row r="161" spans="1:97" x14ac:dyDescent="0.25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</row>
    <row r="162" spans="1:97" x14ac:dyDescent="0.25">
      <c r="A162" s="58"/>
      <c r="B162" s="58"/>
      <c r="C162" s="58"/>
      <c r="D162" s="58"/>
      <c r="E162" s="144" t="s">
        <v>166</v>
      </c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</row>
    <row r="163" spans="1:97" x14ac:dyDescent="0.25">
      <c r="A163" s="58"/>
      <c r="B163" s="58"/>
      <c r="C163" s="58"/>
      <c r="D163" s="58"/>
      <c r="E163" s="58" t="s">
        <v>204</v>
      </c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</row>
    <row r="164" spans="1:97" s="80" customFormat="1" x14ac:dyDescent="0.25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</row>
    <row r="165" spans="1:97" ht="18.75" x14ac:dyDescent="0.3">
      <c r="A165" s="58"/>
      <c r="B165" s="58"/>
      <c r="C165" s="58"/>
      <c r="D165" s="145" t="s">
        <v>240</v>
      </c>
      <c r="E165" s="144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</row>
    <row r="166" spans="1:97" ht="15.75" x14ac:dyDescent="0.25">
      <c r="A166" s="58"/>
      <c r="B166" s="58"/>
      <c r="C166" s="58"/>
      <c r="D166" s="67" t="s">
        <v>117</v>
      </c>
      <c r="E166" s="67" t="s">
        <v>118</v>
      </c>
      <c r="F166" s="67" t="s">
        <v>119</v>
      </c>
      <c r="G166" s="67" t="s">
        <v>120</v>
      </c>
      <c r="H166" s="67" t="s">
        <v>121</v>
      </c>
      <c r="I166" s="67" t="s">
        <v>122</v>
      </c>
      <c r="J166" s="67" t="s">
        <v>123</v>
      </c>
      <c r="K166" s="67" t="s">
        <v>124</v>
      </c>
      <c r="L166" s="67" t="s">
        <v>125</v>
      </c>
      <c r="M166" s="146" t="s">
        <v>129</v>
      </c>
      <c r="N166" s="147" t="s">
        <v>214</v>
      </c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CR166" s="68"/>
      <c r="CS166" s="68"/>
    </row>
    <row r="167" spans="1:97" x14ac:dyDescent="0.25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</row>
  </sheetData>
  <mergeCells count="142">
    <mergeCell ref="B2:C2"/>
    <mergeCell ref="H111:L111"/>
    <mergeCell ref="G112:G116"/>
    <mergeCell ref="K112:L112"/>
    <mergeCell ref="K114:L114"/>
    <mergeCell ref="J115:K115"/>
    <mergeCell ref="K116:L116"/>
    <mergeCell ref="E72:I72"/>
    <mergeCell ref="H59:J59"/>
    <mergeCell ref="B36:G36"/>
    <mergeCell ref="B3:G3"/>
    <mergeCell ref="H47:M49"/>
    <mergeCell ref="H43:O46"/>
    <mergeCell ref="DB41:DC41"/>
    <mergeCell ref="M89:Q89"/>
    <mergeCell ref="CM41:CN41"/>
    <mergeCell ref="BN41:BO41"/>
    <mergeCell ref="B41:G41"/>
    <mergeCell ref="B94:B95"/>
    <mergeCell ref="CY3:DC3"/>
    <mergeCell ref="CY36:DC36"/>
    <mergeCell ref="DB37:DC37"/>
    <mergeCell ref="DB39:DC39"/>
    <mergeCell ref="DA40:DB40"/>
    <mergeCell ref="CR41:CS41"/>
    <mergeCell ref="CT3:CX3"/>
    <mergeCell ref="CT36:CX36"/>
    <mergeCell ref="CW37:CX37"/>
    <mergeCell ref="CW39:CX39"/>
    <mergeCell ref="CV40:CW40"/>
    <mergeCell ref="CW41:CX41"/>
    <mergeCell ref="CO3:CS3"/>
    <mergeCell ref="CO36:CS36"/>
    <mergeCell ref="CR37:CS37"/>
    <mergeCell ref="CR39:CS39"/>
    <mergeCell ref="CQ40:CR40"/>
    <mergeCell ref="CH41:CI41"/>
    <mergeCell ref="CJ3:CN3"/>
    <mergeCell ref="CJ36:CN36"/>
    <mergeCell ref="CM37:CN37"/>
    <mergeCell ref="CM39:CN39"/>
    <mergeCell ref="CL40:CM40"/>
    <mergeCell ref="CE3:CI3"/>
    <mergeCell ref="CE36:CI36"/>
    <mergeCell ref="CH37:CI37"/>
    <mergeCell ref="CH39:CI39"/>
    <mergeCell ref="CG40:CH40"/>
    <mergeCell ref="BX41:BY41"/>
    <mergeCell ref="BZ3:CD3"/>
    <mergeCell ref="BZ36:CD36"/>
    <mergeCell ref="CC37:CD37"/>
    <mergeCell ref="CC39:CD39"/>
    <mergeCell ref="CB40:CC40"/>
    <mergeCell ref="CC41:CD41"/>
    <mergeCell ref="BU3:BY3"/>
    <mergeCell ref="BU36:BY36"/>
    <mergeCell ref="BX37:BY37"/>
    <mergeCell ref="BX39:BY39"/>
    <mergeCell ref="BW40:BX40"/>
    <mergeCell ref="BP3:BT3"/>
    <mergeCell ref="BP36:BT36"/>
    <mergeCell ref="BS37:BT37"/>
    <mergeCell ref="BS39:BT39"/>
    <mergeCell ref="BR40:BS40"/>
    <mergeCell ref="BS41:BT41"/>
    <mergeCell ref="BK3:BO3"/>
    <mergeCell ref="BK36:BO36"/>
    <mergeCell ref="BN37:BO37"/>
    <mergeCell ref="BN39:BO39"/>
    <mergeCell ref="BM40:BN40"/>
    <mergeCell ref="BF3:BJ3"/>
    <mergeCell ref="BF36:BJ36"/>
    <mergeCell ref="BI37:BJ37"/>
    <mergeCell ref="BI39:BJ39"/>
    <mergeCell ref="BH40:BI40"/>
    <mergeCell ref="BI41:BJ41"/>
    <mergeCell ref="B37:G37"/>
    <mergeCell ref="B39:G39"/>
    <mergeCell ref="B40:G40"/>
    <mergeCell ref="B38:G38"/>
    <mergeCell ref="P41:Q41"/>
    <mergeCell ref="K41:L41"/>
    <mergeCell ref="U41:V41"/>
    <mergeCell ref="Z41:AA41"/>
    <mergeCell ref="AL3:AP3"/>
    <mergeCell ref="AQ3:AU3"/>
    <mergeCell ref="AV3:AZ3"/>
    <mergeCell ref="BA3:BE3"/>
    <mergeCell ref="W3:AA3"/>
    <mergeCell ref="J40:K40"/>
    <mergeCell ref="O40:P40"/>
    <mergeCell ref="AB3:AF3"/>
    <mergeCell ref="H3:L3"/>
    <mergeCell ref="M3:Q3"/>
    <mergeCell ref="H36:L36"/>
    <mergeCell ref="K37:L37"/>
    <mergeCell ref="K39:L39"/>
    <mergeCell ref="M36:Q36"/>
    <mergeCell ref="P37:Q37"/>
    <mergeCell ref="P39:Q39"/>
    <mergeCell ref="R36:V36"/>
    <mergeCell ref="U37:V37"/>
    <mergeCell ref="U39:V39"/>
    <mergeCell ref="BC40:BD40"/>
    <mergeCell ref="AI40:AJ40"/>
    <mergeCell ref="AN40:AO40"/>
    <mergeCell ref="AS40:AT40"/>
    <mergeCell ref="BD41:BE41"/>
    <mergeCell ref="BA36:BE36"/>
    <mergeCell ref="BD37:BE37"/>
    <mergeCell ref="BD39:BE39"/>
    <mergeCell ref="AL36:AP36"/>
    <mergeCell ref="AO37:AP37"/>
    <mergeCell ref="AO39:AP39"/>
    <mergeCell ref="AQ36:AU36"/>
    <mergeCell ref="AT37:AU37"/>
    <mergeCell ref="AT39:AU39"/>
    <mergeCell ref="AV36:AZ36"/>
    <mergeCell ref="AY37:AZ37"/>
    <mergeCell ref="AY39:AZ39"/>
    <mergeCell ref="AJ41:AK41"/>
    <mergeCell ref="AG36:AK36"/>
    <mergeCell ref="AJ37:AK37"/>
    <mergeCell ref="AB2:AG2"/>
    <mergeCell ref="AJ39:AK39"/>
    <mergeCell ref="AO41:AP41"/>
    <mergeCell ref="AT41:AU41"/>
    <mergeCell ref="AY41:AZ41"/>
    <mergeCell ref="T40:U40"/>
    <mergeCell ref="Y40:Z40"/>
    <mergeCell ref="AX40:AY40"/>
    <mergeCell ref="AG3:AK3"/>
    <mergeCell ref="R3:V3"/>
    <mergeCell ref="AE41:AF41"/>
    <mergeCell ref="W36:AA36"/>
    <mergeCell ref="Z37:AA37"/>
    <mergeCell ref="Z39:AA39"/>
    <mergeCell ref="AD40:AE40"/>
    <mergeCell ref="AB36:AF36"/>
    <mergeCell ref="AE37:AF37"/>
    <mergeCell ref="AE39:AF39"/>
    <mergeCell ref="AH2:AN2"/>
  </mergeCells>
  <conditionalFormatting sqref="H4">
    <cfRule type="containsBlanks" dxfId="508" priority="726">
      <formula>LEN(TRIM(H4))=0</formula>
    </cfRule>
  </conditionalFormatting>
  <conditionalFormatting sqref="C6">
    <cfRule type="expression" dxfId="507" priority="697">
      <formula>OR(WEEKDAY(C6)=1,WEEKDAY(C6)=7)</formula>
    </cfRule>
  </conditionalFormatting>
  <conditionalFormatting sqref="C7">
    <cfRule type="expression" dxfId="506" priority="696">
      <formula>OR(WEEKDAY(C7)=1,WEEKDAY(C7)=7)</formula>
    </cfRule>
  </conditionalFormatting>
  <conditionalFormatting sqref="C8">
    <cfRule type="expression" dxfId="505" priority="695">
      <formula>OR(WEEKDAY(C8)=1,WEEKDAY(C8)=7)</formula>
    </cfRule>
  </conditionalFormatting>
  <conditionalFormatting sqref="C9">
    <cfRule type="expression" dxfId="504" priority="694">
      <formula>OR(WEEKDAY(C9)=1,WEEKDAY(C9)=7)</formula>
    </cfRule>
  </conditionalFormatting>
  <conditionalFormatting sqref="C19">
    <cfRule type="expression" dxfId="503" priority="684">
      <formula>OR(WEEKDAY(C19)=1,WEEKDAY(C19)=7)</formula>
    </cfRule>
  </conditionalFormatting>
  <conditionalFormatting sqref="B14:C14 C5:C35">
    <cfRule type="expression" dxfId="502" priority="60">
      <formula>OR($C5=DATE(YEAR($C5),1,1),$C5=(ROUND(DATE(YEAR($C5),4,MOD(234-11*MOD(YEAR($C5),19),30))/7,)*7-6)+1,$C5=DATE(YEAR($C5),5,1),$C5=DATE(YEAR($C5),5,8),$C5=(ROUND(DATE(YEAR($C5),4,MOD(234-11*MOD(YEAR($C5),19),30))/7,)*7-6)+39,$C5=(ROUND(DATE(YEAR($C5),4,MOD(234-11*MOD(YEAR($C5),19),30))/7,)*7-6)+50,$C5=DATE(YEAR($C5),7,14),$C5=DATE(YEAR($C5),8,15),$C5=DATE(YEAR($C5),11,1),$C5=DATE(YEAR($C5),11,11),$C5=DATE(YEAR($C5),12,25))</formula>
    </cfRule>
    <cfRule type="expression" dxfId="501" priority="689">
      <formula>OR(WEEKDAY(B5)=1,WEEKDAY(B5)=7)</formula>
    </cfRule>
  </conditionalFormatting>
  <conditionalFormatting sqref="C15">
    <cfRule type="expression" dxfId="500" priority="688">
      <formula>OR(WEEKDAY(C15)=1,WEEKDAY(C15)=7)</formula>
    </cfRule>
  </conditionalFormatting>
  <conditionalFormatting sqref="C16">
    <cfRule type="expression" dxfId="499" priority="687">
      <formula>OR(WEEKDAY(C16)=1,WEEKDAY(C16)=7)</formula>
    </cfRule>
  </conditionalFormatting>
  <conditionalFormatting sqref="C20">
    <cfRule type="expression" dxfId="498" priority="683">
      <formula>OR(WEEKDAY(C20)=1,WEEKDAY(C20)=7)</formula>
    </cfRule>
  </conditionalFormatting>
  <conditionalFormatting sqref="C21">
    <cfRule type="expression" dxfId="497" priority="682">
      <formula>OR(WEEKDAY(C21)=1,WEEKDAY(C21)=7)</formula>
    </cfRule>
  </conditionalFormatting>
  <conditionalFormatting sqref="C22">
    <cfRule type="expression" dxfId="496" priority="681">
      <formula>OR(WEEKDAY(C22)=1,WEEKDAY(C22)=7)</formula>
    </cfRule>
  </conditionalFormatting>
  <conditionalFormatting sqref="C23">
    <cfRule type="expression" dxfId="495" priority="680">
      <formula>OR(WEEKDAY(C23)=1,WEEKDAY(C23)=7)</formula>
    </cfRule>
  </conditionalFormatting>
  <conditionalFormatting sqref="C25">
    <cfRule type="expression" dxfId="494" priority="678">
      <formula>OR(WEEKDAY(C25)=1,WEEKDAY(C25)=7)</formula>
    </cfRule>
  </conditionalFormatting>
  <conditionalFormatting sqref="C26">
    <cfRule type="expression" dxfId="493" priority="677">
      <formula>OR(WEEKDAY(C26)=1,WEEKDAY(C26)=7)</formula>
    </cfRule>
  </conditionalFormatting>
  <conditionalFormatting sqref="C27">
    <cfRule type="expression" dxfId="492" priority="676">
      <formula>OR(WEEKDAY(C27)=1,WEEKDAY(C27)=7)</formula>
    </cfRule>
  </conditionalFormatting>
  <conditionalFormatting sqref="C28">
    <cfRule type="expression" dxfId="491" priority="675">
      <formula>OR(WEEKDAY(C28)=1,WEEKDAY(C28)=7)</formula>
    </cfRule>
  </conditionalFormatting>
  <conditionalFormatting sqref="C29">
    <cfRule type="expression" dxfId="490" priority="674">
      <formula>OR(WEEKDAY(C29)=1,WEEKDAY(C29)=7)</formula>
    </cfRule>
  </conditionalFormatting>
  <conditionalFormatting sqref="C30">
    <cfRule type="expression" dxfId="489" priority="673">
      <formula>OR(WEEKDAY(C30)=1,WEEKDAY(C30)=7)</formula>
    </cfRule>
  </conditionalFormatting>
  <conditionalFormatting sqref="C31">
    <cfRule type="expression" dxfId="488" priority="672">
      <formula>OR(WEEKDAY(C31)=1,WEEKDAY(C31)=7)</formula>
    </cfRule>
  </conditionalFormatting>
  <conditionalFormatting sqref="C32">
    <cfRule type="expression" dxfId="487" priority="671">
      <formula>OR(WEEKDAY(C32)=1,WEEKDAY(C32)=7)</formula>
    </cfRule>
  </conditionalFormatting>
  <conditionalFormatting sqref="C33">
    <cfRule type="expression" dxfId="486" priority="670">
      <formula>OR(WEEKDAY(C33)=1,WEEKDAY(C33)=7)</formula>
    </cfRule>
  </conditionalFormatting>
  <conditionalFormatting sqref="C34">
    <cfRule type="expression" dxfId="485" priority="669">
      <formula>OR(WEEKDAY(C34)=1,WEEKDAY(C34)=7)</formula>
    </cfRule>
  </conditionalFormatting>
  <conditionalFormatting sqref="C35">
    <cfRule type="expression" dxfId="484" priority="668">
      <formula>OR(WEEKDAY(C35)=1,WEEKDAY(C35)=7)</formula>
    </cfRule>
  </conditionalFormatting>
  <conditionalFormatting sqref="F4">
    <cfRule type="cellIs" dxfId="483" priority="601" operator="equal">
      <formula>"X"</formula>
    </cfRule>
  </conditionalFormatting>
  <conditionalFormatting sqref="I4">
    <cfRule type="expression" dxfId="482" priority="600">
      <formula>"k31&gt;1"</formula>
    </cfRule>
  </conditionalFormatting>
  <conditionalFormatting sqref="H5">
    <cfRule type="containsBlanks" dxfId="481" priority="551">
      <formula>LEN(TRIM(H5))=0</formula>
    </cfRule>
  </conditionalFormatting>
  <conditionalFormatting sqref="I5">
    <cfRule type="expression" dxfId="480" priority="550">
      <formula>"k31&gt;1"</formula>
    </cfRule>
  </conditionalFormatting>
  <conditionalFormatting sqref="H6:H35">
    <cfRule type="containsBlanks" dxfId="479" priority="544">
      <formula>LEN(TRIM(H6))=0</formula>
    </cfRule>
  </conditionalFormatting>
  <conditionalFormatting sqref="I6:I7 I9 I11:I35">
    <cfRule type="expression" dxfId="478" priority="543">
      <formula>"k31&gt;1"</formula>
    </cfRule>
  </conditionalFormatting>
  <conditionalFormatting sqref="M5">
    <cfRule type="containsBlanks" dxfId="477" priority="344">
      <formula>LEN(TRIM(M5))=0</formula>
    </cfRule>
  </conditionalFormatting>
  <conditionalFormatting sqref="F5:F35">
    <cfRule type="cellIs" dxfId="476" priority="352" operator="equal">
      <formula>"X"</formula>
    </cfRule>
  </conditionalFormatting>
  <conditionalFormatting sqref="M4">
    <cfRule type="containsBlanks" dxfId="475" priority="346">
      <formula>LEN(TRIM(M4))=0</formula>
    </cfRule>
  </conditionalFormatting>
  <conditionalFormatting sqref="M6:M35">
    <cfRule type="containsBlanks" dxfId="474" priority="342">
      <formula>LEN(TRIM(M6))=0</formula>
    </cfRule>
  </conditionalFormatting>
  <conditionalFormatting sqref="N11:N35">
    <cfRule type="expression" dxfId="473" priority="341">
      <formula>"k31&gt;1"</formula>
    </cfRule>
  </conditionalFormatting>
  <conditionalFormatting sqref="R4">
    <cfRule type="containsBlanks" dxfId="472" priority="335">
      <formula>LEN(TRIM(R4))=0</formula>
    </cfRule>
  </conditionalFormatting>
  <conditionalFormatting sqref="S4">
    <cfRule type="expression" dxfId="471" priority="334">
      <formula>"k31&gt;1"</formula>
    </cfRule>
  </conditionalFormatting>
  <conditionalFormatting sqref="R5">
    <cfRule type="containsBlanks" dxfId="470" priority="333">
      <formula>LEN(TRIM(R5))=0</formula>
    </cfRule>
  </conditionalFormatting>
  <conditionalFormatting sqref="S5">
    <cfRule type="expression" dxfId="469" priority="332">
      <formula>"k31&gt;1"</formula>
    </cfRule>
  </conditionalFormatting>
  <conditionalFormatting sqref="R6:R35">
    <cfRule type="containsBlanks" dxfId="468" priority="331">
      <formula>LEN(TRIM(R6))=0</formula>
    </cfRule>
  </conditionalFormatting>
  <conditionalFormatting sqref="S6:S35">
    <cfRule type="expression" dxfId="467" priority="330">
      <formula>"k31&gt;1"</formula>
    </cfRule>
  </conditionalFormatting>
  <conditionalFormatting sqref="BB6:BB35">
    <cfRule type="expression" dxfId="466" priority="253">
      <formula>"k31&gt;1"</formula>
    </cfRule>
  </conditionalFormatting>
  <conditionalFormatting sqref="I8">
    <cfRule type="expression" dxfId="465" priority="252">
      <formula>"k31&gt;1"</formula>
    </cfRule>
  </conditionalFormatting>
  <conditionalFormatting sqref="W4">
    <cfRule type="containsBlanks" dxfId="464" priority="324">
      <formula>LEN(TRIM(W4))=0</formula>
    </cfRule>
  </conditionalFormatting>
  <conditionalFormatting sqref="X4">
    <cfRule type="expression" dxfId="463" priority="323">
      <formula>"k31&gt;1"</formula>
    </cfRule>
  </conditionalFormatting>
  <conditionalFormatting sqref="W5">
    <cfRule type="containsBlanks" dxfId="462" priority="322">
      <formula>LEN(TRIM(W5))=0</formula>
    </cfRule>
  </conditionalFormatting>
  <conditionalFormatting sqref="X5">
    <cfRule type="expression" dxfId="461" priority="321">
      <formula>"k31&gt;1"</formula>
    </cfRule>
  </conditionalFormatting>
  <conditionalFormatting sqref="W6:W35">
    <cfRule type="containsBlanks" dxfId="460" priority="320">
      <formula>LEN(TRIM(W6))=0</formula>
    </cfRule>
  </conditionalFormatting>
  <conditionalFormatting sqref="X6:X35">
    <cfRule type="expression" dxfId="459" priority="319">
      <formula>"k31&gt;1"</formula>
    </cfRule>
  </conditionalFormatting>
  <conditionalFormatting sqref="AB4">
    <cfRule type="containsBlanks" dxfId="458" priority="313">
      <formula>LEN(TRIM(AB4))=0</formula>
    </cfRule>
  </conditionalFormatting>
  <conditionalFormatting sqref="AC4">
    <cfRule type="expression" dxfId="457" priority="312">
      <formula>"k31&gt;1"</formula>
    </cfRule>
  </conditionalFormatting>
  <conditionalFormatting sqref="AB5">
    <cfRule type="containsBlanks" dxfId="456" priority="311">
      <formula>LEN(TRIM(AB5))=0</formula>
    </cfRule>
  </conditionalFormatting>
  <conditionalFormatting sqref="AC5">
    <cfRule type="expression" dxfId="455" priority="310">
      <formula>"k31&gt;1"</formula>
    </cfRule>
  </conditionalFormatting>
  <conditionalFormatting sqref="AB6:AB35">
    <cfRule type="containsBlanks" dxfId="454" priority="309">
      <formula>LEN(TRIM(AB6))=0</formula>
    </cfRule>
  </conditionalFormatting>
  <conditionalFormatting sqref="AC6:AC35">
    <cfRule type="expression" dxfId="453" priority="308">
      <formula>"k31&gt;1"</formula>
    </cfRule>
  </conditionalFormatting>
  <conditionalFormatting sqref="AG4">
    <cfRule type="containsBlanks" dxfId="452" priority="302">
      <formula>LEN(TRIM(AG4))=0</formula>
    </cfRule>
  </conditionalFormatting>
  <conditionalFormatting sqref="AH4">
    <cfRule type="expression" dxfId="451" priority="301">
      <formula>"k31&gt;1"</formula>
    </cfRule>
  </conditionalFormatting>
  <conditionalFormatting sqref="AG5">
    <cfRule type="containsBlanks" dxfId="450" priority="300">
      <formula>LEN(TRIM(AG5))=0</formula>
    </cfRule>
  </conditionalFormatting>
  <conditionalFormatting sqref="AH5">
    <cfRule type="expression" dxfId="449" priority="299">
      <formula>"k31&gt;1"</formula>
    </cfRule>
  </conditionalFormatting>
  <conditionalFormatting sqref="AG6:AG35">
    <cfRule type="containsBlanks" dxfId="448" priority="298">
      <formula>LEN(TRIM(AG6))=0</formula>
    </cfRule>
  </conditionalFormatting>
  <conditionalFormatting sqref="AH6:AH35">
    <cfRule type="expression" dxfId="447" priority="297">
      <formula>"k31&gt;1"</formula>
    </cfRule>
  </conditionalFormatting>
  <conditionalFormatting sqref="AL4">
    <cfRule type="containsBlanks" dxfId="446" priority="291">
      <formula>LEN(TRIM(AL4))=0</formula>
    </cfRule>
  </conditionalFormatting>
  <conditionalFormatting sqref="AM4">
    <cfRule type="expression" dxfId="445" priority="290">
      <formula>"k31&gt;1"</formula>
    </cfRule>
  </conditionalFormatting>
  <conditionalFormatting sqref="AL5">
    <cfRule type="containsBlanks" dxfId="444" priority="289">
      <formula>LEN(TRIM(AL5))=0</formula>
    </cfRule>
  </conditionalFormatting>
  <conditionalFormatting sqref="AM5">
    <cfRule type="expression" dxfId="443" priority="288">
      <formula>"k31&gt;1"</formula>
    </cfRule>
  </conditionalFormatting>
  <conditionalFormatting sqref="AL6:AL35">
    <cfRule type="containsBlanks" dxfId="442" priority="287">
      <formula>LEN(TRIM(AL6))=0</formula>
    </cfRule>
  </conditionalFormatting>
  <conditionalFormatting sqref="AM6:AM35">
    <cfRule type="expression" dxfId="441" priority="286">
      <formula>"k31&gt;1"</formula>
    </cfRule>
  </conditionalFormatting>
  <conditionalFormatting sqref="AQ4">
    <cfRule type="containsBlanks" dxfId="440" priority="280">
      <formula>LEN(TRIM(AQ4))=0</formula>
    </cfRule>
  </conditionalFormatting>
  <conditionalFormatting sqref="AR4">
    <cfRule type="expression" dxfId="439" priority="279">
      <formula>"k31&gt;1"</formula>
    </cfRule>
  </conditionalFormatting>
  <conditionalFormatting sqref="AQ5">
    <cfRule type="containsBlanks" dxfId="438" priority="278">
      <formula>LEN(TRIM(AQ5))=0</formula>
    </cfRule>
  </conditionalFormatting>
  <conditionalFormatting sqref="AR5">
    <cfRule type="expression" dxfId="437" priority="277">
      <formula>"k31&gt;1"</formula>
    </cfRule>
  </conditionalFormatting>
  <conditionalFormatting sqref="AQ6:AQ35">
    <cfRule type="containsBlanks" dxfId="436" priority="276">
      <formula>LEN(TRIM(AQ6))=0</formula>
    </cfRule>
  </conditionalFormatting>
  <conditionalFormatting sqref="AR6:AR35">
    <cfRule type="expression" dxfId="435" priority="275">
      <formula>"k31&gt;1"</formula>
    </cfRule>
  </conditionalFormatting>
  <conditionalFormatting sqref="AV4">
    <cfRule type="containsBlanks" dxfId="434" priority="269">
      <formula>LEN(TRIM(AV4))=0</formula>
    </cfRule>
  </conditionalFormatting>
  <conditionalFormatting sqref="AW4">
    <cfRule type="expression" dxfId="433" priority="268">
      <formula>"k31&gt;1"</formula>
    </cfRule>
  </conditionalFormatting>
  <conditionalFormatting sqref="AV5">
    <cfRule type="containsBlanks" dxfId="432" priority="267">
      <formula>LEN(TRIM(AV5))=0</formula>
    </cfRule>
  </conditionalFormatting>
  <conditionalFormatting sqref="AW5">
    <cfRule type="expression" dxfId="431" priority="266">
      <formula>"k31&gt;1"</formula>
    </cfRule>
  </conditionalFormatting>
  <conditionalFormatting sqref="AV6:AV35">
    <cfRule type="containsBlanks" dxfId="430" priority="265">
      <formula>LEN(TRIM(AV6))=0</formula>
    </cfRule>
  </conditionalFormatting>
  <conditionalFormatting sqref="AW6:AW35">
    <cfRule type="expression" dxfId="429" priority="264">
      <formula>"k31&gt;1"</formula>
    </cfRule>
  </conditionalFormatting>
  <conditionalFormatting sqref="BA4">
    <cfRule type="containsBlanks" dxfId="428" priority="258">
      <formula>LEN(TRIM(BA4))=0</formula>
    </cfRule>
  </conditionalFormatting>
  <conditionalFormatting sqref="BB4">
    <cfRule type="expression" dxfId="427" priority="257">
      <formula>"k31&gt;1"</formula>
    </cfRule>
  </conditionalFormatting>
  <conditionalFormatting sqref="BA5">
    <cfRule type="containsBlanks" dxfId="426" priority="256">
      <formula>LEN(TRIM(BA5))=0</formula>
    </cfRule>
  </conditionalFormatting>
  <conditionalFormatting sqref="BB5">
    <cfRule type="expression" dxfId="425" priority="255">
      <formula>"k31&gt;1"</formula>
    </cfRule>
  </conditionalFormatting>
  <conditionalFormatting sqref="BA6:BA35">
    <cfRule type="containsBlanks" dxfId="424" priority="254">
      <formula>LEN(TRIM(BA6))=0</formula>
    </cfRule>
  </conditionalFormatting>
  <conditionalFormatting sqref="M4:M35 AG4:AG35 AL4:AL35 AQ4:AQ35 AV4:AV35 BA4:BA35 R4:R35 W4:W35 AB4:AB35 H4:H35">
    <cfRule type="cellIs" dxfId="423" priority="1545" operator="equal">
      <formula>$E$48</formula>
    </cfRule>
    <cfRule type="cellIs" dxfId="422" priority="1546" operator="equal">
      <formula>$E$47</formula>
    </cfRule>
    <cfRule type="cellIs" dxfId="421" priority="1547" operator="equal">
      <formula>$E$46</formula>
    </cfRule>
    <cfRule type="cellIs" dxfId="420" priority="1548" operator="equal">
      <formula>$E$45</formula>
    </cfRule>
  </conditionalFormatting>
  <conditionalFormatting sqref="N4">
    <cfRule type="expression" dxfId="419" priority="250">
      <formula>"k31&gt;1"</formula>
    </cfRule>
  </conditionalFormatting>
  <conditionalFormatting sqref="N5">
    <cfRule type="expression" dxfId="418" priority="249">
      <formula>"k31&gt;1"</formula>
    </cfRule>
  </conditionalFormatting>
  <conditionalFormatting sqref="N6:N7">
    <cfRule type="expression" dxfId="417" priority="248">
      <formula>"k31&gt;1"</formula>
    </cfRule>
  </conditionalFormatting>
  <conditionalFormatting sqref="N8">
    <cfRule type="expression" dxfId="416" priority="247">
      <formula>"k31&gt;1"</formula>
    </cfRule>
  </conditionalFormatting>
  <conditionalFormatting sqref="CZ6:CZ35">
    <cfRule type="expression" dxfId="415" priority="130">
      <formula>"k31&gt;1"</formula>
    </cfRule>
  </conditionalFormatting>
  <conditionalFormatting sqref="BG6:BG35">
    <cfRule type="expression" dxfId="414" priority="229">
      <formula>"k31&gt;1"</formula>
    </cfRule>
  </conditionalFormatting>
  <conditionalFormatting sqref="BF4">
    <cfRule type="containsBlanks" dxfId="413" priority="234">
      <formula>LEN(TRIM(BF4))=0</formula>
    </cfRule>
  </conditionalFormatting>
  <conditionalFormatting sqref="BG4">
    <cfRule type="expression" dxfId="412" priority="233">
      <formula>"k31&gt;1"</formula>
    </cfRule>
  </conditionalFormatting>
  <conditionalFormatting sqref="BF5">
    <cfRule type="containsBlanks" dxfId="411" priority="232">
      <formula>LEN(TRIM(BF5))=0</formula>
    </cfRule>
  </conditionalFormatting>
  <conditionalFormatting sqref="BG5">
    <cfRule type="expression" dxfId="410" priority="231">
      <formula>"k31&gt;1"</formula>
    </cfRule>
  </conditionalFormatting>
  <conditionalFormatting sqref="BF6:BF35">
    <cfRule type="containsBlanks" dxfId="409" priority="230">
      <formula>LEN(TRIM(BF6))=0</formula>
    </cfRule>
  </conditionalFormatting>
  <conditionalFormatting sqref="BF4:BF35">
    <cfRule type="cellIs" dxfId="408" priority="235" operator="equal">
      <formula>$E$48</formula>
    </cfRule>
    <cfRule type="cellIs" dxfId="407" priority="236" operator="equal">
      <formula>$E$47</formula>
    </cfRule>
    <cfRule type="cellIs" dxfId="406" priority="237" operator="equal">
      <formula>$E$46</formula>
    </cfRule>
    <cfRule type="cellIs" dxfId="405" priority="238" operator="equal">
      <formula>$E$45</formula>
    </cfRule>
  </conditionalFormatting>
  <conditionalFormatting sqref="BL6:BL35">
    <cfRule type="expression" dxfId="404" priority="218">
      <formula>"k31&gt;1"</formula>
    </cfRule>
  </conditionalFormatting>
  <conditionalFormatting sqref="BK4">
    <cfRule type="containsBlanks" dxfId="403" priority="223">
      <formula>LEN(TRIM(BK4))=0</formula>
    </cfRule>
  </conditionalFormatting>
  <conditionalFormatting sqref="BL4">
    <cfRule type="expression" dxfId="402" priority="222">
      <formula>"k31&gt;1"</formula>
    </cfRule>
  </conditionalFormatting>
  <conditionalFormatting sqref="BK5">
    <cfRule type="containsBlanks" dxfId="401" priority="221">
      <formula>LEN(TRIM(BK5))=0</formula>
    </cfRule>
  </conditionalFormatting>
  <conditionalFormatting sqref="BL5">
    <cfRule type="expression" dxfId="400" priority="220">
      <formula>"k31&gt;1"</formula>
    </cfRule>
  </conditionalFormatting>
  <conditionalFormatting sqref="BK6:BK35">
    <cfRule type="containsBlanks" dxfId="399" priority="219">
      <formula>LEN(TRIM(BK6))=0</formula>
    </cfRule>
  </conditionalFormatting>
  <conditionalFormatting sqref="BK4:BK35">
    <cfRule type="cellIs" dxfId="398" priority="224" operator="equal">
      <formula>$E$48</formula>
    </cfRule>
    <cfRule type="cellIs" dxfId="397" priority="225" operator="equal">
      <formula>$E$47</formula>
    </cfRule>
    <cfRule type="cellIs" dxfId="396" priority="226" operator="equal">
      <formula>$E$46</formula>
    </cfRule>
    <cfRule type="cellIs" dxfId="395" priority="227" operator="equal">
      <formula>$E$45</formula>
    </cfRule>
  </conditionalFormatting>
  <conditionalFormatting sqref="BQ6:BQ35">
    <cfRule type="expression" dxfId="394" priority="207">
      <formula>"k31&gt;1"</formula>
    </cfRule>
  </conditionalFormatting>
  <conditionalFormatting sqref="BP4">
    <cfRule type="containsBlanks" dxfId="393" priority="212">
      <formula>LEN(TRIM(BP4))=0</formula>
    </cfRule>
  </conditionalFormatting>
  <conditionalFormatting sqref="BQ4">
    <cfRule type="expression" dxfId="392" priority="211">
      <formula>"k31&gt;1"</formula>
    </cfRule>
  </conditionalFormatting>
  <conditionalFormatting sqref="BP5">
    <cfRule type="containsBlanks" dxfId="391" priority="210">
      <formula>LEN(TRIM(BP5))=0</formula>
    </cfRule>
  </conditionalFormatting>
  <conditionalFormatting sqref="BQ5">
    <cfRule type="expression" dxfId="390" priority="209">
      <formula>"k31&gt;1"</formula>
    </cfRule>
  </conditionalFormatting>
  <conditionalFormatting sqref="BP6:BP35">
    <cfRule type="containsBlanks" dxfId="389" priority="208">
      <formula>LEN(TRIM(BP6))=0</formula>
    </cfRule>
  </conditionalFormatting>
  <conditionalFormatting sqref="BP4:BP35">
    <cfRule type="cellIs" dxfId="388" priority="213" operator="equal">
      <formula>$E$48</formula>
    </cfRule>
    <cfRule type="cellIs" dxfId="387" priority="214" operator="equal">
      <formula>$E$47</formula>
    </cfRule>
    <cfRule type="cellIs" dxfId="386" priority="215" operator="equal">
      <formula>$E$46</formula>
    </cfRule>
    <cfRule type="cellIs" dxfId="385" priority="216" operator="equal">
      <formula>$E$45</formula>
    </cfRule>
  </conditionalFormatting>
  <conditionalFormatting sqref="BV6:BV35">
    <cfRule type="expression" dxfId="384" priority="196">
      <formula>"k31&gt;1"</formula>
    </cfRule>
  </conditionalFormatting>
  <conditionalFormatting sqref="BU4">
    <cfRule type="containsBlanks" dxfId="383" priority="201">
      <formula>LEN(TRIM(BU4))=0</formula>
    </cfRule>
  </conditionalFormatting>
  <conditionalFormatting sqref="BV4">
    <cfRule type="expression" dxfId="382" priority="200">
      <formula>"k31&gt;1"</formula>
    </cfRule>
  </conditionalFormatting>
  <conditionalFormatting sqref="BU5">
    <cfRule type="containsBlanks" dxfId="381" priority="199">
      <formula>LEN(TRIM(BU5))=0</formula>
    </cfRule>
  </conditionalFormatting>
  <conditionalFormatting sqref="BV5">
    <cfRule type="expression" dxfId="380" priority="198">
      <formula>"k31&gt;1"</formula>
    </cfRule>
  </conditionalFormatting>
  <conditionalFormatting sqref="BU6:BU35">
    <cfRule type="containsBlanks" dxfId="379" priority="197">
      <formula>LEN(TRIM(BU6))=0</formula>
    </cfRule>
  </conditionalFormatting>
  <conditionalFormatting sqref="BU4:BU35">
    <cfRule type="cellIs" dxfId="378" priority="202" operator="equal">
      <formula>$E$48</formula>
    </cfRule>
    <cfRule type="cellIs" dxfId="377" priority="203" operator="equal">
      <formula>$E$47</formula>
    </cfRule>
    <cfRule type="cellIs" dxfId="376" priority="204" operator="equal">
      <formula>$E$46</formula>
    </cfRule>
    <cfRule type="cellIs" dxfId="375" priority="205" operator="equal">
      <formula>$E$45</formula>
    </cfRule>
  </conditionalFormatting>
  <conditionalFormatting sqref="CA6:CA35">
    <cfRule type="expression" dxfId="374" priority="185">
      <formula>"k31&gt;1"</formula>
    </cfRule>
  </conditionalFormatting>
  <conditionalFormatting sqref="BZ4">
    <cfRule type="containsBlanks" dxfId="373" priority="190">
      <formula>LEN(TRIM(BZ4))=0</formula>
    </cfRule>
  </conditionalFormatting>
  <conditionalFormatting sqref="CA4">
    <cfRule type="expression" dxfId="372" priority="189">
      <formula>"k31&gt;1"</formula>
    </cfRule>
  </conditionalFormatting>
  <conditionalFormatting sqref="BZ5">
    <cfRule type="containsBlanks" dxfId="371" priority="188">
      <formula>LEN(TRIM(BZ5))=0</formula>
    </cfRule>
  </conditionalFormatting>
  <conditionalFormatting sqref="CA5">
    <cfRule type="expression" dxfId="370" priority="187">
      <formula>"k31&gt;1"</formula>
    </cfRule>
  </conditionalFormatting>
  <conditionalFormatting sqref="BZ6:BZ35">
    <cfRule type="containsBlanks" dxfId="369" priority="186">
      <formula>LEN(TRIM(BZ6))=0</formula>
    </cfRule>
  </conditionalFormatting>
  <conditionalFormatting sqref="BZ4:BZ35">
    <cfRule type="cellIs" dxfId="368" priority="191" operator="equal">
      <formula>$E$48</formula>
    </cfRule>
    <cfRule type="cellIs" dxfId="367" priority="192" operator="equal">
      <formula>$E$47</formula>
    </cfRule>
    <cfRule type="cellIs" dxfId="366" priority="193" operator="equal">
      <formula>$E$46</formula>
    </cfRule>
    <cfRule type="cellIs" dxfId="365" priority="194" operator="equal">
      <formula>$E$45</formula>
    </cfRule>
  </conditionalFormatting>
  <conditionalFormatting sqref="CF6:CF35">
    <cfRule type="expression" dxfId="364" priority="174">
      <formula>"k31&gt;1"</formula>
    </cfRule>
  </conditionalFormatting>
  <conditionalFormatting sqref="CE4">
    <cfRule type="containsBlanks" dxfId="363" priority="179">
      <formula>LEN(TRIM(CE4))=0</formula>
    </cfRule>
  </conditionalFormatting>
  <conditionalFormatting sqref="CF4">
    <cfRule type="expression" dxfId="362" priority="178">
      <formula>"k31&gt;1"</formula>
    </cfRule>
  </conditionalFormatting>
  <conditionalFormatting sqref="CE5">
    <cfRule type="containsBlanks" dxfId="361" priority="177">
      <formula>LEN(TRIM(CE5))=0</formula>
    </cfRule>
  </conditionalFormatting>
  <conditionalFormatting sqref="CF5">
    <cfRule type="expression" dxfId="360" priority="176">
      <formula>"k31&gt;1"</formula>
    </cfRule>
  </conditionalFormatting>
  <conditionalFormatting sqref="CE6:CE35">
    <cfRule type="containsBlanks" dxfId="359" priority="175">
      <formula>LEN(TRIM(CE6))=0</formula>
    </cfRule>
  </conditionalFormatting>
  <conditionalFormatting sqref="CE4:CE35">
    <cfRule type="cellIs" dxfId="358" priority="180" operator="equal">
      <formula>$E$48</formula>
    </cfRule>
    <cfRule type="cellIs" dxfId="357" priority="181" operator="equal">
      <formula>$E$47</formula>
    </cfRule>
    <cfRule type="cellIs" dxfId="356" priority="182" operator="equal">
      <formula>$E$46</formula>
    </cfRule>
    <cfRule type="cellIs" dxfId="355" priority="183" operator="equal">
      <formula>$E$45</formula>
    </cfRule>
  </conditionalFormatting>
  <conditionalFormatting sqref="CK6:CK35">
    <cfRule type="expression" dxfId="354" priority="163">
      <formula>"k31&gt;1"</formula>
    </cfRule>
  </conditionalFormatting>
  <conditionalFormatting sqref="CJ4">
    <cfRule type="containsBlanks" dxfId="353" priority="168">
      <formula>LEN(TRIM(CJ4))=0</formula>
    </cfRule>
  </conditionalFormatting>
  <conditionalFormatting sqref="CK4">
    <cfRule type="expression" dxfId="352" priority="167">
      <formula>"k31&gt;1"</formula>
    </cfRule>
  </conditionalFormatting>
  <conditionalFormatting sqref="CJ5">
    <cfRule type="containsBlanks" dxfId="351" priority="166">
      <formula>LEN(TRIM(CJ5))=0</formula>
    </cfRule>
  </conditionalFormatting>
  <conditionalFormatting sqref="CK5">
    <cfRule type="expression" dxfId="350" priority="165">
      <formula>"k31&gt;1"</formula>
    </cfRule>
  </conditionalFormatting>
  <conditionalFormatting sqref="CJ6:CJ35">
    <cfRule type="containsBlanks" dxfId="349" priority="164">
      <formula>LEN(TRIM(CJ6))=0</formula>
    </cfRule>
  </conditionalFormatting>
  <conditionalFormatting sqref="CJ4:CJ35">
    <cfRule type="cellIs" dxfId="348" priority="169" operator="equal">
      <formula>$E$48</formula>
    </cfRule>
    <cfRule type="cellIs" dxfId="347" priority="170" operator="equal">
      <formula>$E$47</formula>
    </cfRule>
    <cfRule type="cellIs" dxfId="346" priority="171" operator="equal">
      <formula>$E$46</formula>
    </cfRule>
    <cfRule type="cellIs" dxfId="345" priority="172" operator="equal">
      <formula>$E$45</formula>
    </cfRule>
  </conditionalFormatting>
  <conditionalFormatting sqref="CP6:CP35">
    <cfRule type="expression" dxfId="344" priority="152">
      <formula>"k31&gt;1"</formula>
    </cfRule>
  </conditionalFormatting>
  <conditionalFormatting sqref="CO4">
    <cfRule type="containsBlanks" dxfId="343" priority="157">
      <formula>LEN(TRIM(CO4))=0</formula>
    </cfRule>
  </conditionalFormatting>
  <conditionalFormatting sqref="CP4">
    <cfRule type="expression" dxfId="342" priority="156">
      <formula>"k31&gt;1"</formula>
    </cfRule>
  </conditionalFormatting>
  <conditionalFormatting sqref="CO5">
    <cfRule type="containsBlanks" dxfId="341" priority="155">
      <formula>LEN(TRIM(CO5))=0</formula>
    </cfRule>
  </conditionalFormatting>
  <conditionalFormatting sqref="CP5">
    <cfRule type="expression" dxfId="340" priority="154">
      <formula>"k31&gt;1"</formula>
    </cfRule>
  </conditionalFormatting>
  <conditionalFormatting sqref="CO6:CO35">
    <cfRule type="containsBlanks" dxfId="339" priority="153">
      <formula>LEN(TRIM(CO6))=0</formula>
    </cfRule>
  </conditionalFormatting>
  <conditionalFormatting sqref="CO4:CO35">
    <cfRule type="cellIs" dxfId="338" priority="158" operator="equal">
      <formula>$E$48</formula>
    </cfRule>
    <cfRule type="cellIs" dxfId="337" priority="159" operator="equal">
      <formula>$E$47</formula>
    </cfRule>
    <cfRule type="cellIs" dxfId="336" priority="160" operator="equal">
      <formula>$E$46</formula>
    </cfRule>
    <cfRule type="cellIs" dxfId="335" priority="161" operator="equal">
      <formula>$E$45</formula>
    </cfRule>
  </conditionalFormatting>
  <conditionalFormatting sqref="CU6:CU35">
    <cfRule type="expression" dxfId="334" priority="141">
      <formula>"k31&gt;1"</formula>
    </cfRule>
  </conditionalFormatting>
  <conditionalFormatting sqref="CT4">
    <cfRule type="containsBlanks" dxfId="333" priority="146">
      <formula>LEN(TRIM(CT4))=0</formula>
    </cfRule>
  </conditionalFormatting>
  <conditionalFormatting sqref="CU4">
    <cfRule type="expression" dxfId="332" priority="145">
      <formula>"k31&gt;1"</formula>
    </cfRule>
  </conditionalFormatting>
  <conditionalFormatting sqref="CT5">
    <cfRule type="containsBlanks" dxfId="331" priority="144">
      <formula>LEN(TRIM(CT5))=0</formula>
    </cfRule>
  </conditionalFormatting>
  <conditionalFormatting sqref="CU5">
    <cfRule type="expression" dxfId="330" priority="143">
      <formula>"k31&gt;1"</formula>
    </cfRule>
  </conditionalFormatting>
  <conditionalFormatting sqref="CT6:CT35">
    <cfRule type="containsBlanks" dxfId="329" priority="142">
      <formula>LEN(TRIM(CT6))=0</formula>
    </cfRule>
  </conditionalFormatting>
  <conditionalFormatting sqref="CT4:CT35">
    <cfRule type="cellIs" dxfId="328" priority="147" operator="equal">
      <formula>$E$48</formula>
    </cfRule>
    <cfRule type="cellIs" dxfId="327" priority="148" operator="equal">
      <formula>$E$47</formula>
    </cfRule>
    <cfRule type="cellIs" dxfId="326" priority="149" operator="equal">
      <formula>$E$46</formula>
    </cfRule>
    <cfRule type="cellIs" dxfId="325" priority="150" operator="equal">
      <formula>$E$45</formula>
    </cfRule>
  </conditionalFormatting>
  <conditionalFormatting sqref="CY4">
    <cfRule type="containsBlanks" dxfId="324" priority="135">
      <formula>LEN(TRIM(CY4))=0</formula>
    </cfRule>
  </conditionalFormatting>
  <conditionalFormatting sqref="CZ4">
    <cfRule type="expression" dxfId="323" priority="134">
      <formula>"k31&gt;1"</formula>
    </cfRule>
  </conditionalFormatting>
  <conditionalFormatting sqref="CY5">
    <cfRule type="containsBlanks" dxfId="322" priority="133">
      <formula>LEN(TRIM(CY5))=0</formula>
    </cfRule>
  </conditionalFormatting>
  <conditionalFormatting sqref="CZ5">
    <cfRule type="expression" dxfId="321" priority="132">
      <formula>"k31&gt;1"</formula>
    </cfRule>
  </conditionalFormatting>
  <conditionalFormatting sqref="CY6:CY35">
    <cfRule type="containsBlanks" dxfId="320" priority="131">
      <formula>LEN(TRIM(CY6))=0</formula>
    </cfRule>
  </conditionalFormatting>
  <conditionalFormatting sqref="CY4:CY35">
    <cfRule type="cellIs" dxfId="319" priority="136" operator="equal">
      <formula>$E$48</formula>
    </cfRule>
    <cfRule type="cellIs" dxfId="318" priority="137" operator="equal">
      <formula>$E$47</formula>
    </cfRule>
    <cfRule type="cellIs" dxfId="317" priority="138" operator="equal">
      <formula>$E$46</formula>
    </cfRule>
    <cfRule type="cellIs" dxfId="316" priority="139" operator="equal">
      <formula>$E$45</formula>
    </cfRule>
  </conditionalFormatting>
  <conditionalFormatting sqref="R6:R8">
    <cfRule type="containsBlanks" dxfId="315" priority="129">
      <formula>LEN(TRIM(R6))=0</formula>
    </cfRule>
  </conditionalFormatting>
  <conditionalFormatting sqref="W5:W8">
    <cfRule type="containsBlanks" dxfId="314" priority="128">
      <formula>LEN(TRIM(W5))=0</formula>
    </cfRule>
  </conditionalFormatting>
  <conditionalFormatting sqref="AB5:AB6">
    <cfRule type="containsBlanks" dxfId="313" priority="127">
      <formula>LEN(TRIM(AB5))=0</formula>
    </cfRule>
  </conditionalFormatting>
  <conditionalFormatting sqref="N9">
    <cfRule type="expression" dxfId="312" priority="126">
      <formula>"k31&gt;1"</formula>
    </cfRule>
  </conditionalFormatting>
  <conditionalFormatting sqref="N10">
    <cfRule type="expression" dxfId="311" priority="125">
      <formula>"k31&gt;1"</formula>
    </cfRule>
  </conditionalFormatting>
  <conditionalFormatting sqref="I10">
    <cfRule type="expression" dxfId="310" priority="124">
      <formula>"k31&gt;1"</formula>
    </cfRule>
  </conditionalFormatting>
  <conditionalFormatting sqref="N91">
    <cfRule type="expression" dxfId="309" priority="113">
      <formula>"k31&gt;1"</formula>
    </cfRule>
  </conditionalFormatting>
  <conditionalFormatting sqref="M90">
    <cfRule type="containsBlanks" dxfId="308" priority="116">
      <formula>LEN(TRIM(M90))=0</formula>
    </cfRule>
  </conditionalFormatting>
  <conditionalFormatting sqref="N90">
    <cfRule type="expression" dxfId="307" priority="115">
      <formula>"k31&gt;1"</formula>
    </cfRule>
  </conditionalFormatting>
  <conditionalFormatting sqref="M91">
    <cfRule type="containsBlanks" dxfId="306" priority="114">
      <formula>LEN(TRIM(M91))=0</formula>
    </cfRule>
  </conditionalFormatting>
  <conditionalFormatting sqref="M90:M91">
    <cfRule type="cellIs" dxfId="305" priority="117" operator="equal">
      <formula>$E$48</formula>
    </cfRule>
    <cfRule type="cellIs" dxfId="304" priority="118" operator="equal">
      <formula>$E$47</formula>
    </cfRule>
    <cfRule type="cellIs" dxfId="303" priority="119" operator="equal">
      <formula>$E$46</formula>
    </cfRule>
    <cfRule type="cellIs" dxfId="302" priority="120" operator="equal">
      <formula>$E$45</formula>
    </cfRule>
  </conditionalFormatting>
  <conditionalFormatting sqref="D4">
    <cfRule type="expression" dxfId="301" priority="68">
      <formula>OR($C4=DATE(YEAR($C4),1,1),$C4=(ROUND(DATE(YEAR($C4),4,MOD(234-11*MOD(YEAR($C4),19),30))/7,)*7-6)+1,$C4=DATE(YEAR($C4),5,1),$C4=DATE(YEAR($C4),5,8),$C4=(ROUND(DATE(YEAR($C4),4,MOD(234-11*MOD(YEAR($C4),19),30))/7,)*7-6)+39,$C4=(ROUND(DATE(YEAR($C4),4,MOD(234-11*MOD(YEAR($C4),19),30))/7,)*7-6)+50,$C4=DATE(YEAR($C4),7,14),$C4=DATE(YEAR($C4),8,15),$C4=DATE(YEAR($C4),11,1),$C4=DATE(YEAR($C4),11,11),$C4=DATE(YEAR($C4),12,25))</formula>
    </cfRule>
  </conditionalFormatting>
  <conditionalFormatting sqref="A4:A35">
    <cfRule type="expression" dxfId="300" priority="66">
      <formula>OR($C4=DATE(YEAR($C4),1,1),$C4=(ROUND(DATE(YEAR($C4),4,MOD(234-11*MOD(YEAR($C4),19),30))/7,)*7-6)+1,$C4=DATE(YEAR($C4),5,1),$C4=DATE(YEAR($C4),5,8),$C4=(ROUND(DATE(YEAR($C4),4,MOD(234-11*MOD(YEAR($C4),19),30))/7,)*7-6)+39,$C4=(ROUND(DATE(YEAR($C4),4,MOD(234-11*MOD(YEAR($C4),19),30))/7,)*7-6)+50,$C4=DATE(YEAR($C4),7,14),$C4=DATE(YEAR($C4),8,15),$C4=DATE(YEAR($C4),11,1),$C4=DATE(YEAR($C4),11,11),$C4=DATE(YEAR($C4),12,25))</formula>
    </cfRule>
  </conditionalFormatting>
  <conditionalFormatting sqref="A4">
    <cfRule type="expression" dxfId="299" priority="65">
      <formula>OR($C4=DATE(YEAR($C4),1,1),$C4=(ROUND(DATE(YEAR($C4),4,MOD(234-11*MOD(YEAR($C4),19),30))/7,)*7-6)+1,$C4=DATE(YEAR($C4),5,1),$C4=DATE(YEAR($C4),5,8),$C4=(ROUND(DATE(YEAR($C4),4,MOD(234-11*MOD(YEAR($C4),19),30))/7,)*7-6)+39,$C4=(ROUND(DATE(YEAR($C4),4,MOD(234-11*MOD(YEAR($C4),19),30))/7,)*7-6)+50,$C4=DATE(YEAR($C4),7,14),$C4=DATE(YEAR($C4),8,15),$C4=DATE(YEAR($C4),11,1),$C4=DATE(YEAR($C4),11,11),$C4=DATE(YEAR($C4),12,25))</formula>
    </cfRule>
  </conditionalFormatting>
  <conditionalFormatting sqref="C18">
    <cfRule type="expression" dxfId="298" priority="63">
      <formula>OR(WEEKDAY(C18)=1,WEEKDAY(C18)=7)</formula>
    </cfRule>
  </conditionalFormatting>
  <conditionalFormatting sqref="C24">
    <cfRule type="expression" dxfId="297" priority="50">
      <formula>OR($C24=DATE(YEAR($C24),1,1),$C24=(ROUND(DATE(YEAR($C24),4,MOD(234+$C24-11*MOD(YEAR($C24),19),30))/7,)*7-6)+1,$C24=DATE(YEAR($C24),5,1),$C24=DATE(YEAR($C24),5,8),$C24=(ROUND(DATE(YEAR($C24),4,MOD(234-11*MOD(YEAR($C24),19),30))/7,)*7-6)+39,$C24=(ROUND(DATE(YEAR($C24),4,MOD(234-11*MOD(YEAR($C24),19),30))/7,)*7-6)+50,$C24=DATE(YEAR($C24),7,14),$C24=DATE(YEAR($C24),8,15),$C24+$A24=DATE(YEAR($C24),11,1),$C24=DATE(YEAR($C24),11,11),$C24=DATE(YEAR($C24),12,25))</formula>
    </cfRule>
    <cfRule type="expression" dxfId="296" priority="51">
      <formula>OR(WEEKDAY(C24)=1,WEEKDAY(C24)=7)</formula>
    </cfRule>
  </conditionalFormatting>
  <conditionalFormatting sqref="C5">
    <cfRule type="expression" dxfId="295" priority="46">
      <formula>OR($C5=DATE(YEAR($C5),1,1),$C5=(ROUND(DATE(YEAR($C5),4,MOD(234+$C5-11*MOD(YEAR($C5),19),30))/7,)*7-6)+1,$C5=DATE(YEAR($C5),5,1),$C5=DATE(YEAR($C5),5,8),$C5=(ROUND(DATE(YEAR($C5),4,MOD(234-11*MOD(YEAR($C5),19),30))/7,)*7-6)+39,$C5=(ROUND(DATE(YEAR($C5),4,MOD(234-11*MOD(YEAR($C5),19),30))/7,)*7-6)+50,$C5=DATE(YEAR($C5),7,14),$C5=DATE(YEAR($C5),8,15),$C5+$A5=DATE(YEAR($C5),11,1),$C5=DATE(YEAR($C5),11,11),$C5=DATE(YEAR($C5),12,25))</formula>
    </cfRule>
    <cfRule type="expression" dxfId="294" priority="47">
      <formula>OR(WEEKDAY(C5)=1,WEEKDAY(C5)=7)</formula>
    </cfRule>
  </conditionalFormatting>
  <conditionalFormatting sqref="D5:D35">
    <cfRule type="expression" dxfId="293" priority="45">
      <formula>OR($C5=DATE(YEAR($C5),1,1),$C5=(ROUND(DATE(YEAR($C5),4,MOD(234-11*MOD(YEAR($C5),19),30))/7,)*7-6)+1,$C5=DATE(YEAR($C5),5,1),$C5=DATE(YEAR($C5),5,8),$C5=(ROUND(DATE(YEAR($C5),4,MOD(234-11*MOD(YEAR($C5),19),30))/7,)*7-6)+39,$C5=(ROUND(DATE(YEAR($C5),4,MOD(234-11*MOD(YEAR($C5),19),30))/7,)*7-6)+50,$C5=DATE(YEAR($C5),7,14),$C5=DATE(YEAR($C5),8,15),$C5=DATE(YEAR($C5),11,1),$C5=DATE(YEAR($C5),11,11),$C5=DATE(YEAR($C5),12,25))</formula>
    </cfRule>
  </conditionalFormatting>
  <conditionalFormatting sqref="A5:A35">
    <cfRule type="expression" dxfId="292" priority="44">
      <formula>OR($C5=DATE(YEAR($C5),1,1),$C5=(ROUND(DATE(YEAR($C5),4,MOD(234-11*MOD(YEAR($C5),19),30))/7,)*7-6)+1,$C5=DATE(YEAR($C5),5,1),$C5=DATE(YEAR($C5),5,8),$C5=(ROUND(DATE(YEAR($C5),4,MOD(234-11*MOD(YEAR($C5),19),30))/7,)*7-6)+39,$C5=(ROUND(DATE(YEAR($C5),4,MOD(234-11*MOD(YEAR($C5),19),30))/7,)*7-6)+50,$C5=DATE(YEAR($C5),7,14),$C5=DATE(YEAR($C5),8,15),$C5=DATE(YEAR($C5),11,1),$C5=DATE(YEAR($C5),11,11),$C5=DATE(YEAR($C5),12,25))</formula>
    </cfRule>
  </conditionalFormatting>
  <conditionalFormatting sqref="B4:B13">
    <cfRule type="expression" dxfId="291" priority="29">
      <formula>OR($C4=DATE(YEAR($C4),1,1),$C4=(ROUND(DATE(YEAR($C4),4,MOD(234-11*MOD(YEAR($C4),19),30))/7,)*7-6)+1,$C4=DATE(YEAR($C4),5,1),$C4=DATE(YEAR($C4),5,8),$C4=(ROUND(DATE(YEAR($C4),4,MOD(234-11*MOD(YEAR($C4),19),30))/7,)*7-6)+39,$C4=(ROUND(DATE(YEAR($C4),4,MOD(234-11*MOD(YEAR($C4),19),30))/7,)*7-6)+50,$C4=DATE(YEAR($C4),7,14),$C4=DATE(YEAR($C4),8,15),$C4=DATE(YEAR($C4),11,1),$C4=DATE(YEAR($C4),11,11),$C4=DATE(YEAR($C4),12,25))</formula>
    </cfRule>
    <cfRule type="expression" dxfId="290" priority="30">
      <formula>OR(WEEKDAY(B4)=1,WEEKDAY(B4)=7)</formula>
    </cfRule>
  </conditionalFormatting>
  <conditionalFormatting sqref="B15:B35">
    <cfRule type="expression" dxfId="289" priority="27">
      <formula>OR($C15=DATE(YEAR($C15),1,1),$C15=(ROUND(DATE(YEAR($C15),4,MOD(234-11*MOD(YEAR($C15),19),30))/7,)*7-6)+1,$C15=DATE(YEAR($C15),5,1),$C15=DATE(YEAR($C15),5,8),$C15=(ROUND(DATE(YEAR($C15),4,MOD(234-11*MOD(YEAR($C15),19),30))/7,)*7-6)+39,$C15=(ROUND(DATE(YEAR($C15),4,MOD(234-11*MOD(YEAR($C15),19),30))/7,)*7-6)+50,$C15=DATE(YEAR($C15),7,14),$C15=DATE(YEAR($C15),8,15),$C15=DATE(YEAR($C15),11,1),$C15=DATE(YEAR($C15),11,11),$C15=DATE(YEAR($C15),12,25))</formula>
    </cfRule>
    <cfRule type="expression" dxfId="288" priority="28">
      <formula>OR(WEEKDAY(B15)=1,WEEKDAY(B15)=7)</formula>
    </cfRule>
  </conditionalFormatting>
  <conditionalFormatting sqref="C11">
    <cfRule type="expression" dxfId="287" priority="25">
      <formula>OR($C11=DATE(YEAR($C11),1,1),$C11=(ROUND(DATE(YEAR($C11),4,MOD(234-11*MOD(YEAR($C11),19),30))/7,)*7-6)+1,$C11=DATE(YEAR($C11),5,1),$C11=DATE(YEAR($C11),5,8),$C11=(ROUND(DATE(YEAR($C11),4,MOD(234-11*MOD(YEAR($C11),19),30))/7,)*7-6)+39,$C11=(ROUND(DATE(YEAR($C11),4,MOD(234-11*MOD(YEAR($C11),19),30))/7,)*7-6)+50,$C11=DATE(YEAR($C11),7,14),$C11=DATE(YEAR($C11),8,15),$C11=DATE(YEAR($C11),11,1),$C11=DATE(YEAR($C11),11,11),$C11=DATE(YEAR($C11),12,25))</formula>
    </cfRule>
    <cfRule type="expression" dxfId="286" priority="26">
      <formula>OR(WEEKDAY(C11)=1,WEEKDAY(C11)=7)</formula>
    </cfRule>
  </conditionalFormatting>
  <conditionalFormatting sqref="C12">
    <cfRule type="expression" dxfId="285" priority="23">
      <formula>OR($C12=DATE(YEAR($C12),1,1),$C12=(ROUND(DATE(YEAR($C12),4,MOD(234-11*MOD(YEAR($C12),19),30))/7,)*7-6)+1,$C12=DATE(YEAR($C12),5,1),$C12=DATE(YEAR($C12),5,8),$C12=(ROUND(DATE(YEAR($C12),4,MOD(234-11*MOD(YEAR($C12),19),30))/7,)*7-6)+39,$C12=(ROUND(DATE(YEAR($C12),4,MOD(234-11*MOD(YEAR($C12),19),30))/7,)*7-6)+50,$C12=DATE(YEAR($C12),7,14),$C12=DATE(YEAR($C12),8,15),$C12=DATE(YEAR($C12),11,1),$C12=DATE(YEAR($C12),11,11),$C12=DATE(YEAR($C12),12,25))</formula>
    </cfRule>
    <cfRule type="expression" dxfId="284" priority="24">
      <formula>OR(WEEKDAY(C12)=1,WEEKDAY(C12)=7)</formula>
    </cfRule>
  </conditionalFormatting>
  <conditionalFormatting sqref="C13">
    <cfRule type="expression" dxfId="283" priority="21">
      <formula>OR($C13=DATE(YEAR($C13),1,1),$C13=(ROUND(DATE(YEAR($C13),4,MOD(234-11*MOD(YEAR($C13),19),30))/7,)*7-6)+1,$C13=DATE(YEAR($C13),5,1),$C13=DATE(YEAR($C13),5,8),$C13=(ROUND(DATE(YEAR($C13),4,MOD(234-11*MOD(YEAR($C13),19),30))/7,)*7-6)+39,$C13=(ROUND(DATE(YEAR($C13),4,MOD(234-11*MOD(YEAR($C13),19),30))/7,)*7-6)+50,$C13=DATE(YEAR($C13),7,14),$C13=DATE(YEAR($C13),8,15),$C13=DATE(YEAR($C13),11,1),$C13=DATE(YEAR($C13),11,11),$C13=DATE(YEAR($C13),12,25))</formula>
    </cfRule>
    <cfRule type="expression" dxfId="282" priority="22">
      <formula>OR(WEEKDAY(C13)=1,WEEKDAY(C13)=7)</formula>
    </cfRule>
  </conditionalFormatting>
  <conditionalFormatting sqref="C10">
    <cfRule type="expression" dxfId="281" priority="19">
      <formula>OR($C10=DATE(YEAR($C10),1,1),$C10=(ROUND(DATE(YEAR($C10),4,MOD(234-11*MOD(YEAR($C10),19),30))/7,)*7-6)+1,$C10=DATE(YEAR($C10),5,1),$C10=DATE(YEAR($C10),5,8),$C10=(ROUND(DATE(YEAR($C10),4,MOD(234-11*MOD(YEAR($C10),19),30))/7,)*7-6)+39,$C10=(ROUND(DATE(YEAR($C10),4,MOD(234-11*MOD(YEAR($C10),19),30))/7,)*7-6)+50,$C10=DATE(YEAR($C10),7,14),$C10=DATE(YEAR($C10),8,15),$C10=DATE(YEAR($C10),11,1),$C10=DATE(YEAR($C10),11,11),$C10=DATE(YEAR($C10),12,25))</formula>
    </cfRule>
    <cfRule type="expression" dxfId="280" priority="20">
      <formula>OR(WEEKDAY(C10)=1,WEEKDAY(C10)=7)</formula>
    </cfRule>
  </conditionalFormatting>
  <conditionalFormatting sqref="C17">
    <cfRule type="expression" dxfId="279" priority="17">
      <formula>OR($C17=DATE(YEAR($C17),1,1),$C17=(ROUND(DATE(YEAR($C17),4,MOD(234-11*MOD(YEAR($C17),19),30))/7,)*7-6)+1,$C17=DATE(YEAR($C17),5,1),$C17=DATE(YEAR($C17),5,8),$C17=(ROUND(DATE(YEAR($C17),4,MOD(234-11*MOD(YEAR($C17),19),30))/7,)*7-6)+39,$C17=(ROUND(DATE(YEAR($C17),4,MOD(234-11*MOD(YEAR($C17),19),30))/7,)*7-6)+50,$C17=DATE(YEAR($C17),7,14),$C17=DATE(YEAR($C17),8,15),$C17=DATE(YEAR($C17),11,1),$C17=DATE(YEAR($C17),11,11),$C17=DATE(YEAR($C17),12,25))</formula>
    </cfRule>
    <cfRule type="expression" dxfId="278" priority="18">
      <formula>OR(WEEKDAY(C17)=1,WEEKDAY(C17)=7)</formula>
    </cfRule>
  </conditionalFormatting>
  <conditionalFormatting sqref="C124">
    <cfRule type="expression" dxfId="277" priority="6">
      <formula>OR($C124=DATE(YEAR($C124),1,1),$C124=(ROUND(DATE(YEAR($C124),4,MOD(234-11*MOD(YEAR($C124),19),30))/7,)*7-6)+1,$C124=DATE(YEAR($C124),5,1),$C124=DATE(YEAR($C124),5,8),$C124=(ROUND(DATE(YEAR($C124),4,MOD(234-11*MOD(YEAR($C124),19),30))/7,)*7-6)+39,$C124=(ROUND(DATE(YEAR($C124),4,MOD(234-11*MOD(YEAR($C124),19),30))/7,)*7-6)+50,$C124=DATE(YEAR($C124),7,14),$C124=DATE(YEAR($C124),8,15),$C124=DATE(YEAR($C124),11,1),$C124=DATE(YEAR($C124),11,11),$C124=DATE(YEAR($C124),12,25))</formula>
    </cfRule>
    <cfRule type="expression" dxfId="276" priority="7">
      <formula>OR(WEEKDAY(C124)=1,WEEKDAY(C124)=7)</formula>
    </cfRule>
  </conditionalFormatting>
  <conditionalFormatting sqref="B122">
    <cfRule type="expression" dxfId="275" priority="1">
      <formula>OR($C122=DATE(YEAR($C122),1,1),$C122=(ROUND(DATE(YEAR($C122),4,MOD(234-11*MOD(YEAR($C122),19),30))/7,)*7-6)+1,$C122=DATE(YEAR($C122),5,1),$C122=DATE(YEAR($C122),5,8),$C122=(ROUND(DATE(YEAR($C122),4,MOD(234-11*MOD(YEAR($C122),19),30))/7,)*7-6)+39,$C122=(ROUND(DATE(YEAR($C122),4,MOD(234-11*MOD(YEAR($C122),19),30))/7,)*7-6)+50,$C122=DATE(YEAR($C122),7,14),$C122=DATE(YEAR($C122),8,15),$C122=DATE(YEAR($C122),11,1),$C122=DATE(YEAR($C122),11,11),$C122=DATE(YEAR($C122),12,25))</formula>
    </cfRule>
    <cfRule type="expression" dxfId="274" priority="2">
      <formula>OR(WEEKDAY(B122)=1,WEEKDAY(B122)=7)</formula>
    </cfRule>
  </conditionalFormatting>
  <conditionalFormatting sqref="C123:C124">
    <cfRule type="expression" dxfId="273" priority="13">
      <formula>OR($C123=DATE(YEAR($C123),1,1),$C123=(ROUND(DATE(YEAR($C123),4,MOD(234-11*MOD(YEAR($C123),19),30))/7,)*7-6)+1,$C123=DATE(YEAR($C123),5,1),$C123=DATE(YEAR($C123),5,8),$C123=(ROUND(DATE(YEAR($C123),4,MOD(234-11*MOD(YEAR($C123),19),30))/7,)*7-6)+39,$C123=(ROUND(DATE(YEAR($C123),4,MOD(234-11*MOD(YEAR($C123),19),30))/7,)*7-6)+50,$C123=DATE(YEAR($C123),7,14),$C123=DATE(YEAR($C123),8,15),$C123=DATE(YEAR($C123),11,1),$C123=DATE(YEAR($C123),11,11),$C123=DATE(YEAR($C123),12,25))</formula>
    </cfRule>
    <cfRule type="expression" dxfId="272" priority="15">
      <formula>OR(WEEKDAY(C123)=1,WEEKDAY(C123)=7)</formula>
    </cfRule>
  </conditionalFormatting>
  <conditionalFormatting sqref="F123:F124">
    <cfRule type="cellIs" dxfId="271" priority="14" operator="equal">
      <formula>"X"</formula>
    </cfRule>
  </conditionalFormatting>
  <conditionalFormatting sqref="D123:D124">
    <cfRule type="expression" dxfId="270" priority="12">
      <formula>OR($C123=DATE(YEAR($C123),1,1),$C123=(ROUND(DATE(YEAR($C123),4,MOD(234-11*MOD(YEAR($C123),19),30))/7,)*7-6)+1,$C123=DATE(YEAR($C123),5,1),$C123=DATE(YEAR($C123),5,8),$C123=(ROUND(DATE(YEAR($C123),4,MOD(234-11*MOD(YEAR($C123),19),30))/7,)*7-6)+39,$C123=(ROUND(DATE(YEAR($C123),4,MOD(234-11*MOD(YEAR($C123),19),30))/7,)*7-6)+50,$C123=DATE(YEAR($C123),7,14),$C123=DATE(YEAR($C123),8,15),$C123=DATE(YEAR($C123),11,1),$C123=DATE(YEAR($C123),11,11),$C123=DATE(YEAR($C123),12,25))</formula>
    </cfRule>
  </conditionalFormatting>
  <conditionalFormatting sqref="B123:B124">
    <cfRule type="expression" dxfId="269" priority="10">
      <formula>OR($C123=DATE(YEAR($C123),1,1),$C123=(ROUND(DATE(YEAR($C123),4,MOD(234-11*MOD(YEAR($C123),19),30))/7,)*7-6)+1,$C123=DATE(YEAR($C123),5,1),$C123=DATE(YEAR($C123),5,8),$C123=(ROUND(DATE(YEAR($C123),4,MOD(234-11*MOD(YEAR($C123),19),30))/7,)*7-6)+39,$C123=(ROUND(DATE(YEAR($C123),4,MOD(234-11*MOD(YEAR($C123),19),30))/7,)*7-6)+50,$C123=DATE(YEAR($C123),7,14),$C123=DATE(YEAR($C123),8,15),$C123=DATE(YEAR($C123),11,1),$C123=DATE(YEAR($C123),11,11),$C123=DATE(YEAR($C123),12,25))</formula>
    </cfRule>
    <cfRule type="expression" dxfId="268" priority="11">
      <formula>OR(WEEKDAY(B123)=1,WEEKDAY(B123)=7)</formula>
    </cfRule>
  </conditionalFormatting>
  <conditionalFormatting sqref="C123">
    <cfRule type="expression" dxfId="267" priority="8">
      <formula>OR($C123=DATE(YEAR($C123),1,1),$C123=(ROUND(DATE(YEAR($C123),4,MOD(234-11*MOD(YEAR($C123),19),30))/7,)*7-6)+1,$C123=DATE(YEAR($C123),5,1),$C123=DATE(YEAR($C123),5,8),$C123=(ROUND(DATE(YEAR($C123),4,MOD(234-11*MOD(YEAR($C123),19),30))/7,)*7-6)+39,$C123=(ROUND(DATE(YEAR($C123),4,MOD(234-11*MOD(YEAR($C123),19),30))/7,)*7-6)+50,$C123=DATE(YEAR($C123),7,14),$C123=DATE(YEAR($C123),8,15),$C123=DATE(YEAR($C123),11,1),$C123=DATE(YEAR($C123),11,11),$C123=DATE(YEAR($C123),12,25))</formula>
    </cfRule>
    <cfRule type="expression" dxfId="266" priority="9">
      <formula>OR(WEEKDAY(C123)=1,WEEKDAY(C123)=7)</formula>
    </cfRule>
  </conditionalFormatting>
  <conditionalFormatting sqref="F122">
    <cfRule type="cellIs" dxfId="265" priority="4" operator="equal">
      <formula>"X"</formula>
    </cfRule>
  </conditionalFormatting>
  <conditionalFormatting sqref="D122">
    <cfRule type="expression" dxfId="264" priority="3">
      <formula>OR($C122=DATE(YEAR($C122),1,1),$C122=(ROUND(DATE(YEAR($C122),4,MOD(234-11*MOD(YEAR($C122),19),30))/7,)*7-6)+1,$C122=DATE(YEAR($C122),5,1),$C122=DATE(YEAR($C122),5,8),$C122=(ROUND(DATE(YEAR($C122),4,MOD(234-11*MOD(YEAR($C122),19),30))/7,)*7-6)+39,$C122=(ROUND(DATE(YEAR($C122),4,MOD(234-11*MOD(YEAR($C122),19),30))/7,)*7-6)+50,$C122=DATE(YEAR($C122),7,14),$C122=DATE(YEAR($C122),8,15),$C122=DATE(YEAR($C122),11,1),$C122=DATE(YEAR($C122),11,11),$C122=DATE(YEAR($C122),12,25))</formula>
    </cfRule>
  </conditionalFormatting>
  <pageMargins left="0.23622047244094491" right="0.23622047244094491" top="0.74803149606299213" bottom="0.74803149606299213" header="0.31496062992125984" footer="0.31496062992125984"/>
  <pageSetup paperSize="9" scale="63" orientation="landscape" r:id="rId1"/>
  <rowBreaks count="1" manualBreakCount="1">
    <brk id="42" max="16383" man="1"/>
  </rowBreaks>
  <colBreaks count="1" manualBreakCount="1">
    <brk id="37" max="41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73" id="{3E8EC853-E1F8-45A5-BA35-D9D9940A665F}">
            <x14:iconSet iconSet="3Signs" showValue="0" custom="1">
              <x14:cfvo type="percent">
                <xm:f>0</xm:f>
              </x14:cfvo>
              <x14:cfvo type="num">
                <xm:f>$E$52</xm:f>
              </x14:cfvo>
              <x14:cfvo type="num">
                <xm:f>$E$51</xm:f>
              </x14:cfvo>
              <x14:cfIcon iconSet="3TrafficLights1" iconId="2"/>
              <x14:cfIcon iconSet="3Signs" iconId="1"/>
              <x14:cfIcon iconSet="3Signs" iconId="0"/>
            </x14:iconSet>
          </x14:cfRule>
          <xm:sqref>F51:F53</xm:sqref>
        </x14:conditionalFormatting>
        <x14:conditionalFormatting xmlns:xm="http://schemas.microsoft.com/office/excel/2006/main">
          <x14:cfRule type="containsText" priority="1549" operator="containsText" id="{F85B7180-B756-419A-995D-3E164BB2A737}">
            <xm:f>NOT(ISERROR(SEARCH($E$44,H4)))</xm:f>
            <xm:f>$E$44</xm:f>
            <x14:dxf>
              <font>
                <color theme="2" tint="-0.499984740745262"/>
              </font>
              <fill>
                <patternFill>
                  <bgColor theme="9" tint="0.39994506668294322"/>
                </patternFill>
              </fill>
            </x14:dxf>
          </x14:cfRule>
          <xm:sqref>M4:M35 AG4:AG35 AL4:AL35 AQ4:AQ35 AV4:AV35 BA4:BA35 R4:R35 W4:W35 AB4:AB35 H4:H35</xm:sqref>
        </x14:conditionalFormatting>
        <x14:conditionalFormatting xmlns:xm="http://schemas.microsoft.com/office/excel/2006/main">
          <x14:cfRule type="iconSet" priority="1595" id="{18153CB7-1E0F-4DC5-94F8-DCC0B2553154}">
            <x14:iconSet iconSet="3Signs" showValue="0" custom="1">
              <x14:cfvo type="percent">
                <xm:f>0</xm:f>
              </x14:cfvo>
              <x14:cfvo type="num">
                <xm:f>$E$52</xm:f>
              </x14:cfvo>
              <x14:cfvo type="num">
                <xm:f>$E$51</xm:f>
              </x14:cfvo>
              <x14:cfIcon iconSet="3TrafficLights1" iconId="2"/>
              <x14:cfIcon iconSet="3Signs" iconId="1"/>
              <x14:cfIcon iconSet="3Signs" iconId="0"/>
            </x14:iconSet>
          </x14:cfRule>
          <xm:sqref>E4</xm:sqref>
        </x14:conditionalFormatting>
        <x14:conditionalFormatting xmlns:xm="http://schemas.microsoft.com/office/excel/2006/main">
          <x14:cfRule type="iconSet" priority="1596" id="{2A0888BF-98D1-42B8-9324-7D285319066A}">
            <x14:iconSet iconSet="3Signs" showValue="0" custom="1">
              <x14:cfvo type="percent">
                <xm:f>0</xm:f>
              </x14:cfvo>
              <x14:cfvo type="num">
                <xm:f>$E$52</xm:f>
              </x14:cfvo>
              <x14:cfvo type="num">
                <xm:f>$E$51</xm:f>
              </x14:cfvo>
              <x14:cfIcon iconSet="3TrafficLights1" iconId="2"/>
              <x14:cfIcon iconSet="3Signs" iconId="1"/>
              <x14:cfIcon iconSet="3Signs" iconId="0"/>
            </x14:iconSet>
          </x14:cfRule>
          <xm:sqref>E5:E35</xm:sqref>
        </x14:conditionalFormatting>
        <x14:conditionalFormatting xmlns:xm="http://schemas.microsoft.com/office/excel/2006/main">
          <x14:cfRule type="containsText" priority="239" operator="containsText" id="{C972BF8A-32F0-47BA-BD66-10F49A47EB7D}">
            <xm:f>NOT(ISERROR(SEARCH($E$44,BF4)))</xm:f>
            <xm:f>$E$44</xm:f>
            <x14:dxf>
              <font>
                <color theme="2" tint="-0.499984740745262"/>
              </font>
              <fill>
                <patternFill>
                  <bgColor theme="9" tint="0.39994506668294322"/>
                </patternFill>
              </fill>
            </x14:dxf>
          </x14:cfRule>
          <xm:sqref>BF4:BF35</xm:sqref>
        </x14:conditionalFormatting>
        <x14:conditionalFormatting xmlns:xm="http://schemas.microsoft.com/office/excel/2006/main">
          <x14:cfRule type="containsText" priority="228" operator="containsText" id="{B91A0830-EC17-4F5E-97B1-D7729F90EC2B}">
            <xm:f>NOT(ISERROR(SEARCH($E$44,BK4)))</xm:f>
            <xm:f>$E$44</xm:f>
            <x14:dxf>
              <font>
                <color theme="2" tint="-0.499984740745262"/>
              </font>
              <fill>
                <patternFill>
                  <bgColor theme="9" tint="0.39994506668294322"/>
                </patternFill>
              </fill>
            </x14:dxf>
          </x14:cfRule>
          <xm:sqref>BK4:BK35</xm:sqref>
        </x14:conditionalFormatting>
        <x14:conditionalFormatting xmlns:xm="http://schemas.microsoft.com/office/excel/2006/main">
          <x14:cfRule type="containsText" priority="217" operator="containsText" id="{AFC896E6-9649-4875-B99B-FD204383FC82}">
            <xm:f>NOT(ISERROR(SEARCH($E$44,BP4)))</xm:f>
            <xm:f>$E$44</xm:f>
            <x14:dxf>
              <font>
                <color theme="2" tint="-0.499984740745262"/>
              </font>
              <fill>
                <patternFill>
                  <bgColor theme="9" tint="0.39994506668294322"/>
                </patternFill>
              </fill>
            </x14:dxf>
          </x14:cfRule>
          <xm:sqref>BP4:BP35</xm:sqref>
        </x14:conditionalFormatting>
        <x14:conditionalFormatting xmlns:xm="http://schemas.microsoft.com/office/excel/2006/main">
          <x14:cfRule type="containsText" priority="206" operator="containsText" id="{DDBBA674-83E2-49C3-B678-9B42086FF2A8}">
            <xm:f>NOT(ISERROR(SEARCH($E$44,BU4)))</xm:f>
            <xm:f>$E$44</xm:f>
            <x14:dxf>
              <font>
                <color theme="2" tint="-0.499984740745262"/>
              </font>
              <fill>
                <patternFill>
                  <bgColor theme="9" tint="0.39994506668294322"/>
                </patternFill>
              </fill>
            </x14:dxf>
          </x14:cfRule>
          <xm:sqref>BU4:BU35</xm:sqref>
        </x14:conditionalFormatting>
        <x14:conditionalFormatting xmlns:xm="http://schemas.microsoft.com/office/excel/2006/main">
          <x14:cfRule type="containsText" priority="195" operator="containsText" id="{92C7EF23-AA7B-4F58-A90B-291E4BA9068F}">
            <xm:f>NOT(ISERROR(SEARCH($E$44,BZ4)))</xm:f>
            <xm:f>$E$44</xm:f>
            <x14:dxf>
              <font>
                <color theme="2" tint="-0.499984740745262"/>
              </font>
              <fill>
                <patternFill>
                  <bgColor theme="9" tint="0.39994506668294322"/>
                </patternFill>
              </fill>
            </x14:dxf>
          </x14:cfRule>
          <xm:sqref>BZ4:BZ35</xm:sqref>
        </x14:conditionalFormatting>
        <x14:conditionalFormatting xmlns:xm="http://schemas.microsoft.com/office/excel/2006/main">
          <x14:cfRule type="containsText" priority="184" operator="containsText" id="{9E7A37D7-A26F-4FFA-BABA-98BC76A32F97}">
            <xm:f>NOT(ISERROR(SEARCH($E$44,CE4)))</xm:f>
            <xm:f>$E$44</xm:f>
            <x14:dxf>
              <font>
                <color theme="2" tint="-0.499984740745262"/>
              </font>
              <fill>
                <patternFill>
                  <bgColor theme="9" tint="0.39994506668294322"/>
                </patternFill>
              </fill>
            </x14:dxf>
          </x14:cfRule>
          <xm:sqref>CE4:CE35</xm:sqref>
        </x14:conditionalFormatting>
        <x14:conditionalFormatting xmlns:xm="http://schemas.microsoft.com/office/excel/2006/main">
          <x14:cfRule type="containsText" priority="173" operator="containsText" id="{7DEE9C0D-044F-4C66-9AF1-AEF1E6BEFEA4}">
            <xm:f>NOT(ISERROR(SEARCH($E$44,CJ4)))</xm:f>
            <xm:f>$E$44</xm:f>
            <x14:dxf>
              <font>
                <color theme="2" tint="-0.499984740745262"/>
              </font>
              <fill>
                <patternFill>
                  <bgColor theme="9" tint="0.39994506668294322"/>
                </patternFill>
              </fill>
            </x14:dxf>
          </x14:cfRule>
          <xm:sqref>CJ4:CJ35</xm:sqref>
        </x14:conditionalFormatting>
        <x14:conditionalFormatting xmlns:xm="http://schemas.microsoft.com/office/excel/2006/main">
          <x14:cfRule type="containsText" priority="162" operator="containsText" id="{AEC73BC8-80EB-4B2B-A7F2-DD17BC41A2D3}">
            <xm:f>NOT(ISERROR(SEARCH($E$44,CO4)))</xm:f>
            <xm:f>$E$44</xm:f>
            <x14:dxf>
              <font>
                <color theme="2" tint="-0.499984740745262"/>
              </font>
              <fill>
                <patternFill>
                  <bgColor theme="9" tint="0.39994506668294322"/>
                </patternFill>
              </fill>
            </x14:dxf>
          </x14:cfRule>
          <xm:sqref>CO4:CO35</xm:sqref>
        </x14:conditionalFormatting>
        <x14:conditionalFormatting xmlns:xm="http://schemas.microsoft.com/office/excel/2006/main">
          <x14:cfRule type="containsText" priority="151" operator="containsText" id="{8EC95C84-23DC-4991-BAF0-499F4034BFBE}">
            <xm:f>NOT(ISERROR(SEARCH($E$44,CT4)))</xm:f>
            <xm:f>$E$44</xm:f>
            <x14:dxf>
              <font>
                <color theme="2" tint="-0.499984740745262"/>
              </font>
              <fill>
                <patternFill>
                  <bgColor theme="9" tint="0.39994506668294322"/>
                </patternFill>
              </fill>
            </x14:dxf>
          </x14:cfRule>
          <xm:sqref>CT4:CT35</xm:sqref>
        </x14:conditionalFormatting>
        <x14:conditionalFormatting xmlns:xm="http://schemas.microsoft.com/office/excel/2006/main">
          <x14:cfRule type="containsText" priority="140" operator="containsText" id="{30013536-0DC9-4EEF-A076-2AD49E29493E}">
            <xm:f>NOT(ISERROR(SEARCH($E$44,CY4)))</xm:f>
            <xm:f>$E$44</xm:f>
            <x14:dxf>
              <font>
                <color theme="2" tint="-0.499984740745262"/>
              </font>
              <fill>
                <patternFill>
                  <bgColor theme="9" tint="0.39994506668294322"/>
                </patternFill>
              </fill>
            </x14:dxf>
          </x14:cfRule>
          <xm:sqref>CY4:CY35</xm:sqref>
        </x14:conditionalFormatting>
        <x14:conditionalFormatting xmlns:xm="http://schemas.microsoft.com/office/excel/2006/main">
          <x14:cfRule type="containsText" priority="121" operator="containsText" id="{CEA7FDB5-A882-4A74-9C9A-75833CAABE2A}">
            <xm:f>NOT(ISERROR(SEARCH($E$44,M90)))</xm:f>
            <xm:f>$E$44</xm:f>
            <x14:dxf>
              <font>
                <color theme="2" tint="-0.499984740745262"/>
              </font>
              <fill>
                <patternFill>
                  <bgColor theme="9" tint="0.39994506668294322"/>
                </patternFill>
              </fill>
            </x14:dxf>
          </x14:cfRule>
          <xm:sqref>M90:M91</xm:sqref>
        </x14:conditionalFormatting>
        <x14:conditionalFormatting xmlns:xm="http://schemas.microsoft.com/office/excel/2006/main">
          <x14:cfRule type="iconSet" priority="16" id="{6D9DA2A7-56B3-4733-90FF-E12FDA1C0F2F}">
            <x14:iconSet iconSet="3Signs" showValue="0" custom="1">
              <x14:cfvo type="percent">
                <xm:f>0</xm:f>
              </x14:cfvo>
              <x14:cfvo type="num">
                <xm:f>$E$52</xm:f>
              </x14:cfvo>
              <x14:cfvo type="num">
                <xm:f>$E$51</xm:f>
              </x14:cfvo>
              <x14:cfIcon iconSet="3TrafficLights1" iconId="2"/>
              <x14:cfIcon iconSet="3Signs" iconId="1"/>
              <x14:cfIcon iconSet="3Signs" iconId="0"/>
            </x14:iconSet>
          </x14:cfRule>
          <xm:sqref>E123:E124</xm:sqref>
        </x14:conditionalFormatting>
        <x14:conditionalFormatting xmlns:xm="http://schemas.microsoft.com/office/excel/2006/main">
          <x14:cfRule type="iconSet" priority="5" id="{B7D2B2F3-17B9-4B1B-83C1-13BB5376BCAD}">
            <x14:iconSet iconSet="3Signs" showValue="0" custom="1">
              <x14:cfvo type="percent">
                <xm:f>0</xm:f>
              </x14:cfvo>
              <x14:cfvo type="num">
                <xm:f>$E$52</xm:f>
              </x14:cfvo>
              <x14:cfvo type="num">
                <xm:f>$E$51</xm:f>
              </x14:cfvo>
              <x14:cfIcon iconSet="3TrafficLights1" iconId="2"/>
              <x14:cfIcon iconSet="3Signs" iconId="1"/>
              <x14:cfIcon iconSet="3Signs" iconId="0"/>
            </x14:iconSet>
          </x14:cfRule>
          <xm:sqref>E122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CY130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4" style="80" customWidth="1"/>
    <col min="2" max="2" width="25" style="80" customWidth="1"/>
    <col min="3" max="3" width="7.85546875" style="80" customWidth="1"/>
    <col min="4" max="34" width="7.140625" style="80" customWidth="1"/>
    <col min="35" max="35" width="3" style="80" customWidth="1"/>
    <col min="36" max="40" width="5" style="80" customWidth="1"/>
    <col min="41" max="41" width="8.85546875" style="80" customWidth="1"/>
    <col min="42" max="42" width="2.42578125" style="80" customWidth="1"/>
    <col min="43" max="43" width="18.140625" style="80" customWidth="1"/>
    <col min="44" max="44" width="17.5703125" style="80" customWidth="1"/>
    <col min="45" max="45" width="18.28515625" style="80" bestFit="1" customWidth="1"/>
    <col min="46" max="46" width="9.140625" style="80" customWidth="1"/>
    <col min="47" max="47" width="17.7109375" style="80" customWidth="1"/>
    <col min="48" max="48" width="12.85546875" style="80" bestFit="1" customWidth="1"/>
    <col min="49" max="16384" width="11.42578125" style="80"/>
  </cols>
  <sheetData>
    <row r="2" spans="1:48" ht="31.5" x14ac:dyDescent="0.25">
      <c r="B2" s="416" t="s">
        <v>502</v>
      </c>
      <c r="C2" s="516" t="s">
        <v>511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420" t="s">
        <v>92</v>
      </c>
      <c r="S2" s="420"/>
      <c r="T2" s="420"/>
      <c r="U2" s="420"/>
      <c r="V2" s="420"/>
      <c r="W2" s="420"/>
      <c r="X2" s="421">
        <f ca="1">NOW()</f>
        <v>41948.452383217591</v>
      </c>
      <c r="Y2" s="421"/>
      <c r="Z2" s="421"/>
      <c r="AA2" s="421"/>
      <c r="AB2" s="421"/>
      <c r="AC2" s="421"/>
      <c r="AD2" s="196"/>
      <c r="AE2" s="196"/>
      <c r="AF2" s="196"/>
      <c r="AG2" s="196"/>
      <c r="AH2" s="197"/>
    </row>
    <row r="4" spans="1:48" ht="15.75" thickBot="1" x14ac:dyDescent="0.3">
      <c r="B4" s="98" t="s">
        <v>242</v>
      </c>
      <c r="C4" s="84">
        <f t="shared" ref="C4:AH4" si="0">WEEKNUM(C6,2)</f>
        <v>44</v>
      </c>
      <c r="D4" s="84">
        <f t="shared" si="0"/>
        <v>44</v>
      </c>
      <c r="E4" s="84">
        <f t="shared" si="0"/>
        <v>44</v>
      </c>
      <c r="F4" s="84">
        <f t="shared" si="0"/>
        <v>45</v>
      </c>
      <c r="G4" s="84">
        <f t="shared" si="0"/>
        <v>45</v>
      </c>
      <c r="H4" s="84">
        <f t="shared" si="0"/>
        <v>45</v>
      </c>
      <c r="I4" s="84">
        <f t="shared" si="0"/>
        <v>45</v>
      </c>
      <c r="J4" s="84">
        <f t="shared" si="0"/>
        <v>45</v>
      </c>
      <c r="K4" s="84">
        <f t="shared" si="0"/>
        <v>45</v>
      </c>
      <c r="L4" s="84">
        <f t="shared" si="0"/>
        <v>45</v>
      </c>
      <c r="M4" s="84">
        <f t="shared" si="0"/>
        <v>46</v>
      </c>
      <c r="N4" s="84">
        <f t="shared" si="0"/>
        <v>46</v>
      </c>
      <c r="O4" s="84">
        <f t="shared" si="0"/>
        <v>46</v>
      </c>
      <c r="P4" s="84">
        <f t="shared" si="0"/>
        <v>46</v>
      </c>
      <c r="Q4" s="84">
        <f t="shared" si="0"/>
        <v>46</v>
      </c>
      <c r="R4" s="84">
        <f t="shared" si="0"/>
        <v>46</v>
      </c>
      <c r="S4" s="84">
        <f t="shared" si="0"/>
        <v>46</v>
      </c>
      <c r="T4" s="84">
        <f t="shared" si="0"/>
        <v>47</v>
      </c>
      <c r="U4" s="84">
        <f t="shared" si="0"/>
        <v>47</v>
      </c>
      <c r="V4" s="84">
        <f t="shared" si="0"/>
        <v>47</v>
      </c>
      <c r="W4" s="84">
        <f t="shared" si="0"/>
        <v>47</v>
      </c>
      <c r="X4" s="84">
        <f t="shared" si="0"/>
        <v>47</v>
      </c>
      <c r="Y4" s="84">
        <f t="shared" si="0"/>
        <v>47</v>
      </c>
      <c r="Z4" s="84">
        <f t="shared" si="0"/>
        <v>47</v>
      </c>
      <c r="AA4" s="84">
        <f t="shared" si="0"/>
        <v>48</v>
      </c>
      <c r="AB4" s="84">
        <f t="shared" si="0"/>
        <v>48</v>
      </c>
      <c r="AC4" s="84">
        <f t="shared" si="0"/>
        <v>48</v>
      </c>
      <c r="AD4" s="84">
        <f t="shared" si="0"/>
        <v>48</v>
      </c>
      <c r="AE4" s="84">
        <f t="shared" si="0"/>
        <v>48</v>
      </c>
      <c r="AF4" s="84">
        <f t="shared" si="0"/>
        <v>48</v>
      </c>
      <c r="AG4" s="84">
        <f t="shared" si="0"/>
        <v>48</v>
      </c>
      <c r="AH4" s="84">
        <f t="shared" si="0"/>
        <v>49</v>
      </c>
    </row>
    <row r="5" spans="1:48" ht="24" thickTop="1" thickBot="1" x14ac:dyDescent="0.35">
      <c r="A5" s="83"/>
      <c r="B5" s="186">
        <f>YEAR(C6)</f>
        <v>2013</v>
      </c>
      <c r="C5" s="180">
        <f>C6</f>
        <v>41579</v>
      </c>
      <c r="D5" s="180">
        <f>D6</f>
        <v>41580</v>
      </c>
      <c r="E5" s="180">
        <f t="shared" ref="E5:AH5" si="1">E6</f>
        <v>41581</v>
      </c>
      <c r="F5" s="180">
        <f t="shared" si="1"/>
        <v>41582</v>
      </c>
      <c r="G5" s="180">
        <f t="shared" si="1"/>
        <v>41583</v>
      </c>
      <c r="H5" s="180">
        <f t="shared" si="1"/>
        <v>41584</v>
      </c>
      <c r="I5" s="180">
        <f t="shared" si="1"/>
        <v>41585</v>
      </c>
      <c r="J5" s="180">
        <f t="shared" si="1"/>
        <v>41586</v>
      </c>
      <c r="K5" s="180">
        <f t="shared" si="1"/>
        <v>41587</v>
      </c>
      <c r="L5" s="180">
        <f t="shared" si="1"/>
        <v>41588</v>
      </c>
      <c r="M5" s="180">
        <f t="shared" si="1"/>
        <v>41589</v>
      </c>
      <c r="N5" s="180">
        <f t="shared" si="1"/>
        <v>41590</v>
      </c>
      <c r="O5" s="180">
        <f t="shared" si="1"/>
        <v>41591</v>
      </c>
      <c r="P5" s="180">
        <f t="shared" si="1"/>
        <v>41592</v>
      </c>
      <c r="Q5" s="180">
        <f t="shared" si="1"/>
        <v>41593</v>
      </c>
      <c r="R5" s="180">
        <f t="shared" si="1"/>
        <v>41594</v>
      </c>
      <c r="S5" s="180">
        <f t="shared" si="1"/>
        <v>41595</v>
      </c>
      <c r="T5" s="180">
        <f t="shared" si="1"/>
        <v>41596</v>
      </c>
      <c r="U5" s="180">
        <f t="shared" si="1"/>
        <v>41597</v>
      </c>
      <c r="V5" s="180">
        <f t="shared" si="1"/>
        <v>41598</v>
      </c>
      <c r="W5" s="180">
        <f t="shared" si="1"/>
        <v>41599</v>
      </c>
      <c r="X5" s="180">
        <f t="shared" si="1"/>
        <v>41600</v>
      </c>
      <c r="Y5" s="180">
        <f t="shared" si="1"/>
        <v>41601</v>
      </c>
      <c r="Z5" s="180">
        <f t="shared" si="1"/>
        <v>41602</v>
      </c>
      <c r="AA5" s="180">
        <f t="shared" si="1"/>
        <v>41603</v>
      </c>
      <c r="AB5" s="180">
        <f t="shared" si="1"/>
        <v>41604</v>
      </c>
      <c r="AC5" s="180">
        <f t="shared" si="1"/>
        <v>41605</v>
      </c>
      <c r="AD5" s="180">
        <f t="shared" si="1"/>
        <v>41606</v>
      </c>
      <c r="AE5" s="180">
        <f t="shared" si="1"/>
        <v>41607</v>
      </c>
      <c r="AF5" s="180">
        <f t="shared" si="1"/>
        <v>41608</v>
      </c>
      <c r="AG5" s="180">
        <f t="shared" si="1"/>
        <v>41609</v>
      </c>
      <c r="AH5" s="180">
        <f t="shared" si="1"/>
        <v>41610</v>
      </c>
      <c r="AJ5" s="84" t="str">
        <f>D34</f>
        <v>CP</v>
      </c>
      <c r="AK5" s="84" t="str">
        <f>D35</f>
        <v>RTT</v>
      </c>
      <c r="AL5" s="84" t="str">
        <f>D36</f>
        <v>AM</v>
      </c>
      <c r="AM5" s="84" t="str">
        <f>D37</f>
        <v>RH</v>
      </c>
      <c r="AN5" s="84" t="str">
        <f>D38</f>
        <v>AA</v>
      </c>
      <c r="AO5" s="84"/>
      <c r="AP5" s="84"/>
      <c r="AQ5" s="186">
        <f>B5</f>
        <v>2013</v>
      </c>
      <c r="AR5" s="107" t="s">
        <v>61</v>
      </c>
      <c r="AS5" s="101" t="s">
        <v>62</v>
      </c>
      <c r="AT5" s="102" t="s">
        <v>63</v>
      </c>
      <c r="AU5" s="107" t="s">
        <v>67</v>
      </c>
      <c r="AV5" s="107" t="s">
        <v>68</v>
      </c>
    </row>
    <row r="6" spans="1:48" ht="26.25" thickTop="1" x14ac:dyDescent="0.35">
      <c r="A6" s="83"/>
      <c r="B6" s="189">
        <f>C6</f>
        <v>41579</v>
      </c>
      <c r="C6" s="188">
        <v>41579</v>
      </c>
      <c r="D6" s="181">
        <f>C6+1</f>
        <v>41580</v>
      </c>
      <c r="E6" s="181">
        <f t="shared" ref="E6:AH6" si="2">D6+1</f>
        <v>41581</v>
      </c>
      <c r="F6" s="181">
        <f t="shared" si="2"/>
        <v>41582</v>
      </c>
      <c r="G6" s="181">
        <f t="shared" si="2"/>
        <v>41583</v>
      </c>
      <c r="H6" s="181">
        <f t="shared" si="2"/>
        <v>41584</v>
      </c>
      <c r="I6" s="181">
        <f t="shared" si="2"/>
        <v>41585</v>
      </c>
      <c r="J6" s="181">
        <f t="shared" si="2"/>
        <v>41586</v>
      </c>
      <c r="K6" s="181">
        <f t="shared" si="2"/>
        <v>41587</v>
      </c>
      <c r="L6" s="181">
        <f t="shared" si="2"/>
        <v>41588</v>
      </c>
      <c r="M6" s="181">
        <f t="shared" si="2"/>
        <v>41589</v>
      </c>
      <c r="N6" s="181">
        <f t="shared" si="2"/>
        <v>41590</v>
      </c>
      <c r="O6" s="181">
        <f t="shared" si="2"/>
        <v>41591</v>
      </c>
      <c r="P6" s="181">
        <f t="shared" si="2"/>
        <v>41592</v>
      </c>
      <c r="Q6" s="181">
        <f t="shared" si="2"/>
        <v>41593</v>
      </c>
      <c r="R6" s="181">
        <f t="shared" si="2"/>
        <v>41594</v>
      </c>
      <c r="S6" s="181">
        <f t="shared" si="2"/>
        <v>41595</v>
      </c>
      <c r="T6" s="181">
        <f t="shared" si="2"/>
        <v>41596</v>
      </c>
      <c r="U6" s="181">
        <f t="shared" si="2"/>
        <v>41597</v>
      </c>
      <c r="V6" s="181">
        <f t="shared" si="2"/>
        <v>41598</v>
      </c>
      <c r="W6" s="181">
        <f t="shared" si="2"/>
        <v>41599</v>
      </c>
      <c r="X6" s="181">
        <f t="shared" si="2"/>
        <v>41600</v>
      </c>
      <c r="Y6" s="181">
        <f t="shared" si="2"/>
        <v>41601</v>
      </c>
      <c r="Z6" s="181">
        <f t="shared" si="2"/>
        <v>41602</v>
      </c>
      <c r="AA6" s="181">
        <f t="shared" si="2"/>
        <v>41603</v>
      </c>
      <c r="AB6" s="181">
        <f t="shared" si="2"/>
        <v>41604</v>
      </c>
      <c r="AC6" s="181">
        <f t="shared" si="2"/>
        <v>41605</v>
      </c>
      <c r="AD6" s="181">
        <f t="shared" si="2"/>
        <v>41606</v>
      </c>
      <c r="AE6" s="181">
        <f t="shared" si="2"/>
        <v>41607</v>
      </c>
      <c r="AF6" s="181">
        <f t="shared" si="2"/>
        <v>41608</v>
      </c>
      <c r="AG6" s="181">
        <f t="shared" si="2"/>
        <v>41609</v>
      </c>
      <c r="AH6" s="181">
        <f t="shared" si="2"/>
        <v>41610</v>
      </c>
      <c r="AJ6" s="85" t="str">
        <f>D34</f>
        <v>CP</v>
      </c>
      <c r="AK6" s="85" t="str">
        <f>D35</f>
        <v>RTT</v>
      </c>
      <c r="AL6" s="85" t="str">
        <f>D36</f>
        <v>AM</v>
      </c>
      <c r="AM6" s="85" t="str">
        <f>D37</f>
        <v>RH</v>
      </c>
      <c r="AN6" s="85" t="str">
        <f>D38</f>
        <v>AA</v>
      </c>
      <c r="AO6" s="209" t="s">
        <v>261</v>
      </c>
      <c r="AP6" s="85"/>
      <c r="AQ6" s="189">
        <f>B6</f>
        <v>41579</v>
      </c>
    </row>
    <row r="7" spans="1:48" x14ac:dyDescent="0.25">
      <c r="A7" s="83"/>
      <c r="B7" s="80" t="s">
        <v>243</v>
      </c>
      <c r="C7" s="194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85"/>
      <c r="AJ7" s="85"/>
      <c r="AK7" s="85"/>
      <c r="AL7" s="85"/>
      <c r="AM7" s="85"/>
      <c r="AN7" s="85"/>
      <c r="AO7" s="85"/>
      <c r="AP7" s="85"/>
    </row>
    <row r="8" spans="1:48" ht="15.75" x14ac:dyDescent="0.25">
      <c r="A8" s="83"/>
      <c r="B8" s="100" t="s">
        <v>81</v>
      </c>
      <c r="C8" s="195" t="s">
        <v>60</v>
      </c>
      <c r="D8" s="195" t="s">
        <v>507</v>
      </c>
      <c r="E8" s="195" t="s">
        <v>507</v>
      </c>
      <c r="F8" s="195"/>
      <c r="G8" s="195"/>
      <c r="H8" s="195" t="s">
        <v>49</v>
      </c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J8" s="182">
        <f>COUNTIF($C8:$AH8,AJ$5)</f>
        <v>1</v>
      </c>
      <c r="AK8" s="183">
        <f>COUNTIF($C8:$AH8,AK$5)</f>
        <v>1</v>
      </c>
      <c r="AL8" s="183">
        <f t="shared" ref="AL8:AN23" si="3">COUNTIF($C8:$AH8,AL$5)</f>
        <v>0</v>
      </c>
      <c r="AM8" s="183">
        <f t="shared" si="3"/>
        <v>2</v>
      </c>
      <c r="AN8" s="203">
        <f t="shared" si="3"/>
        <v>0</v>
      </c>
      <c r="AO8" s="210">
        <f>SUM(AJ8:AN8)</f>
        <v>4</v>
      </c>
      <c r="AP8" s="176"/>
      <c r="AQ8" s="86" t="str">
        <f t="shared" ref="AQ8:AQ27" si="4">B8</f>
        <v>RENÉ</v>
      </c>
      <c r="AR8" s="106">
        <v>24357</v>
      </c>
      <c r="AS8" s="103">
        <f t="shared" ref="AS8:AS27" si="5">DATE($B$3,MONTH(AR8),DAY(AR8))</f>
        <v>251</v>
      </c>
      <c r="AT8" s="104">
        <f>($B$5)-YEAR(AR8)</f>
        <v>47</v>
      </c>
      <c r="AU8" s="106">
        <v>33271</v>
      </c>
      <c r="AV8" s="190">
        <f>($B$5)-YEAR(AU8)</f>
        <v>22</v>
      </c>
    </row>
    <row r="9" spans="1:48" ht="15.75" x14ac:dyDescent="0.25">
      <c r="A9" s="83"/>
      <c r="B9" s="100" t="s">
        <v>82</v>
      </c>
      <c r="C9" s="195" t="s">
        <v>49</v>
      </c>
      <c r="D9" s="195" t="s">
        <v>507</v>
      </c>
      <c r="E9" s="195" t="s">
        <v>507</v>
      </c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J9" s="204">
        <f>COUNTIF($C9:$AH9,AJ$5)</f>
        <v>0</v>
      </c>
      <c r="AK9" s="88">
        <f>COUNTIF($C9:$AH9,AK$5)</f>
        <v>1</v>
      </c>
      <c r="AL9" s="88">
        <f t="shared" si="3"/>
        <v>0</v>
      </c>
      <c r="AM9" s="88">
        <f t="shared" si="3"/>
        <v>2</v>
      </c>
      <c r="AN9" s="89">
        <f t="shared" si="3"/>
        <v>0</v>
      </c>
      <c r="AO9" s="211">
        <f t="shared" ref="AO9:AO27" si="6">SUM(AJ9:AN9)</f>
        <v>3</v>
      </c>
      <c r="AP9" s="176"/>
      <c r="AQ9" s="86" t="str">
        <f t="shared" si="4"/>
        <v>ADELINE</v>
      </c>
      <c r="AR9" s="106">
        <v>19182</v>
      </c>
      <c r="AS9" s="103">
        <f t="shared" si="5"/>
        <v>189</v>
      </c>
      <c r="AT9" s="104">
        <f t="shared" ref="AT9:AT27" si="7">($B$5)-YEAR(AR9)</f>
        <v>61</v>
      </c>
      <c r="AU9" s="106">
        <v>35829</v>
      </c>
      <c r="AV9" s="190">
        <f t="shared" ref="AV9:AV27" si="8">($B$5)-YEAR(AU9)</f>
        <v>15</v>
      </c>
    </row>
    <row r="10" spans="1:48" ht="15.75" x14ac:dyDescent="0.25">
      <c r="A10" s="83"/>
      <c r="B10" s="100" t="s">
        <v>83</v>
      </c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J10" s="204">
        <f t="shared" ref="AJ10:AN27" si="9">COUNTIF($C10:$AH10,AJ$5)</f>
        <v>0</v>
      </c>
      <c r="AK10" s="88">
        <f t="shared" si="9"/>
        <v>0</v>
      </c>
      <c r="AL10" s="88">
        <f t="shared" si="3"/>
        <v>0</v>
      </c>
      <c r="AM10" s="88">
        <f t="shared" si="3"/>
        <v>0</v>
      </c>
      <c r="AN10" s="89">
        <f t="shared" si="3"/>
        <v>0</v>
      </c>
      <c r="AO10" s="211">
        <f t="shared" si="6"/>
        <v>0</v>
      </c>
      <c r="AP10" s="176"/>
      <c r="AQ10" s="86" t="str">
        <f t="shared" si="4"/>
        <v>CÉLINE</v>
      </c>
      <c r="AR10" s="106">
        <v>22533</v>
      </c>
      <c r="AS10" s="103">
        <f t="shared" si="5"/>
        <v>253</v>
      </c>
      <c r="AT10" s="104">
        <f t="shared" si="7"/>
        <v>52</v>
      </c>
      <c r="AU10" s="106">
        <v>36560</v>
      </c>
      <c r="AV10" s="190">
        <f t="shared" si="8"/>
        <v>13</v>
      </c>
    </row>
    <row r="11" spans="1:48" ht="15.75" x14ac:dyDescent="0.25">
      <c r="B11" s="100" t="s">
        <v>84</v>
      </c>
      <c r="C11" s="195"/>
      <c r="D11" s="195"/>
      <c r="E11" s="195" t="s">
        <v>507</v>
      </c>
      <c r="F11" s="195" t="s">
        <v>507</v>
      </c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J11" s="204">
        <f t="shared" si="9"/>
        <v>0</v>
      </c>
      <c r="AK11" s="88">
        <f t="shared" si="9"/>
        <v>0</v>
      </c>
      <c r="AL11" s="88">
        <f t="shared" si="3"/>
        <v>0</v>
      </c>
      <c r="AM11" s="88">
        <f t="shared" si="3"/>
        <v>2</v>
      </c>
      <c r="AN11" s="89">
        <f t="shared" si="3"/>
        <v>0</v>
      </c>
      <c r="AO11" s="211">
        <f t="shared" si="6"/>
        <v>2</v>
      </c>
      <c r="AP11" s="176"/>
      <c r="AQ11" s="86" t="str">
        <f t="shared" si="4"/>
        <v>ÉLODIE</v>
      </c>
      <c r="AR11" s="106">
        <v>25821</v>
      </c>
      <c r="AS11" s="103">
        <f t="shared" si="5"/>
        <v>254</v>
      </c>
      <c r="AT11" s="104">
        <f t="shared" si="7"/>
        <v>43</v>
      </c>
      <c r="AU11" s="106">
        <v>38388</v>
      </c>
      <c r="AV11" s="190">
        <f t="shared" si="8"/>
        <v>8</v>
      </c>
    </row>
    <row r="12" spans="1:48" ht="16.5" thickBot="1" x14ac:dyDescent="0.3">
      <c r="A12" s="105"/>
      <c r="B12" s="100" t="s">
        <v>85</v>
      </c>
      <c r="C12" s="195"/>
      <c r="D12" s="195"/>
      <c r="E12" s="195"/>
      <c r="F12" s="195"/>
      <c r="G12" s="195" t="s">
        <v>507</v>
      </c>
      <c r="H12" s="195" t="s">
        <v>507</v>
      </c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J12" s="204">
        <f t="shared" si="9"/>
        <v>0</v>
      </c>
      <c r="AK12" s="88">
        <f t="shared" si="9"/>
        <v>0</v>
      </c>
      <c r="AL12" s="88">
        <f t="shared" si="3"/>
        <v>0</v>
      </c>
      <c r="AM12" s="88">
        <f t="shared" si="3"/>
        <v>2</v>
      </c>
      <c r="AN12" s="89">
        <f t="shared" si="3"/>
        <v>0</v>
      </c>
      <c r="AO12" s="211">
        <f t="shared" si="6"/>
        <v>2</v>
      </c>
      <c r="AP12" s="176"/>
      <c r="AQ12" s="86" t="str">
        <f t="shared" si="4"/>
        <v>JEAN</v>
      </c>
      <c r="AR12" s="106">
        <v>29840</v>
      </c>
      <c r="AS12" s="103">
        <f t="shared" si="5"/>
        <v>255</v>
      </c>
      <c r="AT12" s="104">
        <f t="shared" si="7"/>
        <v>32</v>
      </c>
      <c r="AU12" s="106">
        <v>38023</v>
      </c>
      <c r="AV12" s="190">
        <f t="shared" si="8"/>
        <v>9</v>
      </c>
    </row>
    <row r="13" spans="1:48" ht="15.75" x14ac:dyDescent="0.25">
      <c r="A13" s="83"/>
      <c r="B13" s="100" t="s">
        <v>86</v>
      </c>
      <c r="C13" s="195" t="s">
        <v>507</v>
      </c>
      <c r="D13" s="195"/>
      <c r="E13" s="195"/>
      <c r="F13" s="195" t="s">
        <v>507</v>
      </c>
      <c r="G13" s="195"/>
      <c r="H13" s="195" t="s">
        <v>50</v>
      </c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J13" s="204">
        <f t="shared" si="9"/>
        <v>0</v>
      </c>
      <c r="AK13" s="88">
        <f t="shared" si="9"/>
        <v>0</v>
      </c>
      <c r="AL13" s="88">
        <f t="shared" si="3"/>
        <v>0</v>
      </c>
      <c r="AM13" s="88">
        <f t="shared" si="3"/>
        <v>2</v>
      </c>
      <c r="AN13" s="89">
        <f t="shared" si="3"/>
        <v>1</v>
      </c>
      <c r="AO13" s="211">
        <f t="shared" si="6"/>
        <v>3</v>
      </c>
      <c r="AP13" s="176"/>
      <c r="AQ13" s="86" t="str">
        <f t="shared" si="4"/>
        <v>FLORENTIN</v>
      </c>
      <c r="AR13" s="106">
        <v>33493</v>
      </c>
      <c r="AS13" s="103">
        <f t="shared" si="5"/>
        <v>256</v>
      </c>
      <c r="AT13" s="104">
        <f t="shared" si="7"/>
        <v>22</v>
      </c>
      <c r="AU13" s="106">
        <v>40216</v>
      </c>
      <c r="AV13" s="190">
        <f t="shared" si="8"/>
        <v>3</v>
      </c>
    </row>
    <row r="14" spans="1:48" ht="15.75" x14ac:dyDescent="0.25">
      <c r="A14" s="83"/>
      <c r="B14" s="100" t="s">
        <v>87</v>
      </c>
      <c r="C14" s="195"/>
      <c r="D14" s="195" t="s">
        <v>507</v>
      </c>
      <c r="E14" s="195" t="s">
        <v>507</v>
      </c>
      <c r="F14" s="195"/>
      <c r="G14" s="195"/>
      <c r="H14" s="195" t="s">
        <v>60</v>
      </c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J14" s="204">
        <f t="shared" si="9"/>
        <v>1</v>
      </c>
      <c r="AK14" s="88">
        <f t="shared" si="9"/>
        <v>0</v>
      </c>
      <c r="AL14" s="88">
        <f t="shared" si="3"/>
        <v>0</v>
      </c>
      <c r="AM14" s="88">
        <f t="shared" si="3"/>
        <v>2</v>
      </c>
      <c r="AN14" s="89">
        <f t="shared" si="3"/>
        <v>0</v>
      </c>
      <c r="AO14" s="211">
        <f t="shared" si="6"/>
        <v>3</v>
      </c>
      <c r="AP14" s="176"/>
      <c r="AQ14" s="86" t="str">
        <f t="shared" si="4"/>
        <v>DIMITRI</v>
      </c>
      <c r="AR14" s="106">
        <v>32764</v>
      </c>
      <c r="AS14" s="103">
        <f t="shared" si="5"/>
        <v>257</v>
      </c>
      <c r="AT14" s="104">
        <f t="shared" si="7"/>
        <v>24</v>
      </c>
      <c r="AU14" s="106">
        <v>39852</v>
      </c>
      <c r="AV14" s="190">
        <f t="shared" si="8"/>
        <v>4</v>
      </c>
    </row>
    <row r="15" spans="1:48" ht="15.75" x14ac:dyDescent="0.25">
      <c r="A15" s="83"/>
      <c r="B15" s="100" t="s">
        <v>88</v>
      </c>
      <c r="C15" s="195"/>
      <c r="D15" s="195" t="s">
        <v>507</v>
      </c>
      <c r="E15" s="195" t="s">
        <v>507</v>
      </c>
      <c r="F15" s="195"/>
      <c r="G15" s="195"/>
      <c r="H15" s="195" t="s">
        <v>49</v>
      </c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J15" s="204">
        <f t="shared" si="9"/>
        <v>0</v>
      </c>
      <c r="AK15" s="88">
        <f t="shared" si="9"/>
        <v>1</v>
      </c>
      <c r="AL15" s="88">
        <f t="shared" si="3"/>
        <v>0</v>
      </c>
      <c r="AM15" s="88">
        <f t="shared" si="3"/>
        <v>2</v>
      </c>
      <c r="AN15" s="89">
        <f t="shared" si="3"/>
        <v>0</v>
      </c>
      <c r="AO15" s="211">
        <f t="shared" si="6"/>
        <v>3</v>
      </c>
      <c r="AP15" s="176"/>
      <c r="AQ15" s="86" t="str">
        <f t="shared" si="4"/>
        <v>ÉMELINE</v>
      </c>
      <c r="AR15" s="106">
        <v>25460</v>
      </c>
      <c r="AS15" s="103">
        <f t="shared" si="5"/>
        <v>258</v>
      </c>
      <c r="AT15" s="104">
        <f t="shared" si="7"/>
        <v>44</v>
      </c>
      <c r="AU15" s="106">
        <v>39853</v>
      </c>
      <c r="AV15" s="190">
        <f t="shared" si="8"/>
        <v>4</v>
      </c>
    </row>
    <row r="16" spans="1:48" ht="15.75" x14ac:dyDescent="0.25">
      <c r="B16" s="100" t="s">
        <v>89</v>
      </c>
      <c r="C16" s="195"/>
      <c r="D16" s="195" t="s">
        <v>507</v>
      </c>
      <c r="E16" s="195" t="s">
        <v>507</v>
      </c>
      <c r="F16" s="195" t="s">
        <v>50</v>
      </c>
      <c r="G16" s="195"/>
      <c r="H16" s="195" t="s">
        <v>96</v>
      </c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J16" s="204">
        <f t="shared" si="9"/>
        <v>0</v>
      </c>
      <c r="AK16" s="88">
        <f t="shared" si="9"/>
        <v>0</v>
      </c>
      <c r="AL16" s="88">
        <f t="shared" si="3"/>
        <v>1</v>
      </c>
      <c r="AM16" s="88">
        <f t="shared" si="3"/>
        <v>2</v>
      </c>
      <c r="AN16" s="89">
        <f t="shared" si="3"/>
        <v>1</v>
      </c>
      <c r="AO16" s="211">
        <f t="shared" si="6"/>
        <v>4</v>
      </c>
      <c r="AP16" s="176"/>
      <c r="AQ16" s="86" t="str">
        <f t="shared" si="4"/>
        <v>NARCISSE</v>
      </c>
      <c r="AR16" s="106">
        <v>25826</v>
      </c>
      <c r="AS16" s="103">
        <f t="shared" si="5"/>
        <v>259</v>
      </c>
      <c r="AT16" s="104">
        <f t="shared" si="7"/>
        <v>43</v>
      </c>
      <c r="AU16" s="106">
        <v>35836</v>
      </c>
      <c r="AV16" s="190">
        <f t="shared" si="8"/>
        <v>15</v>
      </c>
    </row>
    <row r="17" spans="2:48" ht="15.75" x14ac:dyDescent="0.25">
      <c r="B17" s="100" t="s">
        <v>97</v>
      </c>
      <c r="C17" s="195"/>
      <c r="D17" s="195" t="s">
        <v>507</v>
      </c>
      <c r="E17" s="195" t="s">
        <v>507</v>
      </c>
      <c r="F17" s="195" t="s">
        <v>96</v>
      </c>
      <c r="G17" s="195"/>
      <c r="H17" s="195" t="s">
        <v>50</v>
      </c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J17" s="204">
        <f t="shared" si="9"/>
        <v>0</v>
      </c>
      <c r="AK17" s="88">
        <f t="shared" si="9"/>
        <v>0</v>
      </c>
      <c r="AL17" s="88">
        <f t="shared" si="3"/>
        <v>1</v>
      </c>
      <c r="AM17" s="88">
        <f t="shared" si="3"/>
        <v>2</v>
      </c>
      <c r="AN17" s="89">
        <f t="shared" si="3"/>
        <v>1</v>
      </c>
      <c r="AO17" s="211">
        <f t="shared" si="6"/>
        <v>4</v>
      </c>
      <c r="AP17" s="176"/>
      <c r="AQ17" s="86" t="str">
        <f t="shared" si="4"/>
        <v>ROLAND</v>
      </c>
      <c r="AR17" s="106">
        <v>26192</v>
      </c>
      <c r="AS17" s="103">
        <f t="shared" si="5"/>
        <v>260</v>
      </c>
      <c r="AT17" s="104">
        <f t="shared" si="7"/>
        <v>42</v>
      </c>
      <c r="AU17" s="106">
        <v>37022</v>
      </c>
      <c r="AV17" s="190">
        <f t="shared" si="8"/>
        <v>12</v>
      </c>
    </row>
    <row r="18" spans="2:48" ht="15.75" x14ac:dyDescent="0.25">
      <c r="B18" s="100" t="s">
        <v>98</v>
      </c>
      <c r="C18" s="195"/>
      <c r="D18" s="195" t="s">
        <v>507</v>
      </c>
      <c r="E18" s="195" t="s">
        <v>507</v>
      </c>
      <c r="F18" s="195" t="s">
        <v>49</v>
      </c>
      <c r="G18" s="195"/>
      <c r="H18" s="195" t="s">
        <v>96</v>
      </c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J18" s="204">
        <f t="shared" si="9"/>
        <v>0</v>
      </c>
      <c r="AK18" s="88">
        <f t="shared" si="9"/>
        <v>1</v>
      </c>
      <c r="AL18" s="88">
        <f t="shared" si="3"/>
        <v>1</v>
      </c>
      <c r="AM18" s="88">
        <f t="shared" si="3"/>
        <v>2</v>
      </c>
      <c r="AN18" s="89">
        <f t="shared" si="3"/>
        <v>0</v>
      </c>
      <c r="AO18" s="211">
        <f t="shared" si="6"/>
        <v>4</v>
      </c>
      <c r="AP18" s="176"/>
      <c r="AQ18" s="86" t="str">
        <f t="shared" si="4"/>
        <v>ÉDITH</v>
      </c>
      <c r="AR18" s="106">
        <v>26924</v>
      </c>
      <c r="AS18" s="103">
        <f t="shared" si="5"/>
        <v>261</v>
      </c>
      <c r="AT18" s="104">
        <f t="shared" si="7"/>
        <v>40</v>
      </c>
      <c r="AU18" s="106">
        <v>36172</v>
      </c>
      <c r="AV18" s="190">
        <f t="shared" si="8"/>
        <v>14</v>
      </c>
    </row>
    <row r="19" spans="2:48" ht="15.75" x14ac:dyDescent="0.25">
      <c r="B19" s="100" t="s">
        <v>99</v>
      </c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J19" s="204">
        <f t="shared" si="9"/>
        <v>0</v>
      </c>
      <c r="AK19" s="88">
        <f t="shared" si="9"/>
        <v>0</v>
      </c>
      <c r="AL19" s="88">
        <f t="shared" si="3"/>
        <v>0</v>
      </c>
      <c r="AM19" s="88">
        <f t="shared" si="3"/>
        <v>0</v>
      </c>
      <c r="AN19" s="89">
        <f t="shared" si="3"/>
        <v>0</v>
      </c>
      <c r="AO19" s="211">
        <f t="shared" si="6"/>
        <v>0</v>
      </c>
      <c r="AP19" s="176"/>
      <c r="AQ19" s="86" t="str">
        <f t="shared" si="4"/>
        <v>CHRSTOPHE</v>
      </c>
      <c r="AR19" s="106">
        <v>27290</v>
      </c>
      <c r="AS19" s="103">
        <f t="shared" si="5"/>
        <v>262</v>
      </c>
      <c r="AT19" s="104">
        <f t="shared" si="7"/>
        <v>39</v>
      </c>
      <c r="AU19" s="106">
        <v>37815</v>
      </c>
      <c r="AV19" s="190">
        <f t="shared" si="8"/>
        <v>10</v>
      </c>
    </row>
    <row r="20" spans="2:48" ht="15.75" x14ac:dyDescent="0.25">
      <c r="B20" s="100" t="s">
        <v>100</v>
      </c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J20" s="204">
        <f t="shared" si="9"/>
        <v>0</v>
      </c>
      <c r="AK20" s="88">
        <f t="shared" si="9"/>
        <v>0</v>
      </c>
      <c r="AL20" s="88">
        <f t="shared" si="3"/>
        <v>0</v>
      </c>
      <c r="AM20" s="88">
        <f t="shared" si="3"/>
        <v>0</v>
      </c>
      <c r="AN20" s="89">
        <f t="shared" si="3"/>
        <v>0</v>
      </c>
      <c r="AO20" s="211">
        <f t="shared" si="6"/>
        <v>0</v>
      </c>
      <c r="AP20" s="176"/>
      <c r="AQ20" s="86" t="str">
        <f t="shared" si="4"/>
        <v>MONIQUE</v>
      </c>
      <c r="AR20" s="106">
        <v>27656</v>
      </c>
      <c r="AS20" s="103">
        <f t="shared" si="5"/>
        <v>263</v>
      </c>
      <c r="AT20" s="104">
        <f t="shared" si="7"/>
        <v>38</v>
      </c>
      <c r="AU20" s="106">
        <v>38244</v>
      </c>
      <c r="AV20" s="190">
        <f t="shared" si="8"/>
        <v>9</v>
      </c>
    </row>
    <row r="21" spans="2:48" ht="15.75" x14ac:dyDescent="0.25">
      <c r="B21" s="100" t="s">
        <v>101</v>
      </c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J21" s="204">
        <f t="shared" si="9"/>
        <v>0</v>
      </c>
      <c r="AK21" s="88">
        <f t="shared" si="9"/>
        <v>0</v>
      </c>
      <c r="AL21" s="88">
        <f t="shared" si="3"/>
        <v>0</v>
      </c>
      <c r="AM21" s="88">
        <f t="shared" si="3"/>
        <v>0</v>
      </c>
      <c r="AN21" s="89">
        <f t="shared" si="3"/>
        <v>0</v>
      </c>
      <c r="AO21" s="211">
        <f t="shared" si="6"/>
        <v>0</v>
      </c>
      <c r="AP21" s="176"/>
      <c r="AQ21" s="86" t="str">
        <f t="shared" si="4"/>
        <v>NADEGE</v>
      </c>
      <c r="AR21" s="106">
        <v>28023</v>
      </c>
      <c r="AS21" s="103">
        <f t="shared" si="5"/>
        <v>264</v>
      </c>
      <c r="AT21" s="104">
        <f t="shared" si="7"/>
        <v>37</v>
      </c>
      <c r="AU21" s="106">
        <v>37483</v>
      </c>
      <c r="AV21" s="190">
        <f t="shared" si="8"/>
        <v>11</v>
      </c>
    </row>
    <row r="22" spans="2:48" ht="15.75" x14ac:dyDescent="0.25">
      <c r="B22" s="100" t="s">
        <v>102</v>
      </c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J22" s="204">
        <f t="shared" si="9"/>
        <v>0</v>
      </c>
      <c r="AK22" s="88">
        <f t="shared" si="9"/>
        <v>0</v>
      </c>
      <c r="AL22" s="88">
        <f t="shared" si="3"/>
        <v>0</v>
      </c>
      <c r="AM22" s="88">
        <f t="shared" si="3"/>
        <v>0</v>
      </c>
      <c r="AN22" s="89">
        <f t="shared" si="3"/>
        <v>0</v>
      </c>
      <c r="AO22" s="211">
        <f t="shared" si="6"/>
        <v>0</v>
      </c>
      <c r="AP22" s="176"/>
      <c r="AQ22" s="86" t="str">
        <f t="shared" si="4"/>
        <v>MATHIEU</v>
      </c>
      <c r="AR22" s="106">
        <v>28389</v>
      </c>
      <c r="AS22" s="103">
        <f t="shared" si="5"/>
        <v>265</v>
      </c>
      <c r="AT22" s="104">
        <f t="shared" si="7"/>
        <v>36</v>
      </c>
      <c r="AU22" s="106">
        <v>39584</v>
      </c>
      <c r="AV22" s="190">
        <f t="shared" si="8"/>
        <v>5</v>
      </c>
    </row>
    <row r="23" spans="2:48" ht="15.75" x14ac:dyDescent="0.25">
      <c r="B23" s="100" t="s">
        <v>103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J23" s="204">
        <f t="shared" si="9"/>
        <v>0</v>
      </c>
      <c r="AK23" s="88">
        <f t="shared" si="9"/>
        <v>0</v>
      </c>
      <c r="AL23" s="88">
        <f t="shared" si="3"/>
        <v>0</v>
      </c>
      <c r="AM23" s="88">
        <f t="shared" si="3"/>
        <v>0</v>
      </c>
      <c r="AN23" s="89">
        <f t="shared" si="3"/>
        <v>0</v>
      </c>
      <c r="AO23" s="211">
        <f t="shared" si="6"/>
        <v>0</v>
      </c>
      <c r="AP23" s="176"/>
      <c r="AQ23" s="86" t="str">
        <f t="shared" si="4"/>
        <v>DENIS</v>
      </c>
      <c r="AR23" s="106">
        <v>28755</v>
      </c>
      <c r="AS23" s="103">
        <f t="shared" si="5"/>
        <v>266</v>
      </c>
      <c r="AT23" s="104">
        <f t="shared" si="7"/>
        <v>35</v>
      </c>
      <c r="AU23" s="106">
        <v>39769</v>
      </c>
      <c r="AV23" s="190">
        <f t="shared" si="8"/>
        <v>5</v>
      </c>
    </row>
    <row r="24" spans="2:48" ht="15.75" x14ac:dyDescent="0.25">
      <c r="B24" s="100" t="s">
        <v>104</v>
      </c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J24" s="204">
        <f t="shared" si="9"/>
        <v>0</v>
      </c>
      <c r="AK24" s="88">
        <f t="shared" si="9"/>
        <v>0</v>
      </c>
      <c r="AL24" s="88">
        <f t="shared" si="9"/>
        <v>0</v>
      </c>
      <c r="AM24" s="88">
        <f t="shared" si="9"/>
        <v>0</v>
      </c>
      <c r="AN24" s="89">
        <f t="shared" si="9"/>
        <v>0</v>
      </c>
      <c r="AO24" s="211">
        <f t="shared" si="6"/>
        <v>0</v>
      </c>
      <c r="AP24" s="176"/>
      <c r="AQ24" s="86" t="str">
        <f t="shared" si="4"/>
        <v>AUDE</v>
      </c>
      <c r="AR24" s="106">
        <v>29121</v>
      </c>
      <c r="AS24" s="103">
        <f t="shared" si="5"/>
        <v>267</v>
      </c>
      <c r="AT24" s="104">
        <f t="shared" si="7"/>
        <v>34</v>
      </c>
      <c r="AU24" s="106">
        <v>36940</v>
      </c>
      <c r="AV24" s="190">
        <f t="shared" si="8"/>
        <v>12</v>
      </c>
    </row>
    <row r="25" spans="2:48" ht="15.75" x14ac:dyDescent="0.25">
      <c r="B25" s="100" t="s">
        <v>105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J25" s="204">
        <f t="shared" si="9"/>
        <v>0</v>
      </c>
      <c r="AK25" s="88">
        <f t="shared" si="9"/>
        <v>0</v>
      </c>
      <c r="AL25" s="88">
        <f t="shared" si="9"/>
        <v>0</v>
      </c>
      <c r="AM25" s="88">
        <f t="shared" si="9"/>
        <v>0</v>
      </c>
      <c r="AN25" s="89">
        <f t="shared" si="9"/>
        <v>0</v>
      </c>
      <c r="AO25" s="211">
        <f t="shared" si="6"/>
        <v>0</v>
      </c>
      <c r="AP25" s="176"/>
      <c r="AQ25" s="86" t="str">
        <f t="shared" si="4"/>
        <v>BRICE</v>
      </c>
      <c r="AR25" s="106">
        <v>29488</v>
      </c>
      <c r="AS25" s="103">
        <f t="shared" si="5"/>
        <v>268</v>
      </c>
      <c r="AT25" s="104">
        <f t="shared" si="7"/>
        <v>33</v>
      </c>
      <c r="AU25" s="106">
        <v>38187</v>
      </c>
      <c r="AV25" s="190">
        <f t="shared" si="8"/>
        <v>9</v>
      </c>
    </row>
    <row r="26" spans="2:48" ht="15.75" x14ac:dyDescent="0.25">
      <c r="B26" s="100" t="s">
        <v>106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J26" s="204">
        <f t="shared" si="9"/>
        <v>0</v>
      </c>
      <c r="AK26" s="88">
        <f t="shared" si="9"/>
        <v>0</v>
      </c>
      <c r="AL26" s="88">
        <f t="shared" si="9"/>
        <v>0</v>
      </c>
      <c r="AM26" s="88">
        <f t="shared" si="9"/>
        <v>0</v>
      </c>
      <c r="AN26" s="89">
        <f t="shared" si="9"/>
        <v>0</v>
      </c>
      <c r="AO26" s="211">
        <f t="shared" si="6"/>
        <v>0</v>
      </c>
      <c r="AP26" s="176"/>
      <c r="AQ26" s="86" t="str">
        <f t="shared" si="4"/>
        <v>PATRICE</v>
      </c>
      <c r="AR26" s="106">
        <v>23271</v>
      </c>
      <c r="AS26" s="103">
        <f t="shared" si="5"/>
        <v>261</v>
      </c>
      <c r="AT26" s="104">
        <f t="shared" si="7"/>
        <v>50</v>
      </c>
      <c r="AU26" s="106">
        <v>35107</v>
      </c>
      <c r="AV26" s="190">
        <f t="shared" si="8"/>
        <v>17</v>
      </c>
    </row>
    <row r="27" spans="2:48" ht="15.75" x14ac:dyDescent="0.25">
      <c r="B27" s="100" t="s">
        <v>107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J27" s="205">
        <f t="shared" si="9"/>
        <v>0</v>
      </c>
      <c r="AK27" s="206">
        <f t="shared" si="9"/>
        <v>0</v>
      </c>
      <c r="AL27" s="206">
        <f t="shared" si="9"/>
        <v>0</v>
      </c>
      <c r="AM27" s="206">
        <f t="shared" si="9"/>
        <v>0</v>
      </c>
      <c r="AN27" s="207">
        <f t="shared" si="9"/>
        <v>0</v>
      </c>
      <c r="AO27" s="212">
        <f t="shared" si="6"/>
        <v>0</v>
      </c>
      <c r="AP27" s="176"/>
      <c r="AQ27" s="86" t="str">
        <f t="shared" si="4"/>
        <v>CATHERINE</v>
      </c>
      <c r="AR27" s="106">
        <v>31308</v>
      </c>
      <c r="AS27" s="103">
        <f t="shared" si="5"/>
        <v>262</v>
      </c>
      <c r="AT27" s="104">
        <f t="shared" si="7"/>
        <v>28</v>
      </c>
      <c r="AU27" s="106">
        <v>38761</v>
      </c>
      <c r="AV27" s="190">
        <f t="shared" si="8"/>
        <v>7</v>
      </c>
    </row>
    <row r="28" spans="2:48" x14ac:dyDescent="0.25">
      <c r="B28" s="100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J28" s="176"/>
      <c r="AK28" s="176"/>
      <c r="AL28" s="176"/>
      <c r="AM28" s="176"/>
      <c r="AN28" s="176"/>
      <c r="AO28" s="176"/>
      <c r="AP28" s="176"/>
      <c r="AR28" s="177"/>
      <c r="AS28" s="178"/>
      <c r="AT28" s="179"/>
      <c r="AU28" s="177"/>
      <c r="AV28" s="179"/>
    </row>
    <row r="29" spans="2:48" ht="22.5" x14ac:dyDescent="0.25">
      <c r="B29" s="80" t="s">
        <v>35</v>
      </c>
      <c r="C29" s="86">
        <f t="shared" ref="C29:AH29" si="10">COUNTA(C8:C27)</f>
        <v>3</v>
      </c>
      <c r="D29" s="86">
        <f t="shared" si="10"/>
        <v>7</v>
      </c>
      <c r="E29" s="86">
        <f t="shared" si="10"/>
        <v>8</v>
      </c>
      <c r="F29" s="86">
        <f t="shared" si="10"/>
        <v>5</v>
      </c>
      <c r="G29" s="86">
        <f t="shared" si="10"/>
        <v>1</v>
      </c>
      <c r="H29" s="86">
        <f t="shared" si="10"/>
        <v>8</v>
      </c>
      <c r="I29" s="86">
        <f t="shared" si="10"/>
        <v>0</v>
      </c>
      <c r="J29" s="86">
        <f t="shared" si="10"/>
        <v>0</v>
      </c>
      <c r="K29" s="86">
        <f t="shared" si="10"/>
        <v>0</v>
      </c>
      <c r="L29" s="86">
        <f t="shared" si="10"/>
        <v>0</v>
      </c>
      <c r="M29" s="86">
        <f t="shared" si="10"/>
        <v>0</v>
      </c>
      <c r="N29" s="86">
        <f t="shared" si="10"/>
        <v>0</v>
      </c>
      <c r="O29" s="86">
        <f t="shared" si="10"/>
        <v>0</v>
      </c>
      <c r="P29" s="86">
        <f t="shared" si="10"/>
        <v>0</v>
      </c>
      <c r="Q29" s="86">
        <f t="shared" si="10"/>
        <v>0</v>
      </c>
      <c r="R29" s="86">
        <f t="shared" si="10"/>
        <v>0</v>
      </c>
      <c r="S29" s="86">
        <f t="shared" si="10"/>
        <v>0</v>
      </c>
      <c r="T29" s="86">
        <f t="shared" si="10"/>
        <v>0</v>
      </c>
      <c r="U29" s="86">
        <f t="shared" si="10"/>
        <v>0</v>
      </c>
      <c r="V29" s="86">
        <f t="shared" si="10"/>
        <v>0</v>
      </c>
      <c r="W29" s="86">
        <f t="shared" si="10"/>
        <v>0</v>
      </c>
      <c r="X29" s="86">
        <f t="shared" si="10"/>
        <v>0</v>
      </c>
      <c r="Y29" s="86">
        <f t="shared" si="10"/>
        <v>0</v>
      </c>
      <c r="Z29" s="86">
        <f t="shared" si="10"/>
        <v>0</v>
      </c>
      <c r="AA29" s="86">
        <f t="shared" si="10"/>
        <v>0</v>
      </c>
      <c r="AB29" s="86">
        <f t="shared" si="10"/>
        <v>0</v>
      </c>
      <c r="AC29" s="86">
        <f t="shared" si="10"/>
        <v>0</v>
      </c>
      <c r="AD29" s="86">
        <f t="shared" si="10"/>
        <v>0</v>
      </c>
      <c r="AE29" s="86">
        <f t="shared" si="10"/>
        <v>0</v>
      </c>
      <c r="AF29" s="86">
        <f t="shared" si="10"/>
        <v>0</v>
      </c>
      <c r="AG29" s="86">
        <f t="shared" si="10"/>
        <v>0</v>
      </c>
      <c r="AH29" s="86">
        <f t="shared" si="10"/>
        <v>0</v>
      </c>
      <c r="AJ29" s="85" t="str">
        <f>D34</f>
        <v>CP</v>
      </c>
      <c r="AK29" s="85" t="str">
        <f>D35</f>
        <v>RTT</v>
      </c>
      <c r="AL29" s="85" t="str">
        <f>D36</f>
        <v>AM</v>
      </c>
      <c r="AM29" s="85" t="str">
        <f>D37</f>
        <v>RH</v>
      </c>
      <c r="AN29" s="85" t="str">
        <f>D38</f>
        <v>AA</v>
      </c>
      <c r="AO29" s="208" t="s">
        <v>261</v>
      </c>
      <c r="AP29" s="85"/>
    </row>
    <row r="30" spans="2:48" x14ac:dyDescent="0.25">
      <c r="C30" s="187">
        <f>C29</f>
        <v>3</v>
      </c>
      <c r="D30" s="187">
        <f t="shared" ref="D30:AH30" si="11">D29</f>
        <v>7</v>
      </c>
      <c r="E30" s="187">
        <f t="shared" si="11"/>
        <v>8</v>
      </c>
      <c r="F30" s="187">
        <f t="shared" si="11"/>
        <v>5</v>
      </c>
      <c r="G30" s="187">
        <f t="shared" si="11"/>
        <v>1</v>
      </c>
      <c r="H30" s="187">
        <f t="shared" si="11"/>
        <v>8</v>
      </c>
      <c r="I30" s="187">
        <f t="shared" si="11"/>
        <v>0</v>
      </c>
      <c r="J30" s="187">
        <f t="shared" si="11"/>
        <v>0</v>
      </c>
      <c r="K30" s="187">
        <f t="shared" si="11"/>
        <v>0</v>
      </c>
      <c r="L30" s="187">
        <f t="shared" si="11"/>
        <v>0</v>
      </c>
      <c r="M30" s="187">
        <f t="shared" si="11"/>
        <v>0</v>
      </c>
      <c r="N30" s="187">
        <f t="shared" si="11"/>
        <v>0</v>
      </c>
      <c r="O30" s="187">
        <f t="shared" si="11"/>
        <v>0</v>
      </c>
      <c r="P30" s="187">
        <f t="shared" si="11"/>
        <v>0</v>
      </c>
      <c r="Q30" s="187">
        <f t="shared" si="11"/>
        <v>0</v>
      </c>
      <c r="R30" s="187">
        <f t="shared" si="11"/>
        <v>0</v>
      </c>
      <c r="S30" s="187">
        <f t="shared" si="11"/>
        <v>0</v>
      </c>
      <c r="T30" s="187">
        <f t="shared" si="11"/>
        <v>0</v>
      </c>
      <c r="U30" s="187">
        <f t="shared" si="11"/>
        <v>0</v>
      </c>
      <c r="V30" s="187">
        <f t="shared" si="11"/>
        <v>0</v>
      </c>
      <c r="W30" s="187">
        <f t="shared" si="11"/>
        <v>0</v>
      </c>
      <c r="X30" s="187">
        <f t="shared" si="11"/>
        <v>0</v>
      </c>
      <c r="Y30" s="187">
        <f t="shared" si="11"/>
        <v>0</v>
      </c>
      <c r="Z30" s="187">
        <f t="shared" si="11"/>
        <v>0</v>
      </c>
      <c r="AA30" s="187">
        <f t="shared" si="11"/>
        <v>0</v>
      </c>
      <c r="AB30" s="187">
        <f t="shared" si="11"/>
        <v>0</v>
      </c>
      <c r="AC30" s="187">
        <f t="shared" si="11"/>
        <v>0</v>
      </c>
      <c r="AD30" s="187">
        <f t="shared" si="11"/>
        <v>0</v>
      </c>
      <c r="AE30" s="187">
        <f t="shared" si="11"/>
        <v>0</v>
      </c>
      <c r="AF30" s="187">
        <f t="shared" si="11"/>
        <v>0</v>
      </c>
      <c r="AG30" s="187">
        <f t="shared" si="11"/>
        <v>0</v>
      </c>
      <c r="AH30" s="187">
        <f t="shared" si="11"/>
        <v>0</v>
      </c>
      <c r="AJ30" s="90" t="str">
        <f>D34</f>
        <v>CP</v>
      </c>
      <c r="AK30" s="90" t="str">
        <f>D35</f>
        <v>RTT</v>
      </c>
      <c r="AL30" s="90" t="str">
        <f>D36</f>
        <v>AM</v>
      </c>
      <c r="AM30" s="90" t="str">
        <f>D37</f>
        <v>RH</v>
      </c>
      <c r="AN30" s="90" t="str">
        <f>D38</f>
        <v>AA</v>
      </c>
      <c r="AO30" s="90"/>
      <c r="AP30" s="85"/>
    </row>
    <row r="31" spans="2:48" ht="17.25" customHeight="1" x14ac:dyDescent="0.25">
      <c r="B31" s="198" t="s">
        <v>36</v>
      </c>
      <c r="C31" s="87" t="str">
        <f t="shared" ref="C31:F31" si="12">IF(C29&gt;=$E$39,"X","")</f>
        <v/>
      </c>
      <c r="D31" s="87" t="str">
        <f t="shared" si="12"/>
        <v>X</v>
      </c>
      <c r="E31" s="87" t="str">
        <f t="shared" si="12"/>
        <v>X</v>
      </c>
      <c r="F31" s="87" t="str">
        <f t="shared" si="12"/>
        <v/>
      </c>
      <c r="G31" s="87" t="str">
        <f>IF(G29&gt;=$E$39,"X","")</f>
        <v/>
      </c>
      <c r="H31" s="87" t="str">
        <f t="shared" ref="H31:AH31" si="13">IF(H29&gt;=$E$39,"X","")</f>
        <v>X</v>
      </c>
      <c r="I31" s="87" t="str">
        <f t="shared" si="13"/>
        <v/>
      </c>
      <c r="J31" s="87" t="str">
        <f t="shared" si="13"/>
        <v/>
      </c>
      <c r="K31" s="87" t="str">
        <f t="shared" si="13"/>
        <v/>
      </c>
      <c r="L31" s="87" t="str">
        <f t="shared" si="13"/>
        <v/>
      </c>
      <c r="M31" s="87" t="str">
        <f t="shared" si="13"/>
        <v/>
      </c>
      <c r="N31" s="87" t="str">
        <f t="shared" si="13"/>
        <v/>
      </c>
      <c r="O31" s="87" t="str">
        <f t="shared" si="13"/>
        <v/>
      </c>
      <c r="P31" s="87" t="str">
        <f t="shared" si="13"/>
        <v/>
      </c>
      <c r="Q31" s="87" t="str">
        <f t="shared" si="13"/>
        <v/>
      </c>
      <c r="R31" s="87" t="str">
        <f t="shared" si="13"/>
        <v/>
      </c>
      <c r="S31" s="87" t="str">
        <f t="shared" si="13"/>
        <v/>
      </c>
      <c r="T31" s="87" t="str">
        <f t="shared" si="13"/>
        <v/>
      </c>
      <c r="U31" s="87" t="str">
        <f t="shared" si="13"/>
        <v/>
      </c>
      <c r="V31" s="87" t="str">
        <f t="shared" si="13"/>
        <v/>
      </c>
      <c r="W31" s="87" t="str">
        <f t="shared" si="13"/>
        <v/>
      </c>
      <c r="X31" s="87" t="str">
        <f t="shared" si="13"/>
        <v/>
      </c>
      <c r="Y31" s="87" t="str">
        <f t="shared" si="13"/>
        <v/>
      </c>
      <c r="Z31" s="87" t="str">
        <f t="shared" si="13"/>
        <v/>
      </c>
      <c r="AA31" s="87" t="str">
        <f t="shared" si="13"/>
        <v/>
      </c>
      <c r="AB31" s="87" t="str">
        <f t="shared" si="13"/>
        <v/>
      </c>
      <c r="AC31" s="87" t="str">
        <f t="shared" si="13"/>
        <v/>
      </c>
      <c r="AD31" s="87" t="str">
        <f t="shared" si="13"/>
        <v/>
      </c>
      <c r="AE31" s="87" t="str">
        <f t="shared" si="13"/>
        <v/>
      </c>
      <c r="AF31" s="87" t="str">
        <f t="shared" si="13"/>
        <v/>
      </c>
      <c r="AG31" s="87" t="str">
        <f t="shared" si="13"/>
        <v/>
      </c>
      <c r="AH31" s="87" t="str">
        <f t="shared" si="13"/>
        <v/>
      </c>
      <c r="AP31" s="90"/>
    </row>
    <row r="32" spans="2:48" ht="15.75" thickBot="1" x14ac:dyDescent="0.3"/>
    <row r="33" spans="1:103" ht="18.75" x14ac:dyDescent="0.3">
      <c r="B33" s="91" t="s">
        <v>37</v>
      </c>
      <c r="C33" s="92"/>
      <c r="D33" s="92" t="s">
        <v>43</v>
      </c>
      <c r="E33" s="99" t="s">
        <v>59</v>
      </c>
      <c r="F33" s="93"/>
      <c r="H33" s="432" t="s">
        <v>270</v>
      </c>
      <c r="I33" s="433"/>
      <c r="J33" s="433"/>
      <c r="K33" s="433"/>
      <c r="L33" s="433"/>
      <c r="M33" s="434"/>
      <c r="P33" s="145" t="s">
        <v>369</v>
      </c>
      <c r="Q33" s="58"/>
    </row>
    <row r="34" spans="1:103" ht="15.75" x14ac:dyDescent="0.25">
      <c r="B34" s="94" t="s">
        <v>38</v>
      </c>
      <c r="C34" s="95"/>
      <c r="D34" s="95" t="s">
        <v>44</v>
      </c>
      <c r="E34" s="195" t="s">
        <v>60</v>
      </c>
      <c r="F34" s="519">
        <f>COUNTIF(C7:AH27,D34)</f>
        <v>2</v>
      </c>
      <c r="H34" s="435">
        <f>B6</f>
        <v>41579</v>
      </c>
      <c r="I34" s="436"/>
      <c r="J34" s="436"/>
      <c r="K34" s="436"/>
      <c r="L34" s="436"/>
      <c r="M34" s="437"/>
      <c r="P34" s="58"/>
      <c r="Q34" s="58"/>
    </row>
    <row r="35" spans="1:103" ht="15.75" x14ac:dyDescent="0.25">
      <c r="B35" s="94" t="s">
        <v>39</v>
      </c>
      <c r="C35" s="95"/>
      <c r="D35" s="95" t="s">
        <v>45</v>
      </c>
      <c r="E35" s="195" t="s">
        <v>49</v>
      </c>
      <c r="F35" s="519">
        <f>COUNTIF(C7:AH27,D35)</f>
        <v>4</v>
      </c>
      <c r="H35" s="438" t="s">
        <v>92</v>
      </c>
      <c r="I35" s="439"/>
      <c r="J35" s="439"/>
      <c r="K35" s="439"/>
      <c r="L35" s="439"/>
      <c r="M35" s="440"/>
      <c r="P35" s="173"/>
      <c r="Q35" s="174" t="s">
        <v>34</v>
      </c>
    </row>
    <row r="36" spans="1:103" x14ac:dyDescent="0.25">
      <c r="B36" s="94" t="s">
        <v>40</v>
      </c>
      <c r="C36" s="95"/>
      <c r="D36" s="95" t="s">
        <v>46</v>
      </c>
      <c r="E36" s="195" t="s">
        <v>96</v>
      </c>
      <c r="F36" s="519">
        <f>COUNTIF(C7:AH27,D36)</f>
        <v>3</v>
      </c>
      <c r="H36" s="441">
        <f ca="1">NOW()</f>
        <v>41948.452383217591</v>
      </c>
      <c r="I36" s="442"/>
      <c r="J36" s="442"/>
      <c r="K36" s="442"/>
      <c r="L36" s="442"/>
      <c r="M36" s="443"/>
    </row>
    <row r="37" spans="1:103" x14ac:dyDescent="0.25">
      <c r="B37" s="94" t="s">
        <v>508</v>
      </c>
      <c r="C37" s="95"/>
      <c r="D37" s="95" t="s">
        <v>506</v>
      </c>
      <c r="E37" s="195" t="s">
        <v>507</v>
      </c>
      <c r="F37" s="519">
        <f>COUNTIF(C7:AH27,D37)</f>
        <v>20</v>
      </c>
      <c r="H37" s="441" t="s">
        <v>93</v>
      </c>
      <c r="I37" s="442"/>
      <c r="J37" s="442"/>
      <c r="K37" s="442"/>
      <c r="L37" s="442"/>
      <c r="M37" s="443"/>
    </row>
    <row r="38" spans="1:103" x14ac:dyDescent="0.25">
      <c r="B38" s="94" t="s">
        <v>42</v>
      </c>
      <c r="C38" s="95"/>
      <c r="D38" s="95" t="s">
        <v>48</v>
      </c>
      <c r="E38" s="195" t="s">
        <v>50</v>
      </c>
      <c r="F38" s="519">
        <f>COUNTIF(C7:AH27,D38)</f>
        <v>3</v>
      </c>
      <c r="H38" s="426" t="s">
        <v>269</v>
      </c>
      <c r="I38" s="427"/>
      <c r="J38" s="427"/>
      <c r="K38" s="427"/>
      <c r="L38" s="427"/>
      <c r="M38" s="428"/>
    </row>
    <row r="39" spans="1:103" ht="15" customHeight="1" x14ac:dyDescent="0.25">
      <c r="B39" s="128" t="s">
        <v>73</v>
      </c>
      <c r="C39" s="95"/>
      <c r="D39" s="95"/>
      <c r="E39" s="111">
        <v>7</v>
      </c>
      <c r="F39" s="191" t="s">
        <v>51</v>
      </c>
      <c r="H39" s="429"/>
      <c r="I39" s="430"/>
      <c r="J39" s="430"/>
      <c r="K39" s="430"/>
      <c r="L39" s="430"/>
      <c r="M39" s="431"/>
      <c r="N39" s="100"/>
      <c r="O39" s="100"/>
      <c r="P39" s="100"/>
      <c r="R39" s="100"/>
      <c r="S39" s="100"/>
      <c r="T39" s="100"/>
      <c r="U39" s="100"/>
      <c r="CV39" s="100"/>
      <c r="CW39" s="100"/>
      <c r="CX39" s="100"/>
      <c r="CY39" s="100"/>
    </row>
    <row r="40" spans="1:103" ht="15" customHeight="1" x14ac:dyDescent="0.25">
      <c r="B40" s="129" t="s">
        <v>72</v>
      </c>
      <c r="C40" s="95"/>
      <c r="D40" s="95"/>
      <c r="E40" s="113">
        <v>5</v>
      </c>
      <c r="F40" s="192">
        <f>E40</f>
        <v>5</v>
      </c>
      <c r="H40" s="171" t="s">
        <v>368</v>
      </c>
    </row>
    <row r="41" spans="1:103" ht="15" customHeight="1" x14ac:dyDescent="0.25">
      <c r="B41" s="127" t="s">
        <v>71</v>
      </c>
      <c r="C41" s="95"/>
      <c r="D41" s="95"/>
      <c r="E41" s="114">
        <v>3</v>
      </c>
      <c r="F41" s="192">
        <f>E41</f>
        <v>3</v>
      </c>
      <c r="H41" s="171" t="s">
        <v>509</v>
      </c>
    </row>
    <row r="42" spans="1:103" ht="15" customHeight="1" thickBot="1" x14ac:dyDescent="0.3">
      <c r="B42" s="96" t="s">
        <v>70</v>
      </c>
      <c r="C42" s="97"/>
      <c r="D42" s="97"/>
      <c r="E42" s="115">
        <v>1</v>
      </c>
      <c r="F42" s="193">
        <f>E42</f>
        <v>1</v>
      </c>
      <c r="H42" s="171" t="s">
        <v>367</v>
      </c>
    </row>
    <row r="44" spans="1:103" ht="28.5" customHeight="1" x14ac:dyDescent="0.4">
      <c r="A44" s="58"/>
      <c r="B44" s="170" t="s">
        <v>111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</row>
    <row r="45" spans="1:103" ht="15" customHeight="1" x14ac:dyDescent="0.2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</row>
    <row r="46" spans="1:103" ht="15" customHeight="1" x14ac:dyDescent="0.25">
      <c r="A46" s="58"/>
      <c r="B46" s="168" t="s">
        <v>112</v>
      </c>
      <c r="C46" s="171" t="s">
        <v>223</v>
      </c>
      <c r="D46" s="58"/>
      <c r="E46" s="58"/>
      <c r="F46" s="184"/>
      <c r="G46" s="184"/>
      <c r="H46" s="184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</row>
    <row r="47" spans="1:103" ht="15" customHeight="1" x14ac:dyDescent="0.25">
      <c r="A47" s="58"/>
      <c r="B47" s="168"/>
      <c r="C47" s="172">
        <v>40299</v>
      </c>
      <c r="D47" s="58" t="s">
        <v>244</v>
      </c>
      <c r="E47" s="58"/>
      <c r="F47" s="185"/>
      <c r="G47" s="153" t="s">
        <v>241</v>
      </c>
      <c r="H47" s="419">
        <v>40299</v>
      </c>
      <c r="I47" s="419"/>
      <c r="J47" s="419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</row>
    <row r="48" spans="1:103" ht="15" customHeight="1" x14ac:dyDescent="0.25">
      <c r="A48" s="58"/>
      <c r="B48" s="168"/>
      <c r="C48" s="172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</row>
    <row r="49" spans="1:34" ht="15" customHeight="1" x14ac:dyDescent="0.25">
      <c r="A49" s="58"/>
      <c r="B49" s="168" t="s">
        <v>126</v>
      </c>
      <c r="C49" s="169" t="s">
        <v>220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</row>
    <row r="50" spans="1:34" ht="15" customHeight="1" x14ac:dyDescent="0.25">
      <c r="A50" s="58"/>
      <c r="B50" s="168"/>
      <c r="C50" s="58"/>
      <c r="D50" s="58"/>
      <c r="E50" s="111">
        <v>7</v>
      </c>
      <c r="F50" s="58"/>
      <c r="G50" s="58" t="s">
        <v>248</v>
      </c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111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</row>
    <row r="51" spans="1:34" ht="15" customHeight="1" x14ac:dyDescent="0.25">
      <c r="A51" s="58"/>
      <c r="B51" s="168"/>
      <c r="C51" s="58"/>
      <c r="D51" s="58"/>
      <c r="E51" s="113">
        <v>5</v>
      </c>
      <c r="F51" s="58"/>
      <c r="G51" s="58" t="s">
        <v>249</v>
      </c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111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</row>
    <row r="52" spans="1:34" ht="15" customHeight="1" x14ac:dyDescent="0.25">
      <c r="A52" s="58"/>
      <c r="B52" s="168"/>
      <c r="C52" s="58"/>
      <c r="D52" s="58"/>
      <c r="E52" s="114">
        <v>3</v>
      </c>
      <c r="F52" s="58"/>
      <c r="G52" s="58" t="s">
        <v>245</v>
      </c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111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</row>
    <row r="53" spans="1:34" ht="15" customHeight="1" thickBot="1" x14ac:dyDescent="0.3">
      <c r="A53" s="58"/>
      <c r="B53" s="168"/>
      <c r="C53" s="58"/>
      <c r="D53" s="58"/>
      <c r="E53" s="115">
        <v>2</v>
      </c>
      <c r="F53" s="58"/>
      <c r="G53" s="58" t="s">
        <v>246</v>
      </c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111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</row>
    <row r="54" spans="1:34" ht="15" customHeight="1" x14ac:dyDescent="0.25">
      <c r="A54" s="58"/>
      <c r="B54" s="16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111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</row>
    <row r="55" spans="1:34" ht="15" customHeight="1" x14ac:dyDescent="0.25">
      <c r="A55" s="58"/>
      <c r="B55" s="168" t="s">
        <v>113</v>
      </c>
      <c r="C55" s="169" t="s">
        <v>225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</row>
    <row r="56" spans="1:34" ht="15" customHeight="1" x14ac:dyDescent="0.25">
      <c r="A56" s="58"/>
      <c r="B56" s="16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</row>
    <row r="57" spans="1:34" ht="15" customHeight="1" x14ac:dyDescent="0.25">
      <c r="A57" s="58"/>
      <c r="B57" s="168"/>
      <c r="C57" s="58"/>
      <c r="D57" s="58"/>
      <c r="E57" s="100" t="s">
        <v>81</v>
      </c>
      <c r="F57" s="58"/>
      <c r="G57" s="58" t="s">
        <v>247</v>
      </c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</row>
    <row r="58" spans="1:34" ht="15" customHeight="1" x14ac:dyDescent="0.25">
      <c r="A58" s="58"/>
      <c r="B58" s="16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</row>
    <row r="59" spans="1:34" ht="15" customHeight="1" x14ac:dyDescent="0.25">
      <c r="A59" s="58"/>
      <c r="B59" s="168" t="s">
        <v>115</v>
      </c>
      <c r="C59" s="169" t="s">
        <v>232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</row>
    <row r="60" spans="1:34" ht="15" customHeight="1" x14ac:dyDescent="0.25">
      <c r="A60" s="58"/>
      <c r="B60" s="168"/>
      <c r="C60" s="58"/>
      <c r="D60" s="58"/>
      <c r="E60" s="160" t="s">
        <v>44</v>
      </c>
      <c r="F60" s="58"/>
      <c r="G60" s="58" t="s">
        <v>250</v>
      </c>
      <c r="H60" s="58"/>
      <c r="I60" s="58"/>
      <c r="J60" s="171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</row>
    <row r="61" spans="1:34" ht="15" customHeight="1" x14ac:dyDescent="0.25">
      <c r="A61" s="58"/>
      <c r="B61" s="168"/>
      <c r="C61" s="58"/>
      <c r="D61" s="58"/>
      <c r="E61" s="160" t="s">
        <v>45</v>
      </c>
      <c r="F61" s="58"/>
      <c r="G61" s="58" t="s">
        <v>251</v>
      </c>
      <c r="H61" s="58"/>
      <c r="I61" s="58"/>
      <c r="J61" s="171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</row>
    <row r="62" spans="1:34" ht="15" customHeight="1" x14ac:dyDescent="0.25">
      <c r="A62" s="58"/>
      <c r="B62" s="67"/>
      <c r="C62" s="58"/>
      <c r="D62" s="58"/>
      <c r="E62" s="160" t="s">
        <v>46</v>
      </c>
      <c r="F62" s="58"/>
      <c r="G62" s="58" t="s">
        <v>252</v>
      </c>
      <c r="H62" s="58"/>
      <c r="I62" s="58"/>
      <c r="J62" s="171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</row>
    <row r="63" spans="1:34" ht="15" customHeight="1" x14ac:dyDescent="0.25">
      <c r="A63" s="58"/>
      <c r="B63" s="67"/>
      <c r="C63" s="58"/>
      <c r="D63" s="58"/>
      <c r="E63" s="160" t="s">
        <v>47</v>
      </c>
      <c r="F63" s="58"/>
      <c r="G63" s="58" t="s">
        <v>253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</row>
    <row r="64" spans="1:34" ht="15" customHeight="1" x14ac:dyDescent="0.25">
      <c r="A64" s="58"/>
      <c r="B64" s="67"/>
      <c r="C64" s="58"/>
      <c r="D64" s="58"/>
      <c r="E64" s="160" t="s">
        <v>48</v>
      </c>
      <c r="F64" s="58"/>
      <c r="G64" s="58" t="s">
        <v>254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</row>
    <row r="65" spans="1:48" ht="15" customHeight="1" x14ac:dyDescent="0.25">
      <c r="A65" s="58"/>
      <c r="B65" s="67"/>
      <c r="C65" s="58"/>
      <c r="D65" s="58" t="s">
        <v>255</v>
      </c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V65" s="138"/>
    </row>
    <row r="66" spans="1:48" ht="15" customHeight="1" x14ac:dyDescent="0.25">
      <c r="A66" s="58"/>
      <c r="B66" s="67"/>
      <c r="C66" s="58"/>
      <c r="D66" s="199" t="s">
        <v>44</v>
      </c>
      <c r="E66" s="61" t="s">
        <v>45</v>
      </c>
      <c r="F66" s="61" t="s">
        <v>46</v>
      </c>
      <c r="G66" s="61" t="s">
        <v>506</v>
      </c>
      <c r="H66" s="61" t="s">
        <v>48</v>
      </c>
      <c r="I66" s="58"/>
      <c r="J66" s="58"/>
      <c r="K66" s="58"/>
      <c r="L66" s="58"/>
      <c r="M66" s="58"/>
      <c r="N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V66" s="138"/>
    </row>
    <row r="67" spans="1:48" ht="15" customHeight="1" x14ac:dyDescent="0.25">
      <c r="A67" s="58"/>
      <c r="B67" s="67"/>
      <c r="C67" s="58"/>
      <c r="D67" s="524" t="s">
        <v>60</v>
      </c>
      <c r="E67" s="520" t="s">
        <v>49</v>
      </c>
      <c r="F67" s="521" t="s">
        <v>96</v>
      </c>
      <c r="G67" s="522" t="s">
        <v>507</v>
      </c>
      <c r="H67" s="523" t="s">
        <v>50</v>
      </c>
      <c r="I67" s="169" t="s">
        <v>510</v>
      </c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V67" s="138"/>
    </row>
    <row r="68" spans="1:48" ht="15" customHeight="1" x14ac:dyDescent="0.25">
      <c r="A68" s="58"/>
      <c r="B68" s="67"/>
      <c r="C68" s="58"/>
      <c r="D68" s="58" t="s">
        <v>256</v>
      </c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V68" s="138"/>
    </row>
    <row r="69" spans="1:48" ht="15" customHeight="1" x14ac:dyDescent="0.25">
      <c r="A69" s="58"/>
      <c r="B69" s="67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V69" s="138"/>
    </row>
    <row r="70" spans="1:48" ht="15" customHeight="1" x14ac:dyDescent="0.25">
      <c r="A70" s="58"/>
      <c r="B70" s="67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V70" s="138"/>
    </row>
    <row r="71" spans="1:48" ht="25.5" customHeight="1" x14ac:dyDescent="0.35">
      <c r="A71" s="58"/>
      <c r="B71" s="159" t="s">
        <v>137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</row>
    <row r="72" spans="1:48" x14ac:dyDescent="0.2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</row>
    <row r="73" spans="1:48" x14ac:dyDescent="0.2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</row>
    <row r="74" spans="1:48" ht="23.25" x14ac:dyDescent="0.35">
      <c r="A74" s="58"/>
      <c r="B74" s="140" t="s">
        <v>144</v>
      </c>
      <c r="C74" s="58"/>
      <c r="D74" s="58"/>
      <c r="E74" s="58"/>
      <c r="F74" s="58"/>
      <c r="G74" s="84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</row>
    <row r="75" spans="1:48" ht="15" customHeight="1" x14ac:dyDescent="0.25">
      <c r="A75" s="58"/>
      <c r="B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</row>
    <row r="76" spans="1:48" ht="15" customHeight="1" x14ac:dyDescent="0.35">
      <c r="A76" s="58"/>
      <c r="B76" s="140"/>
      <c r="C76" s="84">
        <v>45</v>
      </c>
      <c r="D76" s="148" t="s">
        <v>112</v>
      </c>
      <c r="E76" s="84">
        <v>45</v>
      </c>
      <c r="F76" s="58"/>
      <c r="G76" s="84">
        <v>46</v>
      </c>
      <c r="H76" s="14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</row>
    <row r="77" spans="1:48" ht="15" customHeight="1" x14ac:dyDescent="0.35">
      <c r="A77" s="58"/>
      <c r="B77" s="140"/>
      <c r="C77" s="200">
        <v>40483</v>
      </c>
      <c r="D77" s="148" t="s">
        <v>126</v>
      </c>
      <c r="E77" s="180">
        <v>40300</v>
      </c>
      <c r="F77" s="58"/>
      <c r="G77" s="180">
        <v>40491</v>
      </c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</row>
    <row r="78" spans="1:48" ht="15" customHeight="1" x14ac:dyDescent="0.35">
      <c r="A78" s="58"/>
      <c r="B78" s="140"/>
      <c r="C78" s="201">
        <v>40483</v>
      </c>
      <c r="D78" s="143" t="s">
        <v>113</v>
      </c>
      <c r="E78" s="181">
        <v>40300</v>
      </c>
      <c r="F78" s="58"/>
      <c r="G78" s="181">
        <v>40491</v>
      </c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</row>
    <row r="79" spans="1:48" ht="15" customHeight="1" x14ac:dyDescent="0.35">
      <c r="A79" s="58"/>
      <c r="B79" s="140"/>
      <c r="C79" s="148"/>
      <c r="D79" s="58"/>
      <c r="E79" s="14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</row>
    <row r="80" spans="1:48" ht="15" customHeight="1" x14ac:dyDescent="0.35">
      <c r="A80" s="58"/>
      <c r="B80" s="140"/>
      <c r="C80" s="148" t="s">
        <v>112</v>
      </c>
      <c r="D80" s="58" t="s">
        <v>208</v>
      </c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</row>
    <row r="81" spans="1:34" ht="15" customHeight="1" x14ac:dyDescent="0.35">
      <c r="A81" s="58"/>
      <c r="B81" s="137"/>
      <c r="C81" s="148" t="s">
        <v>126</v>
      </c>
      <c r="D81" s="58" t="s">
        <v>206</v>
      </c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</row>
    <row r="82" spans="1:34" ht="15" customHeight="1" x14ac:dyDescent="0.25">
      <c r="C82" s="148" t="s">
        <v>113</v>
      </c>
      <c r="D82" s="58" t="s">
        <v>207</v>
      </c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</row>
    <row r="83" spans="1:34" ht="15" customHeight="1" x14ac:dyDescent="0.25"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</row>
    <row r="84" spans="1:34" ht="15" customHeight="1" x14ac:dyDescent="0.3">
      <c r="B84" s="135" t="s">
        <v>35</v>
      </c>
      <c r="C84" s="135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</row>
    <row r="85" spans="1:34" ht="15" customHeight="1" x14ac:dyDescent="0.25">
      <c r="C85" s="58" t="s">
        <v>259</v>
      </c>
      <c r="D85" s="58"/>
      <c r="E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</row>
    <row r="86" spans="1:34" ht="15" customHeight="1" x14ac:dyDescent="0.25">
      <c r="C86" s="58"/>
      <c r="D86" s="58"/>
      <c r="E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</row>
    <row r="87" spans="1:34" ht="15" customHeight="1" x14ac:dyDescent="0.25">
      <c r="D87" s="113">
        <v>5</v>
      </c>
      <c r="E87" s="58" t="s">
        <v>249</v>
      </c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</row>
    <row r="88" spans="1:34" ht="15" customHeight="1" x14ac:dyDescent="0.25">
      <c r="D88" s="114">
        <v>3</v>
      </c>
      <c r="E88" s="58" t="s">
        <v>245</v>
      </c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</row>
    <row r="89" spans="1:34" ht="15" customHeight="1" thickBot="1" x14ac:dyDescent="0.3">
      <c r="D89" s="115">
        <v>1</v>
      </c>
      <c r="E89" s="58" t="s">
        <v>246</v>
      </c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</row>
    <row r="90" spans="1:34" ht="15" customHeight="1" x14ac:dyDescent="0.25">
      <c r="A90" s="58"/>
      <c r="C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</row>
    <row r="91" spans="1:34" ht="12.75" customHeight="1" x14ac:dyDescent="0.35">
      <c r="A91" s="58"/>
      <c r="B91" s="137"/>
      <c r="C91" s="58"/>
      <c r="D91" s="86">
        <v>5</v>
      </c>
      <c r="E91" s="86">
        <v>0</v>
      </c>
      <c r="F91" s="86">
        <v>3</v>
      </c>
      <c r="G91" s="58" t="s">
        <v>258</v>
      </c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</row>
    <row r="92" spans="1:34" ht="15" customHeight="1" x14ac:dyDescent="0.35">
      <c r="A92" s="58"/>
      <c r="B92" s="137"/>
      <c r="D92" s="187">
        <v>5</v>
      </c>
      <c r="E92" s="187">
        <v>0</v>
      </c>
      <c r="F92" s="187">
        <v>3</v>
      </c>
      <c r="G92" s="58" t="s">
        <v>260</v>
      </c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</row>
    <row r="93" spans="1:34" ht="15" customHeight="1" x14ac:dyDescent="0.35">
      <c r="A93" s="58"/>
      <c r="B93" s="137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</row>
    <row r="94" spans="1:34" ht="15" customHeight="1" x14ac:dyDescent="0.35">
      <c r="A94" s="58"/>
      <c r="B94" s="137"/>
      <c r="C94" s="202" t="s">
        <v>36</v>
      </c>
      <c r="D94" s="202"/>
      <c r="E94" s="202"/>
      <c r="F94" s="58"/>
      <c r="G94" s="87" t="s">
        <v>51</v>
      </c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</row>
    <row r="95" spans="1:34" ht="15" customHeight="1" x14ac:dyDescent="0.35">
      <c r="A95" s="58"/>
      <c r="B95" s="137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</row>
    <row r="96" spans="1:34" ht="15" customHeight="1" x14ac:dyDescent="0.35">
      <c r="A96" s="58"/>
      <c r="B96" s="137"/>
      <c r="C96" s="149" t="s">
        <v>73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</row>
    <row r="97" spans="1:34" ht="15" customHeight="1" x14ac:dyDescent="0.35">
      <c r="A97" s="58"/>
      <c r="B97" s="13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</row>
    <row r="98" spans="1:34" ht="15" customHeight="1" x14ac:dyDescent="0.35">
      <c r="A98" s="58"/>
      <c r="B98" s="137"/>
      <c r="D98" s="111">
        <v>7</v>
      </c>
      <c r="E98" s="58" t="s">
        <v>248</v>
      </c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</row>
    <row r="99" spans="1:34" ht="15" customHeight="1" x14ac:dyDescent="0.35">
      <c r="A99" s="58"/>
      <c r="B99" s="137"/>
      <c r="D99" s="111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</row>
    <row r="100" spans="1:34" ht="15" customHeight="1" x14ac:dyDescent="0.3">
      <c r="A100" s="58"/>
      <c r="B100" s="135" t="s">
        <v>262</v>
      </c>
      <c r="C100" s="135"/>
      <c r="D100" s="111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</row>
    <row r="101" spans="1:34" ht="15" customHeight="1" x14ac:dyDescent="0.35">
      <c r="A101" s="58"/>
      <c r="B101" s="137"/>
      <c r="C101" s="84" t="s">
        <v>44</v>
      </c>
      <c r="D101" s="84" t="s">
        <v>45</v>
      </c>
      <c r="E101" s="84" t="s">
        <v>46</v>
      </c>
      <c r="F101" s="84" t="s">
        <v>47</v>
      </c>
      <c r="G101" s="84" t="s">
        <v>48</v>
      </c>
      <c r="H101" s="84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</row>
    <row r="102" spans="1:34" ht="19.5" customHeight="1" x14ac:dyDescent="0.35">
      <c r="A102" s="58"/>
      <c r="B102" s="137"/>
      <c r="C102" s="85" t="s">
        <v>44</v>
      </c>
      <c r="D102" s="85" t="s">
        <v>45</v>
      </c>
      <c r="E102" s="85" t="s">
        <v>46</v>
      </c>
      <c r="F102" s="85" t="s">
        <v>47</v>
      </c>
      <c r="G102" s="85" t="s">
        <v>48</v>
      </c>
      <c r="H102" s="209" t="s">
        <v>261</v>
      </c>
      <c r="I102" s="58"/>
      <c r="J102" s="58"/>
      <c r="K102" s="58"/>
      <c r="L102" s="58"/>
      <c r="M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</row>
    <row r="103" spans="1:34" ht="15" customHeight="1" x14ac:dyDescent="0.35">
      <c r="A103" s="58"/>
      <c r="B103" s="137"/>
      <c r="C103" s="85"/>
      <c r="D103" s="85"/>
      <c r="E103" s="85"/>
      <c r="F103" s="85"/>
      <c r="G103" s="85"/>
      <c r="H103" s="85"/>
      <c r="I103" s="58"/>
      <c r="J103" s="58"/>
      <c r="K103" s="58"/>
      <c r="L103" s="58"/>
      <c r="M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</row>
    <row r="104" spans="1:34" ht="15" customHeight="1" x14ac:dyDescent="0.35">
      <c r="A104" s="58"/>
      <c r="B104" s="137"/>
      <c r="C104" s="182">
        <v>1</v>
      </c>
      <c r="D104" s="183">
        <v>0</v>
      </c>
      <c r="E104" s="183">
        <v>0</v>
      </c>
      <c r="F104" s="183">
        <v>0</v>
      </c>
      <c r="G104" s="203">
        <v>0</v>
      </c>
      <c r="H104" s="210">
        <v>1</v>
      </c>
      <c r="I104" s="58"/>
      <c r="J104" s="58"/>
      <c r="K104" s="58"/>
      <c r="L104" s="58"/>
      <c r="M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</row>
    <row r="105" spans="1:34" ht="15.75" x14ac:dyDescent="0.25">
      <c r="A105" s="58"/>
      <c r="B105" s="58"/>
      <c r="C105" s="204">
        <v>0</v>
      </c>
      <c r="D105" s="88">
        <v>1</v>
      </c>
      <c r="E105" s="88">
        <v>0</v>
      </c>
      <c r="F105" s="88">
        <v>0</v>
      </c>
      <c r="G105" s="89">
        <v>0</v>
      </c>
      <c r="H105" s="211">
        <v>1</v>
      </c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</row>
    <row r="106" spans="1:34" ht="15.75" x14ac:dyDescent="0.25">
      <c r="A106" s="58"/>
      <c r="B106" s="58"/>
      <c r="C106" s="176"/>
      <c r="D106" s="176"/>
      <c r="E106" s="176"/>
      <c r="F106" s="176"/>
      <c r="G106" s="176"/>
      <c r="H106" s="213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</row>
    <row r="107" spans="1:34" ht="18.75" x14ac:dyDescent="0.3">
      <c r="A107" s="58"/>
      <c r="B107" s="135" t="s">
        <v>265</v>
      </c>
      <c r="C107" s="135"/>
      <c r="D107" s="176"/>
      <c r="E107" s="176"/>
      <c r="F107" s="176"/>
      <c r="G107" s="176"/>
      <c r="H107" s="213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</row>
    <row r="108" spans="1:34" ht="18.75" x14ac:dyDescent="0.3">
      <c r="A108" s="58"/>
      <c r="B108" s="58"/>
      <c r="C108" s="135"/>
      <c r="D108" s="518" t="s">
        <v>264</v>
      </c>
      <c r="E108" s="176"/>
      <c r="F108" s="176"/>
      <c r="G108" s="176"/>
      <c r="H108" s="213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</row>
    <row r="109" spans="1:34" ht="15.75" x14ac:dyDescent="0.25">
      <c r="A109" s="58"/>
      <c r="B109" s="58"/>
      <c r="C109" s="214"/>
      <c r="D109" s="215"/>
      <c r="E109" s="216"/>
      <c r="F109" s="214"/>
      <c r="G109" s="214"/>
      <c r="H109" s="213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</row>
    <row r="110" spans="1:34" ht="25.5" customHeight="1" x14ac:dyDescent="0.25">
      <c r="A110" s="58"/>
      <c r="B110" s="58"/>
      <c r="C110" s="464" t="s">
        <v>263</v>
      </c>
      <c r="D110" s="465"/>
      <c r="E110" s="417" t="s">
        <v>61</v>
      </c>
      <c r="F110" s="466"/>
      <c r="G110" s="466"/>
      <c r="H110" s="467" t="s">
        <v>62</v>
      </c>
      <c r="I110" s="468"/>
      <c r="J110" s="469"/>
      <c r="K110" s="470" t="s">
        <v>63</v>
      </c>
      <c r="L110" s="471"/>
      <c r="M110" s="472" t="s">
        <v>67</v>
      </c>
      <c r="N110" s="466"/>
      <c r="O110" s="466"/>
      <c r="P110" s="417" t="s">
        <v>68</v>
      </c>
      <c r="Q110" s="41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</row>
    <row r="111" spans="1:34" x14ac:dyDescent="0.25">
      <c r="A111" s="58"/>
      <c r="B111" s="58"/>
      <c r="C111" s="444" t="s">
        <v>81</v>
      </c>
      <c r="D111" s="445"/>
      <c r="E111" s="446">
        <v>24357</v>
      </c>
      <c r="F111" s="447"/>
      <c r="G111" s="447"/>
      <c r="H111" s="448">
        <v>251</v>
      </c>
      <c r="I111" s="449"/>
      <c r="J111" s="450"/>
      <c r="K111" s="451">
        <v>44</v>
      </c>
      <c r="L111" s="452"/>
      <c r="M111" s="453">
        <v>33271</v>
      </c>
      <c r="N111" s="447"/>
      <c r="O111" s="447"/>
      <c r="P111" s="424">
        <v>19</v>
      </c>
      <c r="Q111" s="425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</row>
    <row r="112" spans="1:34" x14ac:dyDescent="0.25">
      <c r="A112" s="58"/>
      <c r="B112" s="58"/>
      <c r="C112" s="454" t="s">
        <v>82</v>
      </c>
      <c r="D112" s="455"/>
      <c r="E112" s="456">
        <v>19182</v>
      </c>
      <c r="F112" s="457"/>
      <c r="G112" s="457"/>
      <c r="H112" s="458">
        <v>189</v>
      </c>
      <c r="I112" s="459"/>
      <c r="J112" s="460"/>
      <c r="K112" s="461">
        <v>58</v>
      </c>
      <c r="L112" s="462"/>
      <c r="M112" s="463">
        <v>35829</v>
      </c>
      <c r="N112" s="457"/>
      <c r="O112" s="457"/>
      <c r="P112" s="422">
        <v>12</v>
      </c>
      <c r="Q112" s="423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</row>
    <row r="113" spans="1:34" x14ac:dyDescent="0.25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</row>
    <row r="114" spans="1:34" ht="26.25" x14ac:dyDescent="0.4">
      <c r="A114" s="58"/>
      <c r="B114" s="71" t="s">
        <v>162</v>
      </c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</row>
    <row r="115" spans="1:34" x14ac:dyDescent="0.2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</row>
    <row r="116" spans="1:34" ht="18.75" x14ac:dyDescent="0.3">
      <c r="A116" s="58"/>
      <c r="C116" s="135" t="s">
        <v>266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</row>
    <row r="117" spans="1:34" x14ac:dyDescent="0.25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</row>
    <row r="118" spans="1:34" ht="18.75" x14ac:dyDescent="0.3">
      <c r="A118" s="58"/>
      <c r="B118" s="58"/>
      <c r="C118" s="218" t="s">
        <v>267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</row>
    <row r="119" spans="1:34" ht="18.75" x14ac:dyDescent="0.3">
      <c r="A119" s="58"/>
      <c r="B119" s="58"/>
      <c r="C119" s="218" t="s">
        <v>268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</row>
    <row r="120" spans="1:34" x14ac:dyDescent="0.2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</row>
    <row r="121" spans="1:34" x14ac:dyDescent="0.25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</row>
    <row r="122" spans="1:34" ht="18.75" x14ac:dyDescent="0.3">
      <c r="A122" s="58"/>
      <c r="B122" s="145" t="s">
        <v>203</v>
      </c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</row>
    <row r="123" spans="1:34" x14ac:dyDescent="0.25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</row>
    <row r="124" spans="1:34" x14ac:dyDescent="0.25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</row>
    <row r="125" spans="1:34" x14ac:dyDescent="0.25">
      <c r="A125" s="58"/>
      <c r="B125" s="58"/>
      <c r="C125" s="58"/>
      <c r="D125" s="58"/>
      <c r="E125" s="144" t="s">
        <v>166</v>
      </c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</row>
    <row r="126" spans="1:34" x14ac:dyDescent="0.25">
      <c r="A126" s="58"/>
      <c r="B126" s="58"/>
      <c r="C126" s="58"/>
      <c r="D126" s="58"/>
      <c r="E126" s="80" t="s">
        <v>257</v>
      </c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</row>
    <row r="127" spans="1:34" x14ac:dyDescent="0.25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</row>
    <row r="128" spans="1:34" ht="18.75" x14ac:dyDescent="0.3">
      <c r="A128" s="58"/>
      <c r="B128" s="58"/>
      <c r="C128" s="58"/>
      <c r="D128" s="145" t="s">
        <v>240</v>
      </c>
      <c r="E128" s="144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</row>
    <row r="129" spans="1:98" ht="15.75" x14ac:dyDescent="0.25">
      <c r="A129" s="58"/>
      <c r="B129" s="58"/>
      <c r="C129" s="58"/>
      <c r="D129" s="175" t="s">
        <v>117</v>
      </c>
      <c r="E129" s="221" t="s">
        <v>118</v>
      </c>
      <c r="F129" s="223" t="s">
        <v>119</v>
      </c>
      <c r="G129" s="225" t="s">
        <v>120</v>
      </c>
      <c r="H129" s="226" t="s">
        <v>121</v>
      </c>
      <c r="I129" s="67" t="s">
        <v>122</v>
      </c>
      <c r="J129" s="227" t="s">
        <v>123</v>
      </c>
      <c r="K129" s="222" t="s">
        <v>124</v>
      </c>
      <c r="L129" s="224" t="s">
        <v>125</v>
      </c>
      <c r="M129" s="146" t="s">
        <v>129</v>
      </c>
      <c r="N129" s="147" t="s">
        <v>272</v>
      </c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CS129" s="68"/>
      <c r="CT129" s="68"/>
    </row>
    <row r="130" spans="1:98" x14ac:dyDescent="0.25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</row>
  </sheetData>
  <mergeCells count="27">
    <mergeCell ref="C110:D110"/>
    <mergeCell ref="E110:G110"/>
    <mergeCell ref="H110:J110"/>
    <mergeCell ref="K110:L110"/>
    <mergeCell ref="M110:O110"/>
    <mergeCell ref="C112:D112"/>
    <mergeCell ref="E112:G112"/>
    <mergeCell ref="H112:J112"/>
    <mergeCell ref="K112:L112"/>
    <mergeCell ref="M112:O112"/>
    <mergeCell ref="C111:D111"/>
    <mergeCell ref="E111:G111"/>
    <mergeCell ref="H111:J111"/>
    <mergeCell ref="K111:L111"/>
    <mergeCell ref="M111:O111"/>
    <mergeCell ref="P110:Q110"/>
    <mergeCell ref="H47:J47"/>
    <mergeCell ref="R2:W2"/>
    <mergeCell ref="X2:AC2"/>
    <mergeCell ref="P112:Q112"/>
    <mergeCell ref="P111:Q111"/>
    <mergeCell ref="H38:M39"/>
    <mergeCell ref="H33:M33"/>
    <mergeCell ref="H34:M34"/>
    <mergeCell ref="H35:M35"/>
    <mergeCell ref="H36:M36"/>
    <mergeCell ref="H37:M37"/>
  </mergeCells>
  <conditionalFormatting sqref="C8:AH28">
    <cfRule type="cellIs" dxfId="9" priority="127" operator="equal">
      <formula>$D$38</formula>
    </cfRule>
    <cfRule type="cellIs" dxfId="8" priority="128" operator="equal">
      <formula>$D$37</formula>
    </cfRule>
    <cfRule type="cellIs" dxfId="7" priority="129" operator="equal">
      <formula>$D$36</formula>
    </cfRule>
    <cfRule type="cellIs" dxfId="6" priority="130" operator="equal">
      <formula>$D$35</formula>
    </cfRule>
  </conditionalFormatting>
  <conditionalFormatting sqref="C31:AH31">
    <cfRule type="cellIs" dxfId="246" priority="125" operator="equal">
      <formula>"X"</formula>
    </cfRule>
  </conditionalFormatting>
  <conditionalFormatting sqref="AJ6:AP7">
    <cfRule type="cellIs" dxfId="245" priority="120" operator="equal">
      <formula>$AN$5</formula>
    </cfRule>
    <cfRule type="cellIs" dxfId="244" priority="121" operator="equal">
      <formula>$AM$5</formula>
    </cfRule>
    <cfRule type="cellIs" dxfId="243" priority="122" operator="equal">
      <formula>$AL$5</formula>
    </cfRule>
    <cfRule type="cellIs" dxfId="242" priority="123" operator="equal">
      <formula>$AK$5</formula>
    </cfRule>
    <cfRule type="cellIs" dxfId="241" priority="124" operator="equal">
      <formula>$AJ$5</formula>
    </cfRule>
  </conditionalFormatting>
  <conditionalFormatting sqref="AJ8:AP28">
    <cfRule type="cellIs" dxfId="240" priority="119" operator="equal">
      <formula>0</formula>
    </cfRule>
  </conditionalFormatting>
  <conditionalFormatting sqref="AK29:AN29 AP29:AP30">
    <cfRule type="cellIs" dxfId="239" priority="114" operator="equal">
      <formula>$AN$30</formula>
    </cfRule>
    <cfRule type="cellIs" dxfId="238" priority="115" operator="equal">
      <formula>$AM$30</formula>
    </cfRule>
    <cfRule type="cellIs" dxfId="237" priority="116" operator="equal">
      <formula>$AL$30</formula>
    </cfRule>
    <cfRule type="cellIs" dxfId="236" priority="117" operator="equal">
      <formula>$AK$30</formula>
    </cfRule>
    <cfRule type="expression" dxfId="181" priority="118">
      <formula>AK30</formula>
    </cfRule>
  </conditionalFormatting>
  <conditionalFormatting sqref="C5:AH6">
    <cfRule type="expression" dxfId="235" priority="113">
      <formula>OR(WEEKDAY(C5)=1,WEEKDAY(C5)=7)</formula>
    </cfRule>
  </conditionalFormatting>
  <conditionalFormatting sqref="D7:AI7">
    <cfRule type="cellIs" dxfId="234" priority="108" operator="equal">
      <formula>"AA"</formula>
    </cfRule>
    <cfRule type="cellIs" dxfId="233" priority="109" operator="equal">
      <formula>"F"</formula>
    </cfRule>
    <cfRule type="cellIs" dxfId="232" priority="110" operator="equal">
      <formula>"AM"</formula>
    </cfRule>
    <cfRule type="cellIs" dxfId="231" priority="111" operator="equal">
      <formula>"RTT"</formula>
    </cfRule>
    <cfRule type="containsText" dxfId="230" priority="112" operator="containsText" text="CP">
      <formula>NOT(ISERROR(SEARCH("CP",D7)))</formula>
    </cfRule>
  </conditionalFormatting>
  <conditionalFormatting sqref="C5:AH5">
    <cfRule type="expression" dxfId="229" priority="107">
      <formula>OR(WEEKDAY(C5)=1,WEEKDAY(C5)=7)</formula>
    </cfRule>
  </conditionalFormatting>
  <conditionalFormatting sqref="C5:AH6">
    <cfRule type="expression" dxfId="228" priority="1700">
      <formula>OR(C$6=DATE(YEAR(C$6),1,1),C$6=(ROUND(DATE(YEAR(C$6),4,MOD(234-11*MOD(YEAR(C$6),19),30))/7,)*7-6)+1,C$6=DATE(YEAR(C$6),5,1),C$6=DATE(YEAR(C$6),5,8),C$6=(ROUND(DATE(YEAR(C$6),4,MOD(234-11*MOD(YEAR(C$6),19),30))/7,)*7-6)+39,C$6=(ROUND(DATE(YEAR(C$6),4,MOD(234-11*MOD(YEAR(C$6),19),30))/7,)*7-6)+50,C$6=DATE(YEAR(C$6),7,14),C$6=DATE(YEAR(C$6),8,15),C$6=DATE(YEAR(C$6),11,1),C$6=DATE(YEAR(C$6),11,11),C$6=DATE(YEAR(C$6),12,25))</formula>
    </cfRule>
  </conditionalFormatting>
  <conditionalFormatting sqref="G77">
    <cfRule type="expression" dxfId="227" priority="59">
      <formula>OR(WEEKDAY(G77)=1,WEEKDAY(G77)=7)</formula>
    </cfRule>
  </conditionalFormatting>
  <conditionalFormatting sqref="C77:C78">
    <cfRule type="expression" dxfId="226" priority="66">
      <formula>OR(WEEKDAY(C77)=1,WEEKDAY(C77)=7)</formula>
    </cfRule>
  </conditionalFormatting>
  <conditionalFormatting sqref="C77">
    <cfRule type="expression" dxfId="225" priority="65">
      <formula>OR(WEEKDAY(C77)=1,WEEKDAY(C77)=7)</formula>
    </cfRule>
  </conditionalFormatting>
  <conditionalFormatting sqref="C77:C78">
    <cfRule type="expression" dxfId="224" priority="67">
      <formula>OR(C$6=DATE(YEAR(C$6),1,1),C$6=(ROUND(DATE(YEAR(C$6),4,MOD(234-11*MOD(YEAR(C$6),19),30))/7,)*7-6)+1,C$6=DATE(YEAR(C$6),5,1),C$6=DATE(YEAR(C$6),5,8),C$6=(ROUND(DATE(YEAR(C$6),4,MOD(234-11*MOD(YEAR(C$6),19),30))/7,)*7-6)+39,C$6=(ROUND(DATE(YEAR(C$6),4,MOD(234-11*MOD(YEAR(C$6),19),30))/7,)*7-6)+50,C$6=DATE(YEAR(C$6),7,14),C$6=DATE(YEAR(C$6),8,15),C$6=DATE(YEAR(C$6),11,1),C$6=DATE(YEAR(C$6),11,11),C$6=DATE(YEAR(C$6),12,25))</formula>
    </cfRule>
  </conditionalFormatting>
  <conditionalFormatting sqref="E77:E78">
    <cfRule type="expression" dxfId="223" priority="63">
      <formula>OR(WEEKDAY(E77)=1,WEEKDAY(E77)=7)</formula>
    </cfRule>
  </conditionalFormatting>
  <conditionalFormatting sqref="E77">
    <cfRule type="expression" dxfId="222" priority="62">
      <formula>OR(WEEKDAY(E77)=1,WEEKDAY(E77)=7)</formula>
    </cfRule>
  </conditionalFormatting>
  <conditionalFormatting sqref="E77:E78">
    <cfRule type="expression" dxfId="221" priority="64">
      <formula>OR(E$6=DATE(YEAR(E$6),1,1),E$6=(ROUND(DATE(YEAR(E$6),4,MOD(234-11*MOD(YEAR(E$6),19),30))/7,)*7-6)+1,E$6=DATE(YEAR(E$6),5,1),E$6=DATE(YEAR(E$6),5,8),E$6=(ROUND(DATE(YEAR(E$6),4,MOD(234-11*MOD(YEAR(E$6),19),30))/7,)*7-6)+39,E$6=(ROUND(DATE(YEAR(E$6),4,MOD(234-11*MOD(YEAR(E$6),19),30))/7,)*7-6)+50,E$6=DATE(YEAR(E$6),7,14),E$6=DATE(YEAR(E$6),8,15),E$6=DATE(YEAR(E$6),11,1),E$6=DATE(YEAR(E$6),11,11),E$6=DATE(YEAR(E$6),12,25))</formula>
    </cfRule>
  </conditionalFormatting>
  <conditionalFormatting sqref="G77:G78">
    <cfRule type="expression" dxfId="220" priority="60">
      <formula>OR(WEEKDAY(G77)=1,WEEKDAY(G77)=7)</formula>
    </cfRule>
  </conditionalFormatting>
  <conditionalFormatting sqref="G77:G78">
    <cfRule type="expression" dxfId="219" priority="61">
      <formula>OR(G$6=DATE(YEAR(G$6),1,1),G$6=(ROUND(DATE(YEAR(G$6),4,MOD(234-11*MOD(YEAR(G$6),19),30))/7,)*7-6)+1,G$6=DATE(YEAR(G$6),5,1),G$6=DATE(YEAR(G$6),5,8),G$6=(ROUND(DATE(YEAR(G$6),4,MOD(234-11*MOD(YEAR(G$6),19),30))/7,)*7-6)+39,G$6=(ROUND(DATE(YEAR(G$6),4,MOD(234-11*MOD(YEAR(G$6),19),30))/7,)*7-6)+50,G$6=DATE(YEAR(G$6),7,14),G$6=DATE(YEAR(G$6),8,15),G$6=DATE(YEAR(G$6),11,1),G$6=DATE(YEAR(G$6),11,11),G$6=DATE(YEAR(G$6),12,25))</formula>
    </cfRule>
  </conditionalFormatting>
  <conditionalFormatting sqref="E38">
    <cfRule type="cellIs" dxfId="218" priority="54" operator="equal">
      <formula>$D$38</formula>
    </cfRule>
    <cfRule type="cellIs" dxfId="217" priority="55" operator="equal">
      <formula>$D$37</formula>
    </cfRule>
    <cfRule type="cellIs" dxfId="216" priority="56" operator="equal">
      <formula>$D$36</formula>
    </cfRule>
    <cfRule type="cellIs" dxfId="215" priority="57" operator="equal">
      <formula>$D$35</formula>
    </cfRule>
  </conditionalFormatting>
  <conditionalFormatting sqref="E37">
    <cfRule type="cellIs" dxfId="214" priority="49" operator="equal">
      <formula>$D$38</formula>
    </cfRule>
    <cfRule type="cellIs" dxfId="213" priority="50" operator="equal">
      <formula>$D$37</formula>
    </cfRule>
    <cfRule type="cellIs" dxfId="212" priority="51" operator="equal">
      <formula>$D$36</formula>
    </cfRule>
    <cfRule type="cellIs" dxfId="211" priority="52" operator="equal">
      <formula>$D$35</formula>
    </cfRule>
  </conditionalFormatting>
  <conditionalFormatting sqref="E36">
    <cfRule type="cellIs" dxfId="210" priority="44" operator="equal">
      <formula>$D$38</formula>
    </cfRule>
    <cfRule type="cellIs" dxfId="209" priority="45" operator="equal">
      <formula>$D$37</formula>
    </cfRule>
    <cfRule type="cellIs" dxfId="208" priority="46" operator="equal">
      <formula>$D$36</formula>
    </cfRule>
    <cfRule type="cellIs" dxfId="207" priority="47" operator="equal">
      <formula>$D$35</formula>
    </cfRule>
  </conditionalFormatting>
  <conditionalFormatting sqref="E35">
    <cfRule type="cellIs" dxfId="206" priority="39" operator="equal">
      <formula>$D$38</formula>
    </cfRule>
    <cfRule type="cellIs" dxfId="205" priority="40" operator="equal">
      <formula>$D$37</formula>
    </cfRule>
    <cfRule type="cellIs" dxfId="204" priority="41" operator="equal">
      <formula>$D$36</formula>
    </cfRule>
    <cfRule type="cellIs" dxfId="203" priority="42" operator="equal">
      <formula>$D$35</formula>
    </cfRule>
  </conditionalFormatting>
  <conditionalFormatting sqref="E34">
    <cfRule type="cellIs" dxfId="202" priority="34" operator="equal">
      <formula>$D$38</formula>
    </cfRule>
    <cfRule type="cellIs" dxfId="201" priority="35" operator="equal">
      <formula>$D$37</formula>
    </cfRule>
    <cfRule type="cellIs" dxfId="200" priority="36" operator="equal">
      <formula>$D$36</formula>
    </cfRule>
    <cfRule type="cellIs" dxfId="199" priority="37" operator="equal">
      <formula>$D$35</formula>
    </cfRule>
  </conditionalFormatting>
  <conditionalFormatting sqref="G94">
    <cfRule type="cellIs" dxfId="198" priority="32" operator="equal">
      <formula>"X"</formula>
    </cfRule>
  </conditionalFormatting>
  <conditionalFormatting sqref="AO29">
    <cfRule type="cellIs" dxfId="197" priority="27" operator="equal">
      <formula>"AA"</formula>
    </cfRule>
    <cfRule type="cellIs" dxfId="196" priority="28" operator="equal">
      <formula>"F"</formula>
    </cfRule>
    <cfRule type="cellIs" dxfId="195" priority="29" operator="equal">
      <formula>"AM"</formula>
    </cfRule>
    <cfRule type="cellIs" dxfId="194" priority="30" operator="equal">
      <formula>"RTT"</formula>
    </cfRule>
    <cfRule type="containsText" dxfId="193" priority="31" operator="containsText" text="CP">
      <formula>NOT(ISERROR(SEARCH("CP",AO29)))</formula>
    </cfRule>
  </conditionalFormatting>
  <conditionalFormatting sqref="C104:H106 H109 D107:H108">
    <cfRule type="cellIs" dxfId="192" priority="21" operator="equal">
      <formula>0</formula>
    </cfRule>
  </conditionalFormatting>
  <conditionalFormatting sqref="C102:H103">
    <cfRule type="cellIs" dxfId="191" priority="22" operator="equal">
      <formula>"AA"</formula>
    </cfRule>
    <cfRule type="cellIs" dxfId="190" priority="23" operator="equal">
      <formula>"F"</formula>
    </cfRule>
    <cfRule type="cellIs" dxfId="189" priority="24" operator="equal">
      <formula>"AM"</formula>
    </cfRule>
    <cfRule type="cellIs" dxfId="188" priority="25" operator="equal">
      <formula>"RTT"</formula>
    </cfRule>
    <cfRule type="containsText" dxfId="187" priority="26" operator="containsText" text="CP">
      <formula>NOT(ISERROR(SEARCH("CP",C102)))</formula>
    </cfRule>
  </conditionalFormatting>
  <conditionalFormatting sqref="AJ29">
    <cfRule type="cellIs" dxfId="180" priority="16" operator="equal">
      <formula>$AN$5</formula>
    </cfRule>
    <cfRule type="cellIs" dxfId="179" priority="17" operator="equal">
      <formula>$AM$5</formula>
    </cfRule>
    <cfRule type="cellIs" dxfId="178" priority="18" operator="equal">
      <formula>$AL$5</formula>
    </cfRule>
    <cfRule type="cellIs" dxfId="177" priority="19" operator="equal">
      <formula>$AK$5</formula>
    </cfRule>
    <cfRule type="cellIs" dxfId="176" priority="20" operator="equal">
      <formula>$AJ$5</formula>
    </cfRule>
  </conditionalFormatting>
  <hyperlinks>
    <hyperlink ref="Q35" r:id="rId1"/>
  </hyperlinks>
  <pageMargins left="0.23622047244094491" right="0.23622047244094491" top="0.74803149606299213" bottom="0.74803149606299213" header="0.31496062992125984" footer="0.31496062992125984"/>
  <pageSetup paperSize="9" scale="97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1" operator="containsText" id="{3E6E6294-1F50-40C3-9210-FF55DE85648B}">
            <xm:f>NOT(ISERROR(SEARCH($D$34,C8)))</xm:f>
            <xm:f>$D$34</xm:f>
            <x14:dxf>
              <font>
                <color theme="5" tint="0.59996337778862885"/>
              </font>
              <fill>
                <patternFill>
                  <bgColor rgb="FFFFC7CE"/>
                </patternFill>
              </fill>
            </x14:dxf>
          </x14:cfRule>
          <xm:sqref>C8:AH28</xm:sqref>
        </x14:conditionalFormatting>
        <x14:conditionalFormatting xmlns:xm="http://schemas.microsoft.com/office/excel/2006/main">
          <x14:cfRule type="iconSet" priority="104" id="{86CB742B-4388-470C-A52F-CF6D46322B2C}">
            <x14:iconSet iconSet="3Signs" showValue="0" custom="1">
              <x14:cfvo type="percent">
                <xm:f>0</xm:f>
              </x14:cfvo>
              <x14:cfvo type="num">
                <xm:f>$E$41</xm:f>
              </x14:cfvo>
              <x14:cfvo type="num">
                <xm:f>$E$40</xm:f>
              </x14:cfvo>
              <x14:cfIcon iconSet="3TrafficLights1" iconId="2"/>
              <x14:cfIcon iconSet="3Signs" iconId="1"/>
              <x14:cfIcon iconSet="3Signs" iconId="0"/>
            </x14:iconSet>
          </x14:cfRule>
          <xm:sqref>F40:F42</xm:sqref>
        </x14:conditionalFormatting>
        <x14:conditionalFormatting xmlns:xm="http://schemas.microsoft.com/office/excel/2006/main">
          <x14:cfRule type="iconSet" priority="1701" id="{1C8DC67A-EF3A-4AF2-97F9-CE5A45D633B9}">
            <x14:iconSet iconSet="3Signs" showValue="0" custom="1">
              <x14:cfvo type="percent">
                <xm:f>0</xm:f>
              </x14:cfvo>
              <x14:cfvo type="num">
                <xm:f>$E$41</xm:f>
              </x14:cfvo>
              <x14:cfvo type="num">
                <xm:f>$E$40</xm:f>
              </x14:cfvo>
              <x14:cfIcon iconSet="3TrafficLights1" iconId="2"/>
              <x14:cfIcon iconSet="3Signs" iconId="1"/>
              <x14:cfIcon iconSet="3Signs" iconId="0"/>
            </x14:iconSet>
          </x14:cfRule>
          <xm:sqref>C29:AH29</xm:sqref>
        </x14:conditionalFormatting>
        <x14:conditionalFormatting xmlns:xm="http://schemas.microsoft.com/office/excel/2006/main">
          <x14:cfRule type="containsText" priority="58" operator="containsText" id="{99DB026D-E093-404D-90C8-E548CFCFF836}">
            <xm:f>NOT(ISERROR(SEARCH($D$34,E38)))</xm:f>
            <xm:f>$D$34</xm:f>
            <x14:dxf>
              <font>
                <color theme="5" tint="0.59996337778862885"/>
              </font>
              <fill>
                <patternFill>
                  <bgColor rgb="FFFFC7CE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containsText" priority="53" operator="containsText" id="{BDD604FD-3F05-419D-8042-B3B01EE9A45D}">
            <xm:f>NOT(ISERROR(SEARCH($D$34,E37)))</xm:f>
            <xm:f>$D$34</xm:f>
            <x14:dxf>
              <font>
                <color theme="5" tint="0.59996337778862885"/>
              </font>
              <fill>
                <patternFill>
                  <bgColor rgb="FFFFC7CE"/>
                </patternFill>
              </fill>
            </x14:dxf>
          </x14:cfRule>
          <xm:sqref>E37</xm:sqref>
        </x14:conditionalFormatting>
        <x14:conditionalFormatting xmlns:xm="http://schemas.microsoft.com/office/excel/2006/main">
          <x14:cfRule type="containsText" priority="48" operator="containsText" id="{60DE0665-D486-43A5-A020-19254E6B6BFA}">
            <xm:f>NOT(ISERROR(SEARCH($D$34,E36)))</xm:f>
            <xm:f>$D$34</xm:f>
            <x14:dxf>
              <font>
                <color theme="5" tint="0.59996337778862885"/>
              </font>
              <fill>
                <patternFill>
                  <bgColor rgb="FFFFC7CE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containsText" priority="43" operator="containsText" id="{58359953-E00C-47DD-8BCD-59B45D2CE03B}">
            <xm:f>NOT(ISERROR(SEARCH($D$34,E35)))</xm:f>
            <xm:f>$D$34</xm:f>
            <x14:dxf>
              <font>
                <color theme="5" tint="0.59996337778862885"/>
              </font>
              <fill>
                <patternFill>
                  <bgColor rgb="FFFFC7CE"/>
                </patternFill>
              </fill>
            </x14:dxf>
          </x14:cfRule>
          <xm:sqref>E35</xm:sqref>
        </x14:conditionalFormatting>
        <x14:conditionalFormatting xmlns:xm="http://schemas.microsoft.com/office/excel/2006/main">
          <x14:cfRule type="containsText" priority="38" operator="containsText" id="{0D231982-A994-43CA-BD9D-3E9F357E2CA1}">
            <xm:f>NOT(ISERROR(SEARCH($D$34,E34)))</xm:f>
            <xm:f>$D$34</xm:f>
            <x14:dxf>
              <font>
                <color theme="5" tint="0.59996337778862885"/>
              </font>
              <fill>
                <patternFill>
                  <bgColor rgb="FFFFC7CE"/>
                </patternFill>
              </fill>
            </x14:dxf>
          </x14:cfRule>
          <xm:sqref>E34</xm:sqref>
        </x14:conditionalFormatting>
        <x14:conditionalFormatting xmlns:xm="http://schemas.microsoft.com/office/excel/2006/main">
          <x14:cfRule type="iconSet" priority="33" id="{5D37370A-34E3-4BAD-98C9-50534B52EB03}">
            <x14:iconSet iconSet="3Signs" showValue="0" custom="1">
              <x14:cfvo type="percent">
                <xm:f>0</xm:f>
              </x14:cfvo>
              <x14:cfvo type="num">
                <xm:f>$E$41</xm:f>
              </x14:cfvo>
              <x14:cfvo type="num">
                <xm:f>$E$40</xm:f>
              </x14:cfvo>
              <x14:cfIcon iconSet="3TrafficLights1" iconId="2"/>
              <x14:cfIcon iconSet="3Signs" iconId="1"/>
              <x14:cfIcon iconSet="3Signs" iconId="0"/>
            </x14:iconSet>
          </x14:cfRule>
          <xm:sqref>D91:F91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workbookViewId="0">
      <selection activeCell="R13" sqref="R13"/>
    </sheetView>
  </sheetViews>
  <sheetFormatPr baseColWidth="10" defaultRowHeight="15" x14ac:dyDescent="0.25"/>
  <cols>
    <col min="1" max="1" width="2.28515625" customWidth="1"/>
  </cols>
  <sheetData>
    <row r="1" spans="1:17" s="80" customFormat="1" ht="15.75" thickBot="1" x14ac:dyDescent="0.3"/>
    <row r="2" spans="1:17" ht="16.5" thickTop="1" thickBot="1" x14ac:dyDescent="0.3">
      <c r="A2" s="248"/>
      <c r="B2" s="249">
        <v>2013</v>
      </c>
      <c r="C2" s="250">
        <v>1</v>
      </c>
      <c r="D2" s="251" t="s">
        <v>306</v>
      </c>
      <c r="E2" s="252"/>
      <c r="F2" s="252"/>
      <c r="G2" s="252"/>
      <c r="H2" s="252"/>
      <c r="I2" s="252"/>
      <c r="J2" s="253"/>
      <c r="K2" s="80"/>
      <c r="L2" s="254" t="s">
        <v>307</v>
      </c>
      <c r="M2" s="255" t="s">
        <v>308</v>
      </c>
      <c r="N2" s="248"/>
      <c r="O2" s="248"/>
      <c r="P2" s="248"/>
      <c r="Q2" s="248"/>
    </row>
    <row r="3" spans="1:17" ht="15.75" thickTop="1" x14ac:dyDescent="0.25">
      <c r="A3" s="248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248"/>
      <c r="O3" s="298" t="s">
        <v>365</v>
      </c>
      <c r="P3" s="248"/>
      <c r="Q3" s="248"/>
    </row>
    <row r="4" spans="1:17" x14ac:dyDescent="0.25">
      <c r="A4" s="256"/>
      <c r="B4" s="257" t="str">
        <f t="shared" ref="B4:M4" si="0">PROPER(TEXT(B36,"mmmm"))</f>
        <v>Janvier</v>
      </c>
      <c r="C4" s="257" t="str">
        <f t="shared" si="0"/>
        <v>Février</v>
      </c>
      <c r="D4" s="257" t="str">
        <f t="shared" si="0"/>
        <v>Mars</v>
      </c>
      <c r="E4" s="257" t="str">
        <f t="shared" si="0"/>
        <v>Avril</v>
      </c>
      <c r="F4" s="257" t="str">
        <f t="shared" si="0"/>
        <v>Mai</v>
      </c>
      <c r="G4" s="257" t="str">
        <f t="shared" si="0"/>
        <v>Juin</v>
      </c>
      <c r="H4" s="257" t="str">
        <f t="shared" si="0"/>
        <v>Juillet</v>
      </c>
      <c r="I4" s="257" t="str">
        <f t="shared" si="0"/>
        <v>Août</v>
      </c>
      <c r="J4" s="257" t="str">
        <f t="shared" si="0"/>
        <v>Septembre</v>
      </c>
      <c r="K4" s="257" t="str">
        <f t="shared" si="0"/>
        <v>Octobre</v>
      </c>
      <c r="L4" s="257" t="str">
        <f t="shared" si="0"/>
        <v>Novembre</v>
      </c>
      <c r="M4" s="257" t="str">
        <f t="shared" si="0"/>
        <v>Décembre</v>
      </c>
      <c r="N4" s="256"/>
      <c r="O4" s="258">
        <f>DATE(An,1,1)</f>
        <v>41275</v>
      </c>
      <c r="P4" s="58" t="s">
        <v>309</v>
      </c>
      <c r="Q4" s="296"/>
    </row>
    <row r="5" spans="1:17" x14ac:dyDescent="0.25">
      <c r="A5" s="248"/>
      <c r="B5" s="259">
        <f t="shared" ref="B5:M5" si="1">B36</f>
        <v>41275</v>
      </c>
      <c r="C5" s="259">
        <f t="shared" si="1"/>
        <v>41306</v>
      </c>
      <c r="D5" s="259">
        <f t="shared" si="1"/>
        <v>41334</v>
      </c>
      <c r="E5" s="259">
        <f t="shared" si="1"/>
        <v>41365</v>
      </c>
      <c r="F5" s="259">
        <f t="shared" si="1"/>
        <v>41395</v>
      </c>
      <c r="G5" s="259">
        <f t="shared" si="1"/>
        <v>41426</v>
      </c>
      <c r="H5" s="259">
        <f t="shared" si="1"/>
        <v>41456</v>
      </c>
      <c r="I5" s="259">
        <f t="shared" si="1"/>
        <v>41487</v>
      </c>
      <c r="J5" s="259">
        <f t="shared" si="1"/>
        <v>41518</v>
      </c>
      <c r="K5" s="259">
        <f t="shared" si="1"/>
        <v>41548</v>
      </c>
      <c r="L5" s="259">
        <f t="shared" si="1"/>
        <v>41579</v>
      </c>
      <c r="M5" s="259">
        <f t="shared" si="1"/>
        <v>41609</v>
      </c>
      <c r="N5" s="248"/>
      <c r="O5" s="295">
        <f>DATE(An,IF((25-MOD((11*MOD(An-1900,19)+4-INT((7*MOD(An-1900,19)+1)/19)),29)-MOD(An-1900+INT((An-1900)/4)+31-MOD((11*MOD(An-1900,19)+4-INT((7*MOD(An-1900,19)+1)/19)),29),7))&gt;0,4,3),IF((25-MOD((11*MOD(An-1900,19)+4-INT((7*MOD(An-1900,19)+1)/19)),29)-MOD(An-1900+INT((An-1900)/4)+31-MOD((11*MOD(An-1900,19)+4-INT((7*MOD(An-1900,19)+1)/19)),29),7))&gt;0,(25-MOD((11*MOD(An-1900,19)+4-INT((7*MOD(An-1900,19)+1)/19)),29)-MOD(An-1900+INT((An-1900)/4)+31-MOD((11*MOD(An-1900,19)+4-INT((7*MOD(An-1900,19)+1)/19)),29),7)),31+(25-MOD((11*MOD(An-1900,19)+4-INT((7*MOD(An-1900,19)+1)/19)),29)-MOD(An-1900+INT((An-1900)/4)+31-MOD((11*MOD(An-1900,19)+4-INT((7*MOD(An-1900,19)+1)/19)),29),7))))+1</f>
        <v>41365</v>
      </c>
      <c r="P5" s="58" t="s">
        <v>310</v>
      </c>
      <c r="Q5" s="297"/>
    </row>
    <row r="6" spans="1:17" x14ac:dyDescent="0.25">
      <c r="A6" s="248"/>
      <c r="B6" s="261">
        <f>B5+1</f>
        <v>41276</v>
      </c>
      <c r="C6" s="261">
        <f t="shared" ref="C6:M21" si="2">C5+1</f>
        <v>41307</v>
      </c>
      <c r="D6" s="261">
        <f t="shared" si="2"/>
        <v>41335</v>
      </c>
      <c r="E6" s="261">
        <f t="shared" si="2"/>
        <v>41366</v>
      </c>
      <c r="F6" s="261">
        <f t="shared" si="2"/>
        <v>41396</v>
      </c>
      <c r="G6" s="261">
        <f t="shared" si="2"/>
        <v>41427</v>
      </c>
      <c r="H6" s="261">
        <f t="shared" si="2"/>
        <v>41457</v>
      </c>
      <c r="I6" s="261">
        <f t="shared" si="2"/>
        <v>41488</v>
      </c>
      <c r="J6" s="261">
        <f t="shared" si="2"/>
        <v>41519</v>
      </c>
      <c r="K6" s="261">
        <f t="shared" si="2"/>
        <v>41549</v>
      </c>
      <c r="L6" s="261">
        <f t="shared" si="2"/>
        <v>41580</v>
      </c>
      <c r="M6" s="261">
        <f t="shared" si="2"/>
        <v>41610</v>
      </c>
      <c r="N6" s="248"/>
      <c r="O6" s="260">
        <f>DATE(An,5,1)</f>
        <v>41395</v>
      </c>
      <c r="P6" s="58" t="s">
        <v>311</v>
      </c>
      <c r="Q6" s="297"/>
    </row>
    <row r="7" spans="1:17" x14ac:dyDescent="0.25">
      <c r="A7" s="248"/>
      <c r="B7" s="261">
        <f t="shared" ref="B7:M22" si="3">B6+1</f>
        <v>41277</v>
      </c>
      <c r="C7" s="261">
        <f t="shared" si="2"/>
        <v>41308</v>
      </c>
      <c r="D7" s="261">
        <f t="shared" si="2"/>
        <v>41336</v>
      </c>
      <c r="E7" s="261">
        <f t="shared" si="2"/>
        <v>41367</v>
      </c>
      <c r="F7" s="261">
        <f t="shared" si="2"/>
        <v>41397</v>
      </c>
      <c r="G7" s="261">
        <f t="shared" si="2"/>
        <v>41428</v>
      </c>
      <c r="H7" s="261">
        <f t="shared" si="2"/>
        <v>41458</v>
      </c>
      <c r="I7" s="261">
        <f t="shared" si="2"/>
        <v>41489</v>
      </c>
      <c r="J7" s="261">
        <f t="shared" si="2"/>
        <v>41520</v>
      </c>
      <c r="K7" s="261">
        <f t="shared" si="2"/>
        <v>41550</v>
      </c>
      <c r="L7" s="261">
        <f t="shared" si="2"/>
        <v>41581</v>
      </c>
      <c r="M7" s="261">
        <f t="shared" si="2"/>
        <v>41611</v>
      </c>
      <c r="N7" s="248"/>
      <c r="O7" s="260">
        <f>DATE(An,5,8)</f>
        <v>41402</v>
      </c>
      <c r="P7" s="58" t="s">
        <v>312</v>
      </c>
      <c r="Q7" s="297"/>
    </row>
    <row r="8" spans="1:17" x14ac:dyDescent="0.25">
      <c r="A8" s="248"/>
      <c r="B8" s="261">
        <f t="shared" si="3"/>
        <v>41278</v>
      </c>
      <c r="C8" s="261">
        <f t="shared" si="2"/>
        <v>41309</v>
      </c>
      <c r="D8" s="261">
        <f t="shared" si="2"/>
        <v>41337</v>
      </c>
      <c r="E8" s="261">
        <f t="shared" si="2"/>
        <v>41368</v>
      </c>
      <c r="F8" s="261">
        <f t="shared" si="2"/>
        <v>41398</v>
      </c>
      <c r="G8" s="261">
        <f t="shared" si="2"/>
        <v>41429</v>
      </c>
      <c r="H8" s="261">
        <f t="shared" si="2"/>
        <v>41459</v>
      </c>
      <c r="I8" s="261">
        <f t="shared" si="2"/>
        <v>41490</v>
      </c>
      <c r="J8" s="261">
        <f t="shared" si="2"/>
        <v>41521</v>
      </c>
      <c r="K8" s="261">
        <f t="shared" si="2"/>
        <v>41551</v>
      </c>
      <c r="L8" s="261">
        <f t="shared" si="2"/>
        <v>41582</v>
      </c>
      <c r="M8" s="261">
        <f t="shared" si="2"/>
        <v>41612</v>
      </c>
      <c r="N8" s="248"/>
      <c r="O8" s="295">
        <f>DATE(An,IF((25-MOD((11*MOD(An-1900,19)+4-INT((7*MOD(An-1900,19)+1)/19)),29)-MOD(An-1900+INT((An-1900)/4)+31-MOD((11*MOD(An-1900,19)+4-INT((7*MOD(An-1900,19)+1)/19)),29),7))&gt;0,4,3),IF((25-MOD((11*MOD(An-1900,19)+4-INT((7*MOD(An-1900,19)+1)/19)),29)-MOD(An-1900+INT((An-1900)/4)+31-MOD((11*MOD(An-1900,19)+4-INT((7*MOD(An-1900,19)+1)/19)),29),7))&gt;0,(25-MOD((11*MOD(An-1900,19)+4-INT((7*MOD(An-1900,19)+1)/19)),29)-MOD(An-1900+INT((An-1900)/4)+31-MOD((11*MOD(An-1900,19)+4-INT((7*MOD(An-1900,19)+1)/19)),29),7)),31+(25-MOD((11*MOD(An-1900,19)+4-INT((7*MOD(An-1900,19)+1)/19)),29)-MOD(An-1900+INT((An-1900)/4)+31-MOD((11*MOD(An-1900,19)+4-INT((7*MOD(An-1900,19)+1)/19)),29),7))))+39</f>
        <v>41403</v>
      </c>
      <c r="P8" s="58" t="s">
        <v>313</v>
      </c>
      <c r="Q8" s="297"/>
    </row>
    <row r="9" spans="1:17" x14ac:dyDescent="0.25">
      <c r="A9" s="248"/>
      <c r="B9" s="261">
        <f t="shared" si="3"/>
        <v>41279</v>
      </c>
      <c r="C9" s="261">
        <f t="shared" si="2"/>
        <v>41310</v>
      </c>
      <c r="D9" s="261">
        <f t="shared" si="2"/>
        <v>41338</v>
      </c>
      <c r="E9" s="261">
        <f t="shared" si="2"/>
        <v>41369</v>
      </c>
      <c r="F9" s="261">
        <f t="shared" si="2"/>
        <v>41399</v>
      </c>
      <c r="G9" s="261">
        <f t="shared" si="2"/>
        <v>41430</v>
      </c>
      <c r="H9" s="261">
        <f t="shared" si="2"/>
        <v>41460</v>
      </c>
      <c r="I9" s="261">
        <f t="shared" si="2"/>
        <v>41491</v>
      </c>
      <c r="J9" s="261">
        <f t="shared" si="2"/>
        <v>41522</v>
      </c>
      <c r="K9" s="261">
        <f t="shared" si="2"/>
        <v>41552</v>
      </c>
      <c r="L9" s="261">
        <f t="shared" si="2"/>
        <v>41583</v>
      </c>
      <c r="M9" s="261">
        <f t="shared" si="2"/>
        <v>41613</v>
      </c>
      <c r="N9" s="248"/>
      <c r="O9" s="295">
        <f>DATE(An,IF((25-MOD((11*MOD(An-1900,19)+4-INT((7*MOD(An-1900,19)+1)/19)),29)-MOD(An-1900+INT((An-1900)/4)+31-MOD((11*MOD(An-1900,19)+4-INT((7*MOD(An-1900,19)+1)/19)),29),7))&gt;0,4,3),IF((25-MOD((11*MOD(An-1900,19)+4-INT((7*MOD(An-1900,19)+1)/19)),29)-MOD(An-1900+INT((An-1900)/4)+31-MOD((11*MOD(An-1900,19)+4-INT((7*MOD(An-1900,19)+1)/19)),29),7))&gt;0,(25-MOD((11*MOD(An-1900,19)+4-INT((7*MOD(An-1900,19)+1)/19)),29)-MOD(An-1900+INT((An-1900)/4)+31-MOD((11*MOD(An-1900,19)+4-INT((7*MOD(An-1900,19)+1)/19)),29),7)),31+(25-MOD((11*MOD(An-1900,19)+4-INT((7*MOD(An-1900,19)+1)/19)),29)-MOD(An-1900+INT((An-1900)/4)+31-MOD((11*MOD(An-1900,19)+4-INT((7*MOD(An-1900,19)+1)/19)),29),7))))+50</f>
        <v>41414</v>
      </c>
      <c r="P9" s="58" t="s">
        <v>314</v>
      </c>
      <c r="Q9" s="297"/>
    </row>
    <row r="10" spans="1:17" x14ac:dyDescent="0.25">
      <c r="A10" s="248"/>
      <c r="B10" s="261">
        <f t="shared" si="3"/>
        <v>41280</v>
      </c>
      <c r="C10" s="261">
        <f t="shared" si="2"/>
        <v>41311</v>
      </c>
      <c r="D10" s="261">
        <f t="shared" si="2"/>
        <v>41339</v>
      </c>
      <c r="E10" s="261">
        <f t="shared" si="2"/>
        <v>41370</v>
      </c>
      <c r="F10" s="261">
        <f t="shared" si="2"/>
        <v>41400</v>
      </c>
      <c r="G10" s="261">
        <f t="shared" si="2"/>
        <v>41431</v>
      </c>
      <c r="H10" s="261">
        <f t="shared" si="2"/>
        <v>41461</v>
      </c>
      <c r="I10" s="261">
        <f t="shared" si="2"/>
        <v>41492</v>
      </c>
      <c r="J10" s="261">
        <f t="shared" si="2"/>
        <v>41523</v>
      </c>
      <c r="K10" s="261">
        <f t="shared" si="2"/>
        <v>41553</v>
      </c>
      <c r="L10" s="261">
        <f t="shared" si="2"/>
        <v>41584</v>
      </c>
      <c r="M10" s="261">
        <f t="shared" si="2"/>
        <v>41614</v>
      </c>
      <c r="N10" s="248"/>
      <c r="O10" s="260">
        <f>DATE(An,7,14)</f>
        <v>41469</v>
      </c>
      <c r="P10" s="58" t="s">
        <v>315</v>
      </c>
      <c r="Q10" s="297"/>
    </row>
    <row r="11" spans="1:17" x14ac:dyDescent="0.25">
      <c r="A11" s="248"/>
      <c r="B11" s="261">
        <f t="shared" si="3"/>
        <v>41281</v>
      </c>
      <c r="C11" s="261">
        <f t="shared" si="2"/>
        <v>41312</v>
      </c>
      <c r="D11" s="261">
        <f t="shared" si="2"/>
        <v>41340</v>
      </c>
      <c r="E11" s="261">
        <f t="shared" si="2"/>
        <v>41371</v>
      </c>
      <c r="F11" s="261">
        <f t="shared" si="2"/>
        <v>41401</v>
      </c>
      <c r="G11" s="261">
        <f t="shared" si="2"/>
        <v>41432</v>
      </c>
      <c r="H11" s="261">
        <f t="shared" si="2"/>
        <v>41462</v>
      </c>
      <c r="I11" s="261">
        <f t="shared" si="2"/>
        <v>41493</v>
      </c>
      <c r="J11" s="261">
        <f t="shared" si="2"/>
        <v>41524</v>
      </c>
      <c r="K11" s="261">
        <f t="shared" si="2"/>
        <v>41554</v>
      </c>
      <c r="L11" s="261">
        <f t="shared" si="2"/>
        <v>41585</v>
      </c>
      <c r="M11" s="261">
        <f t="shared" si="2"/>
        <v>41615</v>
      </c>
      <c r="N11" s="248"/>
      <c r="O11" s="260">
        <f>DATE(An,8,15)</f>
        <v>41501</v>
      </c>
      <c r="P11" s="58" t="s">
        <v>184</v>
      </c>
      <c r="Q11" s="297"/>
    </row>
    <row r="12" spans="1:17" x14ac:dyDescent="0.25">
      <c r="A12" s="248"/>
      <c r="B12" s="261">
        <f t="shared" si="3"/>
        <v>41282</v>
      </c>
      <c r="C12" s="261">
        <f t="shared" si="2"/>
        <v>41313</v>
      </c>
      <c r="D12" s="261">
        <f t="shared" si="2"/>
        <v>41341</v>
      </c>
      <c r="E12" s="261">
        <f t="shared" si="2"/>
        <v>41372</v>
      </c>
      <c r="F12" s="261">
        <f t="shared" si="2"/>
        <v>41402</v>
      </c>
      <c r="G12" s="261">
        <f t="shared" si="2"/>
        <v>41433</v>
      </c>
      <c r="H12" s="261">
        <f t="shared" si="2"/>
        <v>41463</v>
      </c>
      <c r="I12" s="261">
        <f t="shared" si="2"/>
        <v>41494</v>
      </c>
      <c r="J12" s="261">
        <f t="shared" si="2"/>
        <v>41525</v>
      </c>
      <c r="K12" s="261">
        <f t="shared" si="2"/>
        <v>41555</v>
      </c>
      <c r="L12" s="261">
        <f t="shared" si="2"/>
        <v>41586</v>
      </c>
      <c r="M12" s="261">
        <f t="shared" si="2"/>
        <v>41616</v>
      </c>
      <c r="N12" s="248"/>
      <c r="O12" s="260">
        <f>DATE(An,11,1)</f>
        <v>41579</v>
      </c>
      <c r="P12" s="58" t="s">
        <v>171</v>
      </c>
      <c r="Q12" s="297"/>
    </row>
    <row r="13" spans="1:17" x14ac:dyDescent="0.25">
      <c r="A13" s="248"/>
      <c r="B13" s="261">
        <f t="shared" si="3"/>
        <v>41283</v>
      </c>
      <c r="C13" s="261">
        <f t="shared" si="2"/>
        <v>41314</v>
      </c>
      <c r="D13" s="261">
        <f t="shared" si="2"/>
        <v>41342</v>
      </c>
      <c r="E13" s="261">
        <f t="shared" si="2"/>
        <v>41373</v>
      </c>
      <c r="F13" s="261">
        <f t="shared" si="2"/>
        <v>41403</v>
      </c>
      <c r="G13" s="261">
        <f t="shared" si="2"/>
        <v>41434</v>
      </c>
      <c r="H13" s="261">
        <f t="shared" si="2"/>
        <v>41464</v>
      </c>
      <c r="I13" s="261">
        <f t="shared" si="2"/>
        <v>41495</v>
      </c>
      <c r="J13" s="261">
        <f t="shared" si="2"/>
        <v>41526</v>
      </c>
      <c r="K13" s="261">
        <f t="shared" si="2"/>
        <v>41556</v>
      </c>
      <c r="L13" s="261">
        <f t="shared" si="2"/>
        <v>41587</v>
      </c>
      <c r="M13" s="261">
        <f t="shared" si="2"/>
        <v>41617</v>
      </c>
      <c r="N13" s="248"/>
      <c r="O13" s="260">
        <f>DATE(An,11,11)</f>
        <v>41589</v>
      </c>
      <c r="P13" s="58" t="s">
        <v>316</v>
      </c>
      <c r="Q13" s="297"/>
    </row>
    <row r="14" spans="1:17" x14ac:dyDescent="0.25">
      <c r="A14" s="248"/>
      <c r="B14" s="261">
        <f t="shared" si="3"/>
        <v>41284</v>
      </c>
      <c r="C14" s="261">
        <f t="shared" si="2"/>
        <v>41315</v>
      </c>
      <c r="D14" s="261">
        <f t="shared" si="2"/>
        <v>41343</v>
      </c>
      <c r="E14" s="261">
        <f t="shared" si="2"/>
        <v>41374</v>
      </c>
      <c r="F14" s="261">
        <f t="shared" si="2"/>
        <v>41404</v>
      </c>
      <c r="G14" s="261">
        <f t="shared" si="2"/>
        <v>41435</v>
      </c>
      <c r="H14" s="261">
        <f t="shared" si="2"/>
        <v>41465</v>
      </c>
      <c r="I14" s="261">
        <f t="shared" si="2"/>
        <v>41496</v>
      </c>
      <c r="J14" s="261">
        <f t="shared" si="2"/>
        <v>41527</v>
      </c>
      <c r="K14" s="261">
        <f t="shared" si="2"/>
        <v>41557</v>
      </c>
      <c r="L14" s="261">
        <f t="shared" si="2"/>
        <v>41588</v>
      </c>
      <c r="M14" s="261">
        <f t="shared" si="2"/>
        <v>41618</v>
      </c>
      <c r="N14" s="248"/>
      <c r="O14" s="260">
        <f>DATE(An,12,25)</f>
        <v>41633</v>
      </c>
      <c r="P14" s="58" t="s">
        <v>186</v>
      </c>
      <c r="Q14" s="297"/>
    </row>
    <row r="15" spans="1:17" x14ac:dyDescent="0.25">
      <c r="A15" s="248"/>
      <c r="B15" s="261">
        <f t="shared" si="3"/>
        <v>41285</v>
      </c>
      <c r="C15" s="261">
        <f t="shared" si="2"/>
        <v>41316</v>
      </c>
      <c r="D15" s="261">
        <f t="shared" si="2"/>
        <v>41344</v>
      </c>
      <c r="E15" s="261">
        <f t="shared" si="2"/>
        <v>41375</v>
      </c>
      <c r="F15" s="261">
        <f t="shared" si="2"/>
        <v>41405</v>
      </c>
      <c r="G15" s="261">
        <f t="shared" si="2"/>
        <v>41436</v>
      </c>
      <c r="H15" s="261">
        <f t="shared" si="2"/>
        <v>41466</v>
      </c>
      <c r="I15" s="261">
        <f t="shared" si="2"/>
        <v>41497</v>
      </c>
      <c r="J15" s="261">
        <f t="shared" si="2"/>
        <v>41528</v>
      </c>
      <c r="K15" s="261">
        <f t="shared" si="2"/>
        <v>41558</v>
      </c>
      <c r="L15" s="261">
        <f t="shared" si="2"/>
        <v>41589</v>
      </c>
      <c r="M15" s="261">
        <f t="shared" si="2"/>
        <v>41619</v>
      </c>
      <c r="N15" s="248"/>
      <c r="O15" s="260">
        <f>DATE(An+1,1,1)</f>
        <v>41640</v>
      </c>
      <c r="P15" s="58" t="s">
        <v>309</v>
      </c>
      <c r="Q15" s="297"/>
    </row>
    <row r="16" spans="1:17" x14ac:dyDescent="0.25">
      <c r="A16" s="248"/>
      <c r="B16" s="261">
        <f t="shared" si="3"/>
        <v>41286</v>
      </c>
      <c r="C16" s="261">
        <f t="shared" si="2"/>
        <v>41317</v>
      </c>
      <c r="D16" s="261">
        <f t="shared" si="2"/>
        <v>41345</v>
      </c>
      <c r="E16" s="261">
        <f t="shared" si="2"/>
        <v>41376</v>
      </c>
      <c r="F16" s="261">
        <f t="shared" si="2"/>
        <v>41406</v>
      </c>
      <c r="G16" s="261">
        <f t="shared" si="2"/>
        <v>41437</v>
      </c>
      <c r="H16" s="261">
        <f t="shared" si="2"/>
        <v>41467</v>
      </c>
      <c r="I16" s="261">
        <f t="shared" si="2"/>
        <v>41498</v>
      </c>
      <c r="J16" s="261">
        <f t="shared" si="2"/>
        <v>41529</v>
      </c>
      <c r="K16" s="261">
        <f t="shared" si="2"/>
        <v>41559</v>
      </c>
      <c r="L16" s="261">
        <f t="shared" si="2"/>
        <v>41590</v>
      </c>
      <c r="M16" s="261">
        <f t="shared" si="2"/>
        <v>41620</v>
      </c>
      <c r="N16" s="248"/>
      <c r="O16" s="295">
        <f>DATE(An+1,IF((25-MOD((11*MOD(An+1-1900,19)+4-INT((7*MOD(An+1-1900,19)+1)/19)),29)-MOD(An+1-1900+INT((An+1-1900)/4)+31-MOD((11*MOD(An+1-1900,19)+4-INT((7*MOD(An+1-1900,19)+1)/19)),29),7))&gt;0,4,3),IF((25-MOD((11*MOD(An+1-1900,19)+4-INT((7*MOD(An+1-1900,19)+1)/19)),29)-MOD(An+1-1900+INT((An+1-1900)/4)+31-MOD((11*MOD(An+1-1900,19)+4-INT((7*MOD(An+1-1900,19)+1)/19)),29),7))&gt;0,(25-MOD((11*MOD(An+1-1900,19)+4-INT((7*MOD(An+1-1900,19)+1)/19)),29)-MOD(An+1-1900+INT((An+1-1900)/4)+31-MOD((11*MOD(An+1-1900,19)+4-INT((7*MOD(An+1-1900,19)+1)/19)),29),7)),31+(25-MOD((11*MOD(An+1-1900,19)+4-INT((7*MOD(An+1-1900,19)+1)/19)),29)-MOD(An+1-1900+INT((An+1-1900)/4)+31-MOD((11*MOD(An+1-1900,19)+4-INT((7*MOD(An+1-1900,19)+1)/19)),29),7))))+1</f>
        <v>41750</v>
      </c>
      <c r="P16" s="58" t="s">
        <v>310</v>
      </c>
      <c r="Q16" s="297"/>
    </row>
    <row r="17" spans="1:17" x14ac:dyDescent="0.25">
      <c r="A17" s="248"/>
      <c r="B17" s="261">
        <f t="shared" si="3"/>
        <v>41287</v>
      </c>
      <c r="C17" s="261">
        <f t="shared" si="2"/>
        <v>41318</v>
      </c>
      <c r="D17" s="261">
        <f t="shared" si="2"/>
        <v>41346</v>
      </c>
      <c r="E17" s="261">
        <f t="shared" si="2"/>
        <v>41377</v>
      </c>
      <c r="F17" s="261">
        <f t="shared" si="2"/>
        <v>41407</v>
      </c>
      <c r="G17" s="261">
        <f t="shared" si="2"/>
        <v>41438</v>
      </c>
      <c r="H17" s="261">
        <f t="shared" si="2"/>
        <v>41468</v>
      </c>
      <c r="I17" s="261">
        <f t="shared" si="2"/>
        <v>41499</v>
      </c>
      <c r="J17" s="261">
        <f t="shared" si="2"/>
        <v>41530</v>
      </c>
      <c r="K17" s="261">
        <f t="shared" si="2"/>
        <v>41560</v>
      </c>
      <c r="L17" s="261">
        <f t="shared" si="2"/>
        <v>41591</v>
      </c>
      <c r="M17" s="261">
        <f t="shared" si="2"/>
        <v>41621</v>
      </c>
      <c r="N17" s="248"/>
      <c r="O17" s="260">
        <f>DATE(An+1,5,1)</f>
        <v>41760</v>
      </c>
      <c r="P17" s="58" t="s">
        <v>311</v>
      </c>
      <c r="Q17" s="297"/>
    </row>
    <row r="18" spans="1:17" x14ac:dyDescent="0.25">
      <c r="A18" s="248"/>
      <c r="B18" s="261">
        <f t="shared" si="3"/>
        <v>41288</v>
      </c>
      <c r="C18" s="261">
        <f t="shared" si="2"/>
        <v>41319</v>
      </c>
      <c r="D18" s="261">
        <f t="shared" si="2"/>
        <v>41347</v>
      </c>
      <c r="E18" s="261">
        <f t="shared" si="2"/>
        <v>41378</v>
      </c>
      <c r="F18" s="261">
        <f t="shared" si="2"/>
        <v>41408</v>
      </c>
      <c r="G18" s="261">
        <f t="shared" si="2"/>
        <v>41439</v>
      </c>
      <c r="H18" s="261">
        <f t="shared" si="2"/>
        <v>41469</v>
      </c>
      <c r="I18" s="261">
        <f t="shared" si="2"/>
        <v>41500</v>
      </c>
      <c r="J18" s="261">
        <f t="shared" si="2"/>
        <v>41531</v>
      </c>
      <c r="K18" s="261">
        <f t="shared" si="2"/>
        <v>41561</v>
      </c>
      <c r="L18" s="261">
        <f t="shared" si="2"/>
        <v>41592</v>
      </c>
      <c r="M18" s="261">
        <f t="shared" si="2"/>
        <v>41622</v>
      </c>
      <c r="N18" s="248"/>
      <c r="O18" s="260">
        <f>DATE(An+1,5,8)</f>
        <v>41767</v>
      </c>
      <c r="P18" s="58" t="s">
        <v>312</v>
      </c>
      <c r="Q18" s="297"/>
    </row>
    <row r="19" spans="1:17" x14ac:dyDescent="0.25">
      <c r="A19" s="248"/>
      <c r="B19" s="261">
        <f t="shared" si="3"/>
        <v>41289</v>
      </c>
      <c r="C19" s="261">
        <f t="shared" si="2"/>
        <v>41320</v>
      </c>
      <c r="D19" s="261">
        <f t="shared" si="2"/>
        <v>41348</v>
      </c>
      <c r="E19" s="261">
        <f t="shared" si="2"/>
        <v>41379</v>
      </c>
      <c r="F19" s="261">
        <f t="shared" si="2"/>
        <v>41409</v>
      </c>
      <c r="G19" s="261">
        <f t="shared" si="2"/>
        <v>41440</v>
      </c>
      <c r="H19" s="261">
        <f t="shared" si="2"/>
        <v>41470</v>
      </c>
      <c r="I19" s="261">
        <f t="shared" si="2"/>
        <v>41501</v>
      </c>
      <c r="J19" s="261">
        <f t="shared" si="2"/>
        <v>41532</v>
      </c>
      <c r="K19" s="261">
        <f t="shared" si="2"/>
        <v>41562</v>
      </c>
      <c r="L19" s="261">
        <f t="shared" si="2"/>
        <v>41593</v>
      </c>
      <c r="M19" s="261">
        <f t="shared" si="2"/>
        <v>41623</v>
      </c>
      <c r="N19" s="248"/>
      <c r="O19" s="295">
        <f>DATE(An+1,IF((25-MOD((11*MOD(An+1-1900,19)+4-INT((7*MOD(An+1-1900,19)+1)/19)),29)-MOD(An+1-1900+INT((An+1-1900)/4)+31-MOD((11*MOD(An+1-1900,19)+4-INT((7*MOD(An+1-1900,19)+1)/19)),29),7))&gt;0,4,3),IF((25-MOD((11*MOD(An+1-1900,19)+4-INT((7*MOD(An+1-1900,19)+1)/19)),29)-MOD(An+1-1900+INT((An+1-1900)/4)+31-MOD((11*MOD(An+1-1900,19)+4-INT((7*MOD(An+1-1900,19)+1)/19)),29),7))&gt;0,(25-MOD((11*MOD(An+1-1900,19)+4-INT((7*MOD(An+1-1900,19)+1)/19)),29)-MOD(An+1-1900+INT((An+1-1900)/4)+31-MOD((11*MOD(An+1-1900,19)+4-INT((7*MOD(An+1-1900,19)+1)/19)),29),7)),31+(25-MOD((11*MOD(An+1-1900,19)+4-INT((7*MOD(An+1-1900,19)+1)/19)),29)-MOD(An+1-1900+INT((An+1-1900)/4)+31-MOD((11*MOD(An+1-1900,19)+4-INT((7*MOD(An+1-1900,19)+1)/19)),29),7))))+39</f>
        <v>41788</v>
      </c>
      <c r="P19" s="58" t="s">
        <v>313</v>
      </c>
      <c r="Q19" s="297"/>
    </row>
    <row r="20" spans="1:17" x14ac:dyDescent="0.25">
      <c r="A20" s="248"/>
      <c r="B20" s="261">
        <f t="shared" si="3"/>
        <v>41290</v>
      </c>
      <c r="C20" s="261">
        <f t="shared" si="2"/>
        <v>41321</v>
      </c>
      <c r="D20" s="261">
        <f t="shared" si="2"/>
        <v>41349</v>
      </c>
      <c r="E20" s="261">
        <f t="shared" si="2"/>
        <v>41380</v>
      </c>
      <c r="F20" s="261">
        <f t="shared" si="2"/>
        <v>41410</v>
      </c>
      <c r="G20" s="261">
        <f t="shared" si="2"/>
        <v>41441</v>
      </c>
      <c r="H20" s="261">
        <f t="shared" si="2"/>
        <v>41471</v>
      </c>
      <c r="I20" s="261">
        <f t="shared" si="2"/>
        <v>41502</v>
      </c>
      <c r="J20" s="261">
        <f t="shared" si="2"/>
        <v>41533</v>
      </c>
      <c r="K20" s="261">
        <f t="shared" si="2"/>
        <v>41563</v>
      </c>
      <c r="L20" s="261">
        <f t="shared" si="2"/>
        <v>41594</v>
      </c>
      <c r="M20" s="261">
        <f t="shared" si="2"/>
        <v>41624</v>
      </c>
      <c r="N20" s="248"/>
      <c r="O20" s="295">
        <f>DATE(An+1,IF((25-MOD((11*MOD(An+1-1900,19)+4-INT((7*MOD(An+1-1900,19)+1)/19)),29)-MOD(An+1-1900+INT((An+1-1900)/4)+31-MOD((11*MOD(An+1-1900,19)+4-INT((7*MOD(An+1-1900,19)+1)/19)),29),7))&gt;0,4,3),IF((25-MOD((11*MOD(An+1-1900,19)+4-INT((7*MOD(An+1-1900,19)+1)/19)),29)-MOD(An+1-1900+INT((An+1-1900)/4)+31-MOD((11*MOD(An+1-1900,19)+4-INT((7*MOD(An+1-1900,19)+1)/19)),29),7))&gt;0,(25-MOD((11*MOD(An+1-1900,19)+4-INT((7*MOD(An+1-1900,19)+1)/19)),29)-MOD(An+1-1900+INT((An+1-1900)/4)+31-MOD((11*MOD(An+1-1900,19)+4-INT((7*MOD(An+1-1900,19)+1)/19)),29),7)),31+(25-MOD((11*MOD(An+1-1900,19)+4-INT((7*MOD(An+1-1900,19)+1)/19)),29)-MOD(An+1-1900+INT((An+1-1900)/4)+31-MOD((11*MOD(An+1-1900,19)+4-INT((7*MOD(An+1-1900,19)+1)/19)),29),7))))+50</f>
        <v>41799</v>
      </c>
      <c r="P20" s="58" t="s">
        <v>314</v>
      </c>
      <c r="Q20" s="297"/>
    </row>
    <row r="21" spans="1:17" x14ac:dyDescent="0.25">
      <c r="A21" s="248"/>
      <c r="B21" s="261">
        <f t="shared" si="3"/>
        <v>41291</v>
      </c>
      <c r="C21" s="261">
        <f t="shared" si="2"/>
        <v>41322</v>
      </c>
      <c r="D21" s="261">
        <f t="shared" si="2"/>
        <v>41350</v>
      </c>
      <c r="E21" s="261">
        <f t="shared" si="2"/>
        <v>41381</v>
      </c>
      <c r="F21" s="261">
        <f t="shared" si="2"/>
        <v>41411</v>
      </c>
      <c r="G21" s="261">
        <f t="shared" si="2"/>
        <v>41442</v>
      </c>
      <c r="H21" s="261">
        <f t="shared" si="2"/>
        <v>41472</v>
      </c>
      <c r="I21" s="261">
        <f t="shared" si="2"/>
        <v>41503</v>
      </c>
      <c r="J21" s="261">
        <f t="shared" si="2"/>
        <v>41534</v>
      </c>
      <c r="K21" s="261">
        <f t="shared" si="2"/>
        <v>41564</v>
      </c>
      <c r="L21" s="261">
        <f t="shared" si="2"/>
        <v>41595</v>
      </c>
      <c r="M21" s="261">
        <f t="shared" si="2"/>
        <v>41625</v>
      </c>
      <c r="N21" s="248"/>
      <c r="O21" s="260">
        <f>DATE(An+1,7,14)</f>
        <v>41834</v>
      </c>
      <c r="P21" s="58" t="s">
        <v>315</v>
      </c>
      <c r="Q21" s="297"/>
    </row>
    <row r="22" spans="1:17" x14ac:dyDescent="0.25">
      <c r="A22" s="248"/>
      <c r="B22" s="261">
        <f t="shared" si="3"/>
        <v>41292</v>
      </c>
      <c r="C22" s="261">
        <f t="shared" si="3"/>
        <v>41323</v>
      </c>
      <c r="D22" s="261">
        <f t="shared" si="3"/>
        <v>41351</v>
      </c>
      <c r="E22" s="261">
        <f t="shared" si="3"/>
        <v>41382</v>
      </c>
      <c r="F22" s="261">
        <f t="shared" si="3"/>
        <v>41412</v>
      </c>
      <c r="G22" s="261">
        <f t="shared" si="3"/>
        <v>41443</v>
      </c>
      <c r="H22" s="261">
        <f t="shared" si="3"/>
        <v>41473</v>
      </c>
      <c r="I22" s="261">
        <f t="shared" si="3"/>
        <v>41504</v>
      </c>
      <c r="J22" s="261">
        <f t="shared" si="3"/>
        <v>41535</v>
      </c>
      <c r="K22" s="261">
        <f t="shared" si="3"/>
        <v>41565</v>
      </c>
      <c r="L22" s="261">
        <f t="shared" si="3"/>
        <v>41596</v>
      </c>
      <c r="M22" s="261">
        <f t="shared" si="3"/>
        <v>41626</v>
      </c>
      <c r="N22" s="248"/>
      <c r="O22" s="260">
        <f>DATE(An+1,8,15)</f>
        <v>41866</v>
      </c>
      <c r="P22" s="58" t="s">
        <v>184</v>
      </c>
      <c r="Q22" s="297"/>
    </row>
    <row r="23" spans="1:17" x14ac:dyDescent="0.25">
      <c r="A23" s="248"/>
      <c r="B23" s="261">
        <f t="shared" ref="B23:M32" si="4">B22+1</f>
        <v>41293</v>
      </c>
      <c r="C23" s="261">
        <f t="shared" si="4"/>
        <v>41324</v>
      </c>
      <c r="D23" s="261">
        <f t="shared" si="4"/>
        <v>41352</v>
      </c>
      <c r="E23" s="261">
        <f t="shared" si="4"/>
        <v>41383</v>
      </c>
      <c r="F23" s="261">
        <f t="shared" si="4"/>
        <v>41413</v>
      </c>
      <c r="G23" s="261">
        <f t="shared" si="4"/>
        <v>41444</v>
      </c>
      <c r="H23" s="261">
        <f t="shared" si="4"/>
        <v>41474</v>
      </c>
      <c r="I23" s="261">
        <f t="shared" si="4"/>
        <v>41505</v>
      </c>
      <c r="J23" s="261">
        <f t="shared" si="4"/>
        <v>41536</v>
      </c>
      <c r="K23" s="261">
        <f t="shared" si="4"/>
        <v>41566</v>
      </c>
      <c r="L23" s="261">
        <f t="shared" si="4"/>
        <v>41597</v>
      </c>
      <c r="M23" s="261">
        <f t="shared" si="4"/>
        <v>41627</v>
      </c>
      <c r="N23" s="248"/>
      <c r="O23" s="260">
        <f>DATE(An+1,11,1)</f>
        <v>41944</v>
      </c>
      <c r="P23" s="58" t="s">
        <v>171</v>
      </c>
      <c r="Q23" s="297"/>
    </row>
    <row r="24" spans="1:17" x14ac:dyDescent="0.25">
      <c r="A24" s="248"/>
      <c r="B24" s="261">
        <f t="shared" si="4"/>
        <v>41294</v>
      </c>
      <c r="C24" s="261">
        <f t="shared" si="4"/>
        <v>41325</v>
      </c>
      <c r="D24" s="261">
        <f t="shared" si="4"/>
        <v>41353</v>
      </c>
      <c r="E24" s="261">
        <f t="shared" si="4"/>
        <v>41384</v>
      </c>
      <c r="F24" s="261">
        <f t="shared" si="4"/>
        <v>41414</v>
      </c>
      <c r="G24" s="261">
        <f t="shared" si="4"/>
        <v>41445</v>
      </c>
      <c r="H24" s="261">
        <f t="shared" si="4"/>
        <v>41475</v>
      </c>
      <c r="I24" s="261">
        <f t="shared" si="4"/>
        <v>41506</v>
      </c>
      <c r="J24" s="261">
        <f t="shared" si="4"/>
        <v>41537</v>
      </c>
      <c r="K24" s="261">
        <f t="shared" si="4"/>
        <v>41567</v>
      </c>
      <c r="L24" s="261">
        <f t="shared" si="4"/>
        <v>41598</v>
      </c>
      <c r="M24" s="261">
        <f t="shared" si="4"/>
        <v>41628</v>
      </c>
      <c r="N24" s="248"/>
      <c r="O24" s="260">
        <f>DATE(An+1,11,11)</f>
        <v>41954</v>
      </c>
      <c r="P24" s="58" t="s">
        <v>316</v>
      </c>
      <c r="Q24" s="297"/>
    </row>
    <row r="25" spans="1:17" x14ac:dyDescent="0.25">
      <c r="A25" s="248"/>
      <c r="B25" s="261">
        <f t="shared" si="4"/>
        <v>41295</v>
      </c>
      <c r="C25" s="261">
        <f t="shared" si="4"/>
        <v>41326</v>
      </c>
      <c r="D25" s="261">
        <f t="shared" si="4"/>
        <v>41354</v>
      </c>
      <c r="E25" s="261">
        <f t="shared" si="4"/>
        <v>41385</v>
      </c>
      <c r="F25" s="261">
        <f t="shared" si="4"/>
        <v>41415</v>
      </c>
      <c r="G25" s="261">
        <f t="shared" si="4"/>
        <v>41446</v>
      </c>
      <c r="H25" s="261">
        <f t="shared" si="4"/>
        <v>41476</v>
      </c>
      <c r="I25" s="261">
        <f t="shared" si="4"/>
        <v>41507</v>
      </c>
      <c r="J25" s="261">
        <f t="shared" si="4"/>
        <v>41538</v>
      </c>
      <c r="K25" s="261">
        <f t="shared" si="4"/>
        <v>41568</v>
      </c>
      <c r="L25" s="261">
        <f t="shared" si="4"/>
        <v>41599</v>
      </c>
      <c r="M25" s="261">
        <f t="shared" si="4"/>
        <v>41629</v>
      </c>
      <c r="N25" s="248"/>
      <c r="O25" s="260">
        <f>DATE(An+1,12,25)</f>
        <v>41998</v>
      </c>
      <c r="P25" s="58" t="s">
        <v>186</v>
      </c>
      <c r="Q25" s="297"/>
    </row>
    <row r="26" spans="1:17" x14ac:dyDescent="0.25">
      <c r="A26" s="248"/>
      <c r="B26" s="261">
        <f t="shared" si="4"/>
        <v>41296</v>
      </c>
      <c r="C26" s="261">
        <f t="shared" si="4"/>
        <v>41327</v>
      </c>
      <c r="D26" s="261">
        <f t="shared" si="4"/>
        <v>41355</v>
      </c>
      <c r="E26" s="261">
        <f t="shared" si="4"/>
        <v>41386</v>
      </c>
      <c r="F26" s="261">
        <f t="shared" si="4"/>
        <v>41416</v>
      </c>
      <c r="G26" s="261">
        <f t="shared" si="4"/>
        <v>41447</v>
      </c>
      <c r="H26" s="261">
        <f t="shared" si="4"/>
        <v>41477</v>
      </c>
      <c r="I26" s="261">
        <f t="shared" si="4"/>
        <v>41508</v>
      </c>
      <c r="J26" s="261">
        <f t="shared" si="4"/>
        <v>41539</v>
      </c>
      <c r="K26" s="261">
        <f t="shared" si="4"/>
        <v>41569</v>
      </c>
      <c r="L26" s="261">
        <f t="shared" si="4"/>
        <v>41600</v>
      </c>
      <c r="M26" s="261">
        <f t="shared" si="4"/>
        <v>41630</v>
      </c>
      <c r="N26" s="248"/>
      <c r="O26" s="248"/>
      <c r="P26" s="248"/>
      <c r="Q26" s="248"/>
    </row>
    <row r="27" spans="1:17" x14ac:dyDescent="0.25">
      <c r="A27" s="248"/>
      <c r="B27" s="261">
        <f t="shared" si="4"/>
        <v>41297</v>
      </c>
      <c r="C27" s="261">
        <f t="shared" si="4"/>
        <v>41328</v>
      </c>
      <c r="D27" s="261">
        <f t="shared" si="4"/>
        <v>41356</v>
      </c>
      <c r="E27" s="261">
        <f t="shared" si="4"/>
        <v>41387</v>
      </c>
      <c r="F27" s="261">
        <f t="shared" si="4"/>
        <v>41417</v>
      </c>
      <c r="G27" s="261">
        <f t="shared" si="4"/>
        <v>41448</v>
      </c>
      <c r="H27" s="261">
        <f t="shared" si="4"/>
        <v>41478</v>
      </c>
      <c r="I27" s="261">
        <f t="shared" si="4"/>
        <v>41509</v>
      </c>
      <c r="J27" s="261">
        <f t="shared" si="4"/>
        <v>41540</v>
      </c>
      <c r="K27" s="261">
        <f t="shared" si="4"/>
        <v>41570</v>
      </c>
      <c r="L27" s="261">
        <f t="shared" si="4"/>
        <v>41601</v>
      </c>
      <c r="M27" s="261">
        <f t="shared" si="4"/>
        <v>41631</v>
      </c>
      <c r="N27" s="248"/>
      <c r="O27" s="248"/>
      <c r="P27" s="248"/>
      <c r="Q27" s="248"/>
    </row>
    <row r="28" spans="1:17" x14ac:dyDescent="0.25">
      <c r="A28" s="248"/>
      <c r="B28" s="261">
        <f t="shared" si="4"/>
        <v>41298</v>
      </c>
      <c r="C28" s="261">
        <f t="shared" si="4"/>
        <v>41329</v>
      </c>
      <c r="D28" s="261">
        <f t="shared" si="4"/>
        <v>41357</v>
      </c>
      <c r="E28" s="261">
        <f t="shared" si="4"/>
        <v>41388</v>
      </c>
      <c r="F28" s="261">
        <f t="shared" si="4"/>
        <v>41418</v>
      </c>
      <c r="G28" s="261">
        <f t="shared" si="4"/>
        <v>41449</v>
      </c>
      <c r="H28" s="261">
        <f t="shared" si="4"/>
        <v>41479</v>
      </c>
      <c r="I28" s="261">
        <f t="shared" si="4"/>
        <v>41510</v>
      </c>
      <c r="J28" s="261">
        <f t="shared" si="4"/>
        <v>41541</v>
      </c>
      <c r="K28" s="261">
        <f t="shared" si="4"/>
        <v>41571</v>
      </c>
      <c r="L28" s="261">
        <f t="shared" si="4"/>
        <v>41602</v>
      </c>
      <c r="M28" s="261">
        <f t="shared" si="4"/>
        <v>41632</v>
      </c>
      <c r="N28" s="248"/>
      <c r="O28" s="248"/>
      <c r="P28" s="248"/>
      <c r="Q28" s="248"/>
    </row>
    <row r="29" spans="1:17" x14ac:dyDescent="0.25">
      <c r="A29" s="248"/>
      <c r="B29" s="261">
        <f t="shared" si="4"/>
        <v>41299</v>
      </c>
      <c r="C29" s="261">
        <f t="shared" si="4"/>
        <v>41330</v>
      </c>
      <c r="D29" s="261">
        <f t="shared" si="4"/>
        <v>41358</v>
      </c>
      <c r="E29" s="261">
        <f t="shared" si="4"/>
        <v>41389</v>
      </c>
      <c r="F29" s="261">
        <f t="shared" si="4"/>
        <v>41419</v>
      </c>
      <c r="G29" s="261">
        <f t="shared" si="4"/>
        <v>41450</v>
      </c>
      <c r="H29" s="261">
        <f t="shared" si="4"/>
        <v>41480</v>
      </c>
      <c r="I29" s="261">
        <f t="shared" si="4"/>
        <v>41511</v>
      </c>
      <c r="J29" s="261">
        <f t="shared" si="4"/>
        <v>41542</v>
      </c>
      <c r="K29" s="261">
        <f t="shared" si="4"/>
        <v>41572</v>
      </c>
      <c r="L29" s="261">
        <f t="shared" si="4"/>
        <v>41603</v>
      </c>
      <c r="M29" s="261">
        <f t="shared" si="4"/>
        <v>41633</v>
      </c>
      <c r="N29" s="248"/>
      <c r="O29" s="248"/>
      <c r="P29" s="248"/>
      <c r="Q29" s="248"/>
    </row>
    <row r="30" spans="1:17" x14ac:dyDescent="0.25">
      <c r="A30" s="248"/>
      <c r="B30" s="261">
        <f>B29+1</f>
        <v>41300</v>
      </c>
      <c r="C30" s="261">
        <f t="shared" si="4"/>
        <v>41331</v>
      </c>
      <c r="D30" s="261">
        <f t="shared" si="4"/>
        <v>41359</v>
      </c>
      <c r="E30" s="261">
        <f t="shared" si="4"/>
        <v>41390</v>
      </c>
      <c r="F30" s="261">
        <f t="shared" si="4"/>
        <v>41420</v>
      </c>
      <c r="G30" s="261">
        <f t="shared" si="4"/>
        <v>41451</v>
      </c>
      <c r="H30" s="261">
        <f t="shared" si="4"/>
        <v>41481</v>
      </c>
      <c r="I30" s="261">
        <f t="shared" si="4"/>
        <v>41512</v>
      </c>
      <c r="J30" s="261">
        <f t="shared" si="4"/>
        <v>41543</v>
      </c>
      <c r="K30" s="261">
        <f t="shared" si="4"/>
        <v>41573</v>
      </c>
      <c r="L30" s="261">
        <f t="shared" si="4"/>
        <v>41604</v>
      </c>
      <c r="M30" s="261">
        <f t="shared" si="4"/>
        <v>41634</v>
      </c>
      <c r="N30" s="248"/>
      <c r="O30" s="248"/>
      <c r="P30" s="248"/>
      <c r="Q30" s="248"/>
    </row>
    <row r="31" spans="1:17" x14ac:dyDescent="0.25">
      <c r="A31" s="248"/>
      <c r="B31" s="261">
        <f t="shared" si="4"/>
        <v>41301</v>
      </c>
      <c r="C31" s="261">
        <f t="shared" si="4"/>
        <v>41332</v>
      </c>
      <c r="D31" s="261">
        <f t="shared" si="4"/>
        <v>41360</v>
      </c>
      <c r="E31" s="261">
        <f t="shared" si="4"/>
        <v>41391</v>
      </c>
      <c r="F31" s="261">
        <f t="shared" si="4"/>
        <v>41421</v>
      </c>
      <c r="G31" s="261">
        <f t="shared" si="4"/>
        <v>41452</v>
      </c>
      <c r="H31" s="261">
        <f t="shared" si="4"/>
        <v>41482</v>
      </c>
      <c r="I31" s="261">
        <f t="shared" si="4"/>
        <v>41513</v>
      </c>
      <c r="J31" s="261">
        <f t="shared" si="4"/>
        <v>41544</v>
      </c>
      <c r="K31" s="261">
        <f t="shared" si="4"/>
        <v>41574</v>
      </c>
      <c r="L31" s="261">
        <f t="shared" si="4"/>
        <v>41605</v>
      </c>
      <c r="M31" s="261">
        <f t="shared" si="4"/>
        <v>41635</v>
      </c>
      <c r="N31" s="248"/>
      <c r="O31" s="248"/>
      <c r="P31" s="248"/>
      <c r="Q31" s="248"/>
    </row>
    <row r="32" spans="1:17" x14ac:dyDescent="0.25">
      <c r="A32" s="248"/>
      <c r="B32" s="261">
        <f t="shared" si="4"/>
        <v>41302</v>
      </c>
      <c r="C32" s="261">
        <f t="shared" si="4"/>
        <v>41333</v>
      </c>
      <c r="D32" s="261">
        <f t="shared" si="4"/>
        <v>41361</v>
      </c>
      <c r="E32" s="261">
        <f t="shared" si="4"/>
        <v>41392</v>
      </c>
      <c r="F32" s="261">
        <f t="shared" si="4"/>
        <v>41422</v>
      </c>
      <c r="G32" s="261">
        <f t="shared" si="4"/>
        <v>41453</v>
      </c>
      <c r="H32" s="261">
        <f t="shared" si="4"/>
        <v>41483</v>
      </c>
      <c r="I32" s="261">
        <f t="shared" si="4"/>
        <v>41514</v>
      </c>
      <c r="J32" s="261">
        <f t="shared" si="4"/>
        <v>41545</v>
      </c>
      <c r="K32" s="261">
        <f t="shared" si="4"/>
        <v>41575</v>
      </c>
      <c r="L32" s="261">
        <f t="shared" si="4"/>
        <v>41606</v>
      </c>
      <c r="M32" s="261">
        <f t="shared" si="4"/>
        <v>41636</v>
      </c>
      <c r="N32" s="248"/>
      <c r="O32" s="248"/>
      <c r="P32" s="248"/>
      <c r="Q32" s="248"/>
    </row>
    <row r="33" spans="1:17" x14ac:dyDescent="0.25">
      <c r="A33" s="248"/>
      <c r="B33" s="261">
        <f t="shared" ref="B33:M35" si="5">IF(B32="","",IF(MONTH(B32+1)&lt;&gt;MONTH(B$36),"",B32+1))</f>
        <v>41303</v>
      </c>
      <c r="C33" s="261" t="str">
        <f t="shared" si="5"/>
        <v/>
      </c>
      <c r="D33" s="261">
        <f t="shared" si="5"/>
        <v>41362</v>
      </c>
      <c r="E33" s="261">
        <f t="shared" si="5"/>
        <v>41393</v>
      </c>
      <c r="F33" s="261">
        <f t="shared" si="5"/>
        <v>41423</v>
      </c>
      <c r="G33" s="261">
        <f t="shared" si="5"/>
        <v>41454</v>
      </c>
      <c r="H33" s="261">
        <f t="shared" si="5"/>
        <v>41484</v>
      </c>
      <c r="I33" s="261">
        <f t="shared" si="5"/>
        <v>41515</v>
      </c>
      <c r="J33" s="261">
        <f t="shared" si="5"/>
        <v>41546</v>
      </c>
      <c r="K33" s="261">
        <f t="shared" si="5"/>
        <v>41576</v>
      </c>
      <c r="L33" s="261">
        <f t="shared" si="5"/>
        <v>41607</v>
      </c>
      <c r="M33" s="261">
        <f t="shared" si="5"/>
        <v>41637</v>
      </c>
      <c r="N33" s="248"/>
      <c r="O33" s="248"/>
      <c r="P33" s="248"/>
      <c r="Q33" s="248"/>
    </row>
    <row r="34" spans="1:17" x14ac:dyDescent="0.25">
      <c r="A34" s="248"/>
      <c r="B34" s="261">
        <f t="shared" si="5"/>
        <v>41304</v>
      </c>
      <c r="C34" s="261" t="str">
        <f t="shared" si="5"/>
        <v/>
      </c>
      <c r="D34" s="261">
        <f t="shared" si="5"/>
        <v>41363</v>
      </c>
      <c r="E34" s="261">
        <f t="shared" si="5"/>
        <v>41394</v>
      </c>
      <c r="F34" s="261">
        <f t="shared" si="5"/>
        <v>41424</v>
      </c>
      <c r="G34" s="261">
        <f t="shared" si="5"/>
        <v>41455</v>
      </c>
      <c r="H34" s="261">
        <f t="shared" si="5"/>
        <v>41485</v>
      </c>
      <c r="I34" s="261">
        <f t="shared" si="5"/>
        <v>41516</v>
      </c>
      <c r="J34" s="261">
        <f t="shared" si="5"/>
        <v>41547</v>
      </c>
      <c r="K34" s="261">
        <f t="shared" si="5"/>
        <v>41577</v>
      </c>
      <c r="L34" s="261">
        <f t="shared" si="5"/>
        <v>41608</v>
      </c>
      <c r="M34" s="261">
        <f t="shared" si="5"/>
        <v>41638</v>
      </c>
      <c r="N34" s="248"/>
      <c r="O34" s="248"/>
      <c r="P34" s="248"/>
      <c r="Q34" s="248"/>
    </row>
    <row r="35" spans="1:17" x14ac:dyDescent="0.25">
      <c r="A35" s="248"/>
      <c r="B35" s="262">
        <f t="shared" si="5"/>
        <v>41305</v>
      </c>
      <c r="C35" s="262" t="str">
        <f t="shared" si="5"/>
        <v/>
      </c>
      <c r="D35" s="262">
        <f t="shared" si="5"/>
        <v>41364</v>
      </c>
      <c r="E35" s="262" t="str">
        <f t="shared" si="5"/>
        <v/>
      </c>
      <c r="F35" s="262">
        <f t="shared" si="5"/>
        <v>41425</v>
      </c>
      <c r="G35" s="262" t="str">
        <f t="shared" si="5"/>
        <v/>
      </c>
      <c r="H35" s="262">
        <f t="shared" si="5"/>
        <v>41486</v>
      </c>
      <c r="I35" s="262">
        <f t="shared" si="5"/>
        <v>41517</v>
      </c>
      <c r="J35" s="262" t="str">
        <f t="shared" si="5"/>
        <v/>
      </c>
      <c r="K35" s="262">
        <f t="shared" si="5"/>
        <v>41578</v>
      </c>
      <c r="L35" s="262" t="str">
        <f t="shared" si="5"/>
        <v/>
      </c>
      <c r="M35" s="262">
        <f t="shared" si="5"/>
        <v>41639</v>
      </c>
      <c r="N35" s="248"/>
      <c r="O35" s="248"/>
      <c r="P35" s="248"/>
      <c r="Q35" s="248"/>
    </row>
    <row r="36" spans="1:17" x14ac:dyDescent="0.25">
      <c r="A36" s="248"/>
      <c r="B36" s="263">
        <f>DATE($B$2,$C$2+(COLUMN()-2),1)</f>
        <v>41275</v>
      </c>
      <c r="C36" s="263">
        <f t="shared" ref="C36:M36" si="6">DATE($B$2,$C$2+(COLUMN()-2),1)</f>
        <v>41306</v>
      </c>
      <c r="D36" s="263">
        <f t="shared" si="6"/>
        <v>41334</v>
      </c>
      <c r="E36" s="263">
        <f t="shared" si="6"/>
        <v>41365</v>
      </c>
      <c r="F36" s="263">
        <f t="shared" si="6"/>
        <v>41395</v>
      </c>
      <c r="G36" s="263">
        <f t="shared" si="6"/>
        <v>41426</v>
      </c>
      <c r="H36" s="263">
        <f t="shared" si="6"/>
        <v>41456</v>
      </c>
      <c r="I36" s="263">
        <f t="shared" si="6"/>
        <v>41487</v>
      </c>
      <c r="J36" s="263">
        <f t="shared" si="6"/>
        <v>41518</v>
      </c>
      <c r="K36" s="263">
        <f t="shared" si="6"/>
        <v>41548</v>
      </c>
      <c r="L36" s="263">
        <f t="shared" si="6"/>
        <v>41579</v>
      </c>
      <c r="M36" s="263">
        <f t="shared" si="6"/>
        <v>41609</v>
      </c>
      <c r="N36" s="248"/>
      <c r="O36" s="248"/>
      <c r="P36" s="248"/>
      <c r="Q36" s="248"/>
    </row>
    <row r="37" spans="1:17" x14ac:dyDescent="0.25">
      <c r="A37" s="248"/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9" spans="1:17" ht="15.75" x14ac:dyDescent="0.25">
      <c r="B39" s="264" t="s">
        <v>317</v>
      </c>
    </row>
    <row r="40" spans="1:17" x14ac:dyDescent="0.25">
      <c r="B40" t="s">
        <v>319</v>
      </c>
    </row>
    <row r="41" spans="1:17" x14ac:dyDescent="0.25">
      <c r="B41" s="83" t="s">
        <v>318</v>
      </c>
    </row>
  </sheetData>
  <conditionalFormatting sqref="L2">
    <cfRule type="expression" dxfId="251" priority="1" stopIfTrue="1">
      <formula>COUNTIF(Feries,"="&amp;L2)&gt;0</formula>
    </cfRule>
    <cfRule type="expression" dxfId="250" priority="2" stopIfTrue="1">
      <formula>WEEKDAY(L2,2)&gt;5</formula>
    </cfRule>
  </conditionalFormatting>
  <conditionalFormatting sqref="B5:M35">
    <cfRule type="expression" dxfId="249" priority="3" stopIfTrue="1">
      <formula>COUNTIF($O$4:$O$25,"="&amp;B5)&gt;0</formula>
    </cfRule>
    <cfRule type="expression" dxfId="248" priority="4" stopIfTrue="1">
      <formula>WEEKDAY(B5,2)&gt;5</formula>
    </cfRule>
    <cfRule type="expression" dxfId="247" priority="5" stopIfTrue="1">
      <formula>B5=TODAY()</formula>
    </cfRule>
  </conditionalFormatting>
  <dataValidations count="2">
    <dataValidation type="whole" errorStyle="warning" allowBlank="1" showInputMessage="1" showErrorMessage="1" errorTitle="Calendrier Express" error="Le mois de départ du calendrier doit être un nombre entier compris entre 1 et 12. Etonnant, non ?" sqref="C2">
      <formula1>1</formula1>
      <formula2>12</formula2>
    </dataValidation>
    <dataValidation type="whole" errorStyle="warning" allowBlank="1" showInputMessage="1" showErrorMessage="1" errorTitle="Calendrier Express" error="Le calendrier Express n'est pas valide avant 1900 ni après 2099 !!!" sqref="B2">
      <formula1>1900</formula1>
      <formula2>2099</formula2>
    </dataValidation>
  </dataValidations>
  <hyperlinks>
    <hyperlink ref="B41" r:id="rId1"/>
  </hyperlinks>
  <pageMargins left="0.7" right="0.7" top="0.75" bottom="0.75" header="0.3" footer="0.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56"/>
  <sheetViews>
    <sheetView zoomScale="75" workbookViewId="0">
      <selection activeCell="S32" sqref="S32"/>
    </sheetView>
  </sheetViews>
  <sheetFormatPr baseColWidth="10" defaultColWidth="11.42578125" defaultRowHeight="12.75" x14ac:dyDescent="0.2"/>
  <cols>
    <col min="1" max="1" width="2.28515625" style="337" customWidth="1"/>
    <col min="2" max="2" width="3.42578125" style="337" customWidth="1"/>
    <col min="3" max="3" width="9.42578125" style="337" customWidth="1"/>
    <col min="4" max="4" width="8.7109375" style="337" customWidth="1"/>
    <col min="5" max="5" width="13.85546875" style="337" customWidth="1"/>
    <col min="6" max="6" width="13.5703125" style="337" customWidth="1"/>
    <col min="7" max="11" width="8.7109375" style="337" customWidth="1"/>
    <col min="12" max="12" width="10" style="337" customWidth="1"/>
    <col min="13" max="13" width="9" style="337" customWidth="1"/>
    <col min="14" max="14" width="4.5703125" style="337" customWidth="1"/>
    <col min="15" max="15" width="14.28515625" style="337" customWidth="1"/>
    <col min="16" max="16" width="15.28515625" style="337" customWidth="1"/>
    <col min="17" max="17" width="4.140625" style="337" customWidth="1"/>
    <col min="18" max="256" width="11.42578125" style="337"/>
    <col min="257" max="257" width="2.28515625" style="337" customWidth="1"/>
    <col min="258" max="258" width="3.42578125" style="337" customWidth="1"/>
    <col min="259" max="259" width="9.42578125" style="337" customWidth="1"/>
    <col min="260" max="260" width="8.7109375" style="337" customWidth="1"/>
    <col min="261" max="261" width="13.85546875" style="337" customWidth="1"/>
    <col min="262" max="262" width="13.5703125" style="337" customWidth="1"/>
    <col min="263" max="267" width="8.7109375" style="337" customWidth="1"/>
    <col min="268" max="268" width="10" style="337" customWidth="1"/>
    <col min="269" max="269" width="9" style="337" customWidth="1"/>
    <col min="270" max="270" width="4.5703125" style="337" customWidth="1"/>
    <col min="271" max="271" width="14.28515625" style="337" customWidth="1"/>
    <col min="272" max="272" width="15.28515625" style="337" customWidth="1"/>
    <col min="273" max="273" width="4.140625" style="337" customWidth="1"/>
    <col min="274" max="512" width="11.42578125" style="337"/>
    <col min="513" max="513" width="2.28515625" style="337" customWidth="1"/>
    <col min="514" max="514" width="3.42578125" style="337" customWidth="1"/>
    <col min="515" max="515" width="9.42578125" style="337" customWidth="1"/>
    <col min="516" max="516" width="8.7109375" style="337" customWidth="1"/>
    <col min="517" max="517" width="13.85546875" style="337" customWidth="1"/>
    <col min="518" max="518" width="13.5703125" style="337" customWidth="1"/>
    <col min="519" max="523" width="8.7109375" style="337" customWidth="1"/>
    <col min="524" max="524" width="10" style="337" customWidth="1"/>
    <col min="525" max="525" width="9" style="337" customWidth="1"/>
    <col min="526" max="526" width="4.5703125" style="337" customWidth="1"/>
    <col min="527" max="527" width="14.28515625" style="337" customWidth="1"/>
    <col min="528" max="528" width="15.28515625" style="337" customWidth="1"/>
    <col min="529" max="529" width="4.140625" style="337" customWidth="1"/>
    <col min="530" max="768" width="11.42578125" style="337"/>
    <col min="769" max="769" width="2.28515625" style="337" customWidth="1"/>
    <col min="770" max="770" width="3.42578125" style="337" customWidth="1"/>
    <col min="771" max="771" width="9.42578125" style="337" customWidth="1"/>
    <col min="772" max="772" width="8.7109375" style="337" customWidth="1"/>
    <col min="773" max="773" width="13.85546875" style="337" customWidth="1"/>
    <col min="774" max="774" width="13.5703125" style="337" customWidth="1"/>
    <col min="775" max="779" width="8.7109375" style="337" customWidth="1"/>
    <col min="780" max="780" width="10" style="337" customWidth="1"/>
    <col min="781" max="781" width="9" style="337" customWidth="1"/>
    <col min="782" max="782" width="4.5703125" style="337" customWidth="1"/>
    <col min="783" max="783" width="14.28515625" style="337" customWidth="1"/>
    <col min="784" max="784" width="15.28515625" style="337" customWidth="1"/>
    <col min="785" max="785" width="4.140625" style="337" customWidth="1"/>
    <col min="786" max="1024" width="11.42578125" style="337"/>
    <col min="1025" max="1025" width="2.28515625" style="337" customWidth="1"/>
    <col min="1026" max="1026" width="3.42578125" style="337" customWidth="1"/>
    <col min="1027" max="1027" width="9.42578125" style="337" customWidth="1"/>
    <col min="1028" max="1028" width="8.7109375" style="337" customWidth="1"/>
    <col min="1029" max="1029" width="13.85546875" style="337" customWidth="1"/>
    <col min="1030" max="1030" width="13.5703125" style="337" customWidth="1"/>
    <col min="1031" max="1035" width="8.7109375" style="337" customWidth="1"/>
    <col min="1036" max="1036" width="10" style="337" customWidth="1"/>
    <col min="1037" max="1037" width="9" style="337" customWidth="1"/>
    <col min="1038" max="1038" width="4.5703125" style="337" customWidth="1"/>
    <col min="1039" max="1039" width="14.28515625" style="337" customWidth="1"/>
    <col min="1040" max="1040" width="15.28515625" style="337" customWidth="1"/>
    <col min="1041" max="1041" width="4.140625" style="337" customWidth="1"/>
    <col min="1042" max="1280" width="11.42578125" style="337"/>
    <col min="1281" max="1281" width="2.28515625" style="337" customWidth="1"/>
    <col min="1282" max="1282" width="3.42578125" style="337" customWidth="1"/>
    <col min="1283" max="1283" width="9.42578125" style="337" customWidth="1"/>
    <col min="1284" max="1284" width="8.7109375" style="337" customWidth="1"/>
    <col min="1285" max="1285" width="13.85546875" style="337" customWidth="1"/>
    <col min="1286" max="1286" width="13.5703125" style="337" customWidth="1"/>
    <col min="1287" max="1291" width="8.7109375" style="337" customWidth="1"/>
    <col min="1292" max="1292" width="10" style="337" customWidth="1"/>
    <col min="1293" max="1293" width="9" style="337" customWidth="1"/>
    <col min="1294" max="1294" width="4.5703125" style="337" customWidth="1"/>
    <col min="1295" max="1295" width="14.28515625" style="337" customWidth="1"/>
    <col min="1296" max="1296" width="15.28515625" style="337" customWidth="1"/>
    <col min="1297" max="1297" width="4.140625" style="337" customWidth="1"/>
    <col min="1298" max="1536" width="11.42578125" style="337"/>
    <col min="1537" max="1537" width="2.28515625" style="337" customWidth="1"/>
    <col min="1538" max="1538" width="3.42578125" style="337" customWidth="1"/>
    <col min="1539" max="1539" width="9.42578125" style="337" customWidth="1"/>
    <col min="1540" max="1540" width="8.7109375" style="337" customWidth="1"/>
    <col min="1541" max="1541" width="13.85546875" style="337" customWidth="1"/>
    <col min="1542" max="1542" width="13.5703125" style="337" customWidth="1"/>
    <col min="1543" max="1547" width="8.7109375" style="337" customWidth="1"/>
    <col min="1548" max="1548" width="10" style="337" customWidth="1"/>
    <col min="1549" max="1549" width="9" style="337" customWidth="1"/>
    <col min="1550" max="1550" width="4.5703125" style="337" customWidth="1"/>
    <col min="1551" max="1551" width="14.28515625" style="337" customWidth="1"/>
    <col min="1552" max="1552" width="15.28515625" style="337" customWidth="1"/>
    <col min="1553" max="1553" width="4.140625" style="337" customWidth="1"/>
    <col min="1554" max="1792" width="11.42578125" style="337"/>
    <col min="1793" max="1793" width="2.28515625" style="337" customWidth="1"/>
    <col min="1794" max="1794" width="3.42578125" style="337" customWidth="1"/>
    <col min="1795" max="1795" width="9.42578125" style="337" customWidth="1"/>
    <col min="1796" max="1796" width="8.7109375" style="337" customWidth="1"/>
    <col min="1797" max="1797" width="13.85546875" style="337" customWidth="1"/>
    <col min="1798" max="1798" width="13.5703125" style="337" customWidth="1"/>
    <col min="1799" max="1803" width="8.7109375" style="337" customWidth="1"/>
    <col min="1804" max="1804" width="10" style="337" customWidth="1"/>
    <col min="1805" max="1805" width="9" style="337" customWidth="1"/>
    <col min="1806" max="1806" width="4.5703125" style="337" customWidth="1"/>
    <col min="1807" max="1807" width="14.28515625" style="337" customWidth="1"/>
    <col min="1808" max="1808" width="15.28515625" style="337" customWidth="1"/>
    <col min="1809" max="1809" width="4.140625" style="337" customWidth="1"/>
    <col min="1810" max="2048" width="11.42578125" style="337"/>
    <col min="2049" max="2049" width="2.28515625" style="337" customWidth="1"/>
    <col min="2050" max="2050" width="3.42578125" style="337" customWidth="1"/>
    <col min="2051" max="2051" width="9.42578125" style="337" customWidth="1"/>
    <col min="2052" max="2052" width="8.7109375" style="337" customWidth="1"/>
    <col min="2053" max="2053" width="13.85546875" style="337" customWidth="1"/>
    <col min="2054" max="2054" width="13.5703125" style="337" customWidth="1"/>
    <col min="2055" max="2059" width="8.7109375" style="337" customWidth="1"/>
    <col min="2060" max="2060" width="10" style="337" customWidth="1"/>
    <col min="2061" max="2061" width="9" style="337" customWidth="1"/>
    <col min="2062" max="2062" width="4.5703125" style="337" customWidth="1"/>
    <col min="2063" max="2063" width="14.28515625" style="337" customWidth="1"/>
    <col min="2064" max="2064" width="15.28515625" style="337" customWidth="1"/>
    <col min="2065" max="2065" width="4.140625" style="337" customWidth="1"/>
    <col min="2066" max="2304" width="11.42578125" style="337"/>
    <col min="2305" max="2305" width="2.28515625" style="337" customWidth="1"/>
    <col min="2306" max="2306" width="3.42578125" style="337" customWidth="1"/>
    <col min="2307" max="2307" width="9.42578125" style="337" customWidth="1"/>
    <col min="2308" max="2308" width="8.7109375" style="337" customWidth="1"/>
    <col min="2309" max="2309" width="13.85546875" style="337" customWidth="1"/>
    <col min="2310" max="2310" width="13.5703125" style="337" customWidth="1"/>
    <col min="2311" max="2315" width="8.7109375" style="337" customWidth="1"/>
    <col min="2316" max="2316" width="10" style="337" customWidth="1"/>
    <col min="2317" max="2317" width="9" style="337" customWidth="1"/>
    <col min="2318" max="2318" width="4.5703125" style="337" customWidth="1"/>
    <col min="2319" max="2319" width="14.28515625" style="337" customWidth="1"/>
    <col min="2320" max="2320" width="15.28515625" style="337" customWidth="1"/>
    <col min="2321" max="2321" width="4.140625" style="337" customWidth="1"/>
    <col min="2322" max="2560" width="11.42578125" style="337"/>
    <col min="2561" max="2561" width="2.28515625" style="337" customWidth="1"/>
    <col min="2562" max="2562" width="3.42578125" style="337" customWidth="1"/>
    <col min="2563" max="2563" width="9.42578125" style="337" customWidth="1"/>
    <col min="2564" max="2564" width="8.7109375" style="337" customWidth="1"/>
    <col min="2565" max="2565" width="13.85546875" style="337" customWidth="1"/>
    <col min="2566" max="2566" width="13.5703125" style="337" customWidth="1"/>
    <col min="2567" max="2571" width="8.7109375" style="337" customWidth="1"/>
    <col min="2572" max="2572" width="10" style="337" customWidth="1"/>
    <col min="2573" max="2573" width="9" style="337" customWidth="1"/>
    <col min="2574" max="2574" width="4.5703125" style="337" customWidth="1"/>
    <col min="2575" max="2575" width="14.28515625" style="337" customWidth="1"/>
    <col min="2576" max="2576" width="15.28515625" style="337" customWidth="1"/>
    <col min="2577" max="2577" width="4.140625" style="337" customWidth="1"/>
    <col min="2578" max="2816" width="11.42578125" style="337"/>
    <col min="2817" max="2817" width="2.28515625" style="337" customWidth="1"/>
    <col min="2818" max="2818" width="3.42578125" style="337" customWidth="1"/>
    <col min="2819" max="2819" width="9.42578125" style="337" customWidth="1"/>
    <col min="2820" max="2820" width="8.7109375" style="337" customWidth="1"/>
    <col min="2821" max="2821" width="13.85546875" style="337" customWidth="1"/>
    <col min="2822" max="2822" width="13.5703125" style="337" customWidth="1"/>
    <col min="2823" max="2827" width="8.7109375" style="337" customWidth="1"/>
    <col min="2828" max="2828" width="10" style="337" customWidth="1"/>
    <col min="2829" max="2829" width="9" style="337" customWidth="1"/>
    <col min="2830" max="2830" width="4.5703125" style="337" customWidth="1"/>
    <col min="2831" max="2831" width="14.28515625" style="337" customWidth="1"/>
    <col min="2832" max="2832" width="15.28515625" style="337" customWidth="1"/>
    <col min="2833" max="2833" width="4.140625" style="337" customWidth="1"/>
    <col min="2834" max="3072" width="11.42578125" style="337"/>
    <col min="3073" max="3073" width="2.28515625" style="337" customWidth="1"/>
    <col min="3074" max="3074" width="3.42578125" style="337" customWidth="1"/>
    <col min="3075" max="3075" width="9.42578125" style="337" customWidth="1"/>
    <col min="3076" max="3076" width="8.7109375" style="337" customWidth="1"/>
    <col min="3077" max="3077" width="13.85546875" style="337" customWidth="1"/>
    <col min="3078" max="3078" width="13.5703125" style="337" customWidth="1"/>
    <col min="3079" max="3083" width="8.7109375" style="337" customWidth="1"/>
    <col min="3084" max="3084" width="10" style="337" customWidth="1"/>
    <col min="3085" max="3085" width="9" style="337" customWidth="1"/>
    <col min="3086" max="3086" width="4.5703125" style="337" customWidth="1"/>
    <col min="3087" max="3087" width="14.28515625" style="337" customWidth="1"/>
    <col min="3088" max="3088" width="15.28515625" style="337" customWidth="1"/>
    <col min="3089" max="3089" width="4.140625" style="337" customWidth="1"/>
    <col min="3090" max="3328" width="11.42578125" style="337"/>
    <col min="3329" max="3329" width="2.28515625" style="337" customWidth="1"/>
    <col min="3330" max="3330" width="3.42578125" style="337" customWidth="1"/>
    <col min="3331" max="3331" width="9.42578125" style="337" customWidth="1"/>
    <col min="3332" max="3332" width="8.7109375" style="337" customWidth="1"/>
    <col min="3333" max="3333" width="13.85546875" style="337" customWidth="1"/>
    <col min="3334" max="3334" width="13.5703125" style="337" customWidth="1"/>
    <col min="3335" max="3339" width="8.7109375" style="337" customWidth="1"/>
    <col min="3340" max="3340" width="10" style="337" customWidth="1"/>
    <col min="3341" max="3341" width="9" style="337" customWidth="1"/>
    <col min="3342" max="3342" width="4.5703125" style="337" customWidth="1"/>
    <col min="3343" max="3343" width="14.28515625" style="337" customWidth="1"/>
    <col min="3344" max="3344" width="15.28515625" style="337" customWidth="1"/>
    <col min="3345" max="3345" width="4.140625" style="337" customWidth="1"/>
    <col min="3346" max="3584" width="11.42578125" style="337"/>
    <col min="3585" max="3585" width="2.28515625" style="337" customWidth="1"/>
    <col min="3586" max="3586" width="3.42578125" style="337" customWidth="1"/>
    <col min="3587" max="3587" width="9.42578125" style="337" customWidth="1"/>
    <col min="3588" max="3588" width="8.7109375" style="337" customWidth="1"/>
    <col min="3589" max="3589" width="13.85546875" style="337" customWidth="1"/>
    <col min="3590" max="3590" width="13.5703125" style="337" customWidth="1"/>
    <col min="3591" max="3595" width="8.7109375" style="337" customWidth="1"/>
    <col min="3596" max="3596" width="10" style="337" customWidth="1"/>
    <col min="3597" max="3597" width="9" style="337" customWidth="1"/>
    <col min="3598" max="3598" width="4.5703125" style="337" customWidth="1"/>
    <col min="3599" max="3599" width="14.28515625" style="337" customWidth="1"/>
    <col min="3600" max="3600" width="15.28515625" style="337" customWidth="1"/>
    <col min="3601" max="3601" width="4.140625" style="337" customWidth="1"/>
    <col min="3602" max="3840" width="11.42578125" style="337"/>
    <col min="3841" max="3841" width="2.28515625" style="337" customWidth="1"/>
    <col min="3842" max="3842" width="3.42578125" style="337" customWidth="1"/>
    <col min="3843" max="3843" width="9.42578125" style="337" customWidth="1"/>
    <col min="3844" max="3844" width="8.7109375" style="337" customWidth="1"/>
    <col min="3845" max="3845" width="13.85546875" style="337" customWidth="1"/>
    <col min="3846" max="3846" width="13.5703125" style="337" customWidth="1"/>
    <col min="3847" max="3851" width="8.7109375" style="337" customWidth="1"/>
    <col min="3852" max="3852" width="10" style="337" customWidth="1"/>
    <col min="3853" max="3853" width="9" style="337" customWidth="1"/>
    <col min="3854" max="3854" width="4.5703125" style="337" customWidth="1"/>
    <col min="3855" max="3855" width="14.28515625" style="337" customWidth="1"/>
    <col min="3856" max="3856" width="15.28515625" style="337" customWidth="1"/>
    <col min="3857" max="3857" width="4.140625" style="337" customWidth="1"/>
    <col min="3858" max="4096" width="11.42578125" style="337"/>
    <col min="4097" max="4097" width="2.28515625" style="337" customWidth="1"/>
    <col min="4098" max="4098" width="3.42578125" style="337" customWidth="1"/>
    <col min="4099" max="4099" width="9.42578125" style="337" customWidth="1"/>
    <col min="4100" max="4100" width="8.7109375" style="337" customWidth="1"/>
    <col min="4101" max="4101" width="13.85546875" style="337" customWidth="1"/>
    <col min="4102" max="4102" width="13.5703125" style="337" customWidth="1"/>
    <col min="4103" max="4107" width="8.7109375" style="337" customWidth="1"/>
    <col min="4108" max="4108" width="10" style="337" customWidth="1"/>
    <col min="4109" max="4109" width="9" style="337" customWidth="1"/>
    <col min="4110" max="4110" width="4.5703125" style="337" customWidth="1"/>
    <col min="4111" max="4111" width="14.28515625" style="337" customWidth="1"/>
    <col min="4112" max="4112" width="15.28515625" style="337" customWidth="1"/>
    <col min="4113" max="4113" width="4.140625" style="337" customWidth="1"/>
    <col min="4114" max="4352" width="11.42578125" style="337"/>
    <col min="4353" max="4353" width="2.28515625" style="337" customWidth="1"/>
    <col min="4354" max="4354" width="3.42578125" style="337" customWidth="1"/>
    <col min="4355" max="4355" width="9.42578125" style="337" customWidth="1"/>
    <col min="4356" max="4356" width="8.7109375" style="337" customWidth="1"/>
    <col min="4357" max="4357" width="13.85546875" style="337" customWidth="1"/>
    <col min="4358" max="4358" width="13.5703125" style="337" customWidth="1"/>
    <col min="4359" max="4363" width="8.7109375" style="337" customWidth="1"/>
    <col min="4364" max="4364" width="10" style="337" customWidth="1"/>
    <col min="4365" max="4365" width="9" style="337" customWidth="1"/>
    <col min="4366" max="4366" width="4.5703125" style="337" customWidth="1"/>
    <col min="4367" max="4367" width="14.28515625" style="337" customWidth="1"/>
    <col min="4368" max="4368" width="15.28515625" style="337" customWidth="1"/>
    <col min="4369" max="4369" width="4.140625" style="337" customWidth="1"/>
    <col min="4370" max="4608" width="11.42578125" style="337"/>
    <col min="4609" max="4609" width="2.28515625" style="337" customWidth="1"/>
    <col min="4610" max="4610" width="3.42578125" style="337" customWidth="1"/>
    <col min="4611" max="4611" width="9.42578125" style="337" customWidth="1"/>
    <col min="4612" max="4612" width="8.7109375" style="337" customWidth="1"/>
    <col min="4613" max="4613" width="13.85546875" style="337" customWidth="1"/>
    <col min="4614" max="4614" width="13.5703125" style="337" customWidth="1"/>
    <col min="4615" max="4619" width="8.7109375" style="337" customWidth="1"/>
    <col min="4620" max="4620" width="10" style="337" customWidth="1"/>
    <col min="4621" max="4621" width="9" style="337" customWidth="1"/>
    <col min="4622" max="4622" width="4.5703125" style="337" customWidth="1"/>
    <col min="4623" max="4623" width="14.28515625" style="337" customWidth="1"/>
    <col min="4624" max="4624" width="15.28515625" style="337" customWidth="1"/>
    <col min="4625" max="4625" width="4.140625" style="337" customWidth="1"/>
    <col min="4626" max="4864" width="11.42578125" style="337"/>
    <col min="4865" max="4865" width="2.28515625" style="337" customWidth="1"/>
    <col min="4866" max="4866" width="3.42578125" style="337" customWidth="1"/>
    <col min="4867" max="4867" width="9.42578125" style="337" customWidth="1"/>
    <col min="4868" max="4868" width="8.7109375" style="337" customWidth="1"/>
    <col min="4869" max="4869" width="13.85546875" style="337" customWidth="1"/>
    <col min="4870" max="4870" width="13.5703125" style="337" customWidth="1"/>
    <col min="4871" max="4875" width="8.7109375" style="337" customWidth="1"/>
    <col min="4876" max="4876" width="10" style="337" customWidth="1"/>
    <col min="4877" max="4877" width="9" style="337" customWidth="1"/>
    <col min="4878" max="4878" width="4.5703125" style="337" customWidth="1"/>
    <col min="4879" max="4879" width="14.28515625" style="337" customWidth="1"/>
    <col min="4880" max="4880" width="15.28515625" style="337" customWidth="1"/>
    <col min="4881" max="4881" width="4.140625" style="337" customWidth="1"/>
    <col min="4882" max="5120" width="11.42578125" style="337"/>
    <col min="5121" max="5121" width="2.28515625" style="337" customWidth="1"/>
    <col min="5122" max="5122" width="3.42578125" style="337" customWidth="1"/>
    <col min="5123" max="5123" width="9.42578125" style="337" customWidth="1"/>
    <col min="5124" max="5124" width="8.7109375" style="337" customWidth="1"/>
    <col min="5125" max="5125" width="13.85546875" style="337" customWidth="1"/>
    <col min="5126" max="5126" width="13.5703125" style="337" customWidth="1"/>
    <col min="5127" max="5131" width="8.7109375" style="337" customWidth="1"/>
    <col min="5132" max="5132" width="10" style="337" customWidth="1"/>
    <col min="5133" max="5133" width="9" style="337" customWidth="1"/>
    <col min="5134" max="5134" width="4.5703125" style="337" customWidth="1"/>
    <col min="5135" max="5135" width="14.28515625" style="337" customWidth="1"/>
    <col min="5136" max="5136" width="15.28515625" style="337" customWidth="1"/>
    <col min="5137" max="5137" width="4.140625" style="337" customWidth="1"/>
    <col min="5138" max="5376" width="11.42578125" style="337"/>
    <col min="5377" max="5377" width="2.28515625" style="337" customWidth="1"/>
    <col min="5378" max="5378" width="3.42578125" style="337" customWidth="1"/>
    <col min="5379" max="5379" width="9.42578125" style="337" customWidth="1"/>
    <col min="5380" max="5380" width="8.7109375" style="337" customWidth="1"/>
    <col min="5381" max="5381" width="13.85546875" style="337" customWidth="1"/>
    <col min="5382" max="5382" width="13.5703125" style="337" customWidth="1"/>
    <col min="5383" max="5387" width="8.7109375" style="337" customWidth="1"/>
    <col min="5388" max="5388" width="10" style="337" customWidth="1"/>
    <col min="5389" max="5389" width="9" style="337" customWidth="1"/>
    <col min="5390" max="5390" width="4.5703125" style="337" customWidth="1"/>
    <col min="5391" max="5391" width="14.28515625" style="337" customWidth="1"/>
    <col min="5392" max="5392" width="15.28515625" style="337" customWidth="1"/>
    <col min="5393" max="5393" width="4.140625" style="337" customWidth="1"/>
    <col min="5394" max="5632" width="11.42578125" style="337"/>
    <col min="5633" max="5633" width="2.28515625" style="337" customWidth="1"/>
    <col min="5634" max="5634" width="3.42578125" style="337" customWidth="1"/>
    <col min="5635" max="5635" width="9.42578125" style="337" customWidth="1"/>
    <col min="5636" max="5636" width="8.7109375" style="337" customWidth="1"/>
    <col min="5637" max="5637" width="13.85546875" style="337" customWidth="1"/>
    <col min="5638" max="5638" width="13.5703125" style="337" customWidth="1"/>
    <col min="5639" max="5643" width="8.7109375" style="337" customWidth="1"/>
    <col min="5644" max="5644" width="10" style="337" customWidth="1"/>
    <col min="5645" max="5645" width="9" style="337" customWidth="1"/>
    <col min="5646" max="5646" width="4.5703125" style="337" customWidth="1"/>
    <col min="5647" max="5647" width="14.28515625" style="337" customWidth="1"/>
    <col min="5648" max="5648" width="15.28515625" style="337" customWidth="1"/>
    <col min="5649" max="5649" width="4.140625" style="337" customWidth="1"/>
    <col min="5650" max="5888" width="11.42578125" style="337"/>
    <col min="5889" max="5889" width="2.28515625" style="337" customWidth="1"/>
    <col min="5890" max="5890" width="3.42578125" style="337" customWidth="1"/>
    <col min="5891" max="5891" width="9.42578125" style="337" customWidth="1"/>
    <col min="5892" max="5892" width="8.7109375" style="337" customWidth="1"/>
    <col min="5893" max="5893" width="13.85546875" style="337" customWidth="1"/>
    <col min="5894" max="5894" width="13.5703125" style="337" customWidth="1"/>
    <col min="5895" max="5899" width="8.7109375" style="337" customWidth="1"/>
    <col min="5900" max="5900" width="10" style="337" customWidth="1"/>
    <col min="5901" max="5901" width="9" style="337" customWidth="1"/>
    <col min="5902" max="5902" width="4.5703125" style="337" customWidth="1"/>
    <col min="5903" max="5903" width="14.28515625" style="337" customWidth="1"/>
    <col min="5904" max="5904" width="15.28515625" style="337" customWidth="1"/>
    <col min="5905" max="5905" width="4.140625" style="337" customWidth="1"/>
    <col min="5906" max="6144" width="11.42578125" style="337"/>
    <col min="6145" max="6145" width="2.28515625" style="337" customWidth="1"/>
    <col min="6146" max="6146" width="3.42578125" style="337" customWidth="1"/>
    <col min="6147" max="6147" width="9.42578125" style="337" customWidth="1"/>
    <col min="6148" max="6148" width="8.7109375" style="337" customWidth="1"/>
    <col min="6149" max="6149" width="13.85546875" style="337" customWidth="1"/>
    <col min="6150" max="6150" width="13.5703125" style="337" customWidth="1"/>
    <col min="6151" max="6155" width="8.7109375" style="337" customWidth="1"/>
    <col min="6156" max="6156" width="10" style="337" customWidth="1"/>
    <col min="6157" max="6157" width="9" style="337" customWidth="1"/>
    <col min="6158" max="6158" width="4.5703125" style="337" customWidth="1"/>
    <col min="6159" max="6159" width="14.28515625" style="337" customWidth="1"/>
    <col min="6160" max="6160" width="15.28515625" style="337" customWidth="1"/>
    <col min="6161" max="6161" width="4.140625" style="337" customWidth="1"/>
    <col min="6162" max="6400" width="11.42578125" style="337"/>
    <col min="6401" max="6401" width="2.28515625" style="337" customWidth="1"/>
    <col min="6402" max="6402" width="3.42578125" style="337" customWidth="1"/>
    <col min="6403" max="6403" width="9.42578125" style="337" customWidth="1"/>
    <col min="6404" max="6404" width="8.7109375" style="337" customWidth="1"/>
    <col min="6405" max="6405" width="13.85546875" style="337" customWidth="1"/>
    <col min="6406" max="6406" width="13.5703125" style="337" customWidth="1"/>
    <col min="6407" max="6411" width="8.7109375" style="337" customWidth="1"/>
    <col min="6412" max="6412" width="10" style="337" customWidth="1"/>
    <col min="6413" max="6413" width="9" style="337" customWidth="1"/>
    <col min="6414" max="6414" width="4.5703125" style="337" customWidth="1"/>
    <col min="6415" max="6415" width="14.28515625" style="337" customWidth="1"/>
    <col min="6416" max="6416" width="15.28515625" style="337" customWidth="1"/>
    <col min="6417" max="6417" width="4.140625" style="337" customWidth="1"/>
    <col min="6418" max="6656" width="11.42578125" style="337"/>
    <col min="6657" max="6657" width="2.28515625" style="337" customWidth="1"/>
    <col min="6658" max="6658" width="3.42578125" style="337" customWidth="1"/>
    <col min="6659" max="6659" width="9.42578125" style="337" customWidth="1"/>
    <col min="6660" max="6660" width="8.7109375" style="337" customWidth="1"/>
    <col min="6661" max="6661" width="13.85546875" style="337" customWidth="1"/>
    <col min="6662" max="6662" width="13.5703125" style="337" customWidth="1"/>
    <col min="6663" max="6667" width="8.7109375" style="337" customWidth="1"/>
    <col min="6668" max="6668" width="10" style="337" customWidth="1"/>
    <col min="6669" max="6669" width="9" style="337" customWidth="1"/>
    <col min="6670" max="6670" width="4.5703125" style="337" customWidth="1"/>
    <col min="6671" max="6671" width="14.28515625" style="337" customWidth="1"/>
    <col min="6672" max="6672" width="15.28515625" style="337" customWidth="1"/>
    <col min="6673" max="6673" width="4.140625" style="337" customWidth="1"/>
    <col min="6674" max="6912" width="11.42578125" style="337"/>
    <col min="6913" max="6913" width="2.28515625" style="337" customWidth="1"/>
    <col min="6914" max="6914" width="3.42578125" style="337" customWidth="1"/>
    <col min="6915" max="6915" width="9.42578125" style="337" customWidth="1"/>
    <col min="6916" max="6916" width="8.7109375" style="337" customWidth="1"/>
    <col min="6917" max="6917" width="13.85546875" style="337" customWidth="1"/>
    <col min="6918" max="6918" width="13.5703125" style="337" customWidth="1"/>
    <col min="6919" max="6923" width="8.7109375" style="337" customWidth="1"/>
    <col min="6924" max="6924" width="10" style="337" customWidth="1"/>
    <col min="6925" max="6925" width="9" style="337" customWidth="1"/>
    <col min="6926" max="6926" width="4.5703125" style="337" customWidth="1"/>
    <col min="6927" max="6927" width="14.28515625" style="337" customWidth="1"/>
    <col min="6928" max="6928" width="15.28515625" style="337" customWidth="1"/>
    <col min="6929" max="6929" width="4.140625" style="337" customWidth="1"/>
    <col min="6930" max="7168" width="11.42578125" style="337"/>
    <col min="7169" max="7169" width="2.28515625" style="337" customWidth="1"/>
    <col min="7170" max="7170" width="3.42578125" style="337" customWidth="1"/>
    <col min="7171" max="7171" width="9.42578125" style="337" customWidth="1"/>
    <col min="7172" max="7172" width="8.7109375" style="337" customWidth="1"/>
    <col min="7173" max="7173" width="13.85546875" style="337" customWidth="1"/>
    <col min="7174" max="7174" width="13.5703125" style="337" customWidth="1"/>
    <col min="7175" max="7179" width="8.7109375" style="337" customWidth="1"/>
    <col min="7180" max="7180" width="10" style="337" customWidth="1"/>
    <col min="7181" max="7181" width="9" style="337" customWidth="1"/>
    <col min="7182" max="7182" width="4.5703125" style="337" customWidth="1"/>
    <col min="7183" max="7183" width="14.28515625" style="337" customWidth="1"/>
    <col min="7184" max="7184" width="15.28515625" style="337" customWidth="1"/>
    <col min="7185" max="7185" width="4.140625" style="337" customWidth="1"/>
    <col min="7186" max="7424" width="11.42578125" style="337"/>
    <col min="7425" max="7425" width="2.28515625" style="337" customWidth="1"/>
    <col min="7426" max="7426" width="3.42578125" style="337" customWidth="1"/>
    <col min="7427" max="7427" width="9.42578125" style="337" customWidth="1"/>
    <col min="7428" max="7428" width="8.7109375" style="337" customWidth="1"/>
    <col min="7429" max="7429" width="13.85546875" style="337" customWidth="1"/>
    <col min="7430" max="7430" width="13.5703125" style="337" customWidth="1"/>
    <col min="7431" max="7435" width="8.7109375" style="337" customWidth="1"/>
    <col min="7436" max="7436" width="10" style="337" customWidth="1"/>
    <col min="7437" max="7437" width="9" style="337" customWidth="1"/>
    <col min="7438" max="7438" width="4.5703125" style="337" customWidth="1"/>
    <col min="7439" max="7439" width="14.28515625" style="337" customWidth="1"/>
    <col min="7440" max="7440" width="15.28515625" style="337" customWidth="1"/>
    <col min="7441" max="7441" width="4.140625" style="337" customWidth="1"/>
    <col min="7442" max="7680" width="11.42578125" style="337"/>
    <col min="7681" max="7681" width="2.28515625" style="337" customWidth="1"/>
    <col min="7682" max="7682" width="3.42578125" style="337" customWidth="1"/>
    <col min="7683" max="7683" width="9.42578125" style="337" customWidth="1"/>
    <col min="7684" max="7684" width="8.7109375" style="337" customWidth="1"/>
    <col min="7685" max="7685" width="13.85546875" style="337" customWidth="1"/>
    <col min="7686" max="7686" width="13.5703125" style="337" customWidth="1"/>
    <col min="7687" max="7691" width="8.7109375" style="337" customWidth="1"/>
    <col min="7692" max="7692" width="10" style="337" customWidth="1"/>
    <col min="7693" max="7693" width="9" style="337" customWidth="1"/>
    <col min="7694" max="7694" width="4.5703125" style="337" customWidth="1"/>
    <col min="7695" max="7695" width="14.28515625" style="337" customWidth="1"/>
    <col min="7696" max="7696" width="15.28515625" style="337" customWidth="1"/>
    <col min="7697" max="7697" width="4.140625" style="337" customWidth="1"/>
    <col min="7698" max="7936" width="11.42578125" style="337"/>
    <col min="7937" max="7937" width="2.28515625" style="337" customWidth="1"/>
    <col min="7938" max="7938" width="3.42578125" style="337" customWidth="1"/>
    <col min="7939" max="7939" width="9.42578125" style="337" customWidth="1"/>
    <col min="7940" max="7940" width="8.7109375" style="337" customWidth="1"/>
    <col min="7941" max="7941" width="13.85546875" style="337" customWidth="1"/>
    <col min="7942" max="7942" width="13.5703125" style="337" customWidth="1"/>
    <col min="7943" max="7947" width="8.7109375" style="337" customWidth="1"/>
    <col min="7948" max="7948" width="10" style="337" customWidth="1"/>
    <col min="7949" max="7949" width="9" style="337" customWidth="1"/>
    <col min="7950" max="7950" width="4.5703125" style="337" customWidth="1"/>
    <col min="7951" max="7951" width="14.28515625" style="337" customWidth="1"/>
    <col min="7952" max="7952" width="15.28515625" style="337" customWidth="1"/>
    <col min="7953" max="7953" width="4.140625" style="337" customWidth="1"/>
    <col min="7954" max="8192" width="11.42578125" style="337"/>
    <col min="8193" max="8193" width="2.28515625" style="337" customWidth="1"/>
    <col min="8194" max="8194" width="3.42578125" style="337" customWidth="1"/>
    <col min="8195" max="8195" width="9.42578125" style="337" customWidth="1"/>
    <col min="8196" max="8196" width="8.7109375" style="337" customWidth="1"/>
    <col min="8197" max="8197" width="13.85546875" style="337" customWidth="1"/>
    <col min="8198" max="8198" width="13.5703125" style="337" customWidth="1"/>
    <col min="8199" max="8203" width="8.7109375" style="337" customWidth="1"/>
    <col min="8204" max="8204" width="10" style="337" customWidth="1"/>
    <col min="8205" max="8205" width="9" style="337" customWidth="1"/>
    <col min="8206" max="8206" width="4.5703125" style="337" customWidth="1"/>
    <col min="8207" max="8207" width="14.28515625" style="337" customWidth="1"/>
    <col min="8208" max="8208" width="15.28515625" style="337" customWidth="1"/>
    <col min="8209" max="8209" width="4.140625" style="337" customWidth="1"/>
    <col min="8210" max="8448" width="11.42578125" style="337"/>
    <col min="8449" max="8449" width="2.28515625" style="337" customWidth="1"/>
    <col min="8450" max="8450" width="3.42578125" style="337" customWidth="1"/>
    <col min="8451" max="8451" width="9.42578125" style="337" customWidth="1"/>
    <col min="8452" max="8452" width="8.7109375" style="337" customWidth="1"/>
    <col min="8453" max="8453" width="13.85546875" style="337" customWidth="1"/>
    <col min="8454" max="8454" width="13.5703125" style="337" customWidth="1"/>
    <col min="8455" max="8459" width="8.7109375" style="337" customWidth="1"/>
    <col min="8460" max="8460" width="10" style="337" customWidth="1"/>
    <col min="8461" max="8461" width="9" style="337" customWidth="1"/>
    <col min="8462" max="8462" width="4.5703125" style="337" customWidth="1"/>
    <col min="8463" max="8463" width="14.28515625" style="337" customWidth="1"/>
    <col min="8464" max="8464" width="15.28515625" style="337" customWidth="1"/>
    <col min="8465" max="8465" width="4.140625" style="337" customWidth="1"/>
    <col min="8466" max="8704" width="11.42578125" style="337"/>
    <col min="8705" max="8705" width="2.28515625" style="337" customWidth="1"/>
    <col min="8706" max="8706" width="3.42578125" style="337" customWidth="1"/>
    <col min="8707" max="8707" width="9.42578125" style="337" customWidth="1"/>
    <col min="8708" max="8708" width="8.7109375" style="337" customWidth="1"/>
    <col min="8709" max="8709" width="13.85546875" style="337" customWidth="1"/>
    <col min="8710" max="8710" width="13.5703125" style="337" customWidth="1"/>
    <col min="8711" max="8715" width="8.7109375" style="337" customWidth="1"/>
    <col min="8716" max="8716" width="10" style="337" customWidth="1"/>
    <col min="8717" max="8717" width="9" style="337" customWidth="1"/>
    <col min="8718" max="8718" width="4.5703125" style="337" customWidth="1"/>
    <col min="8719" max="8719" width="14.28515625" style="337" customWidth="1"/>
    <col min="8720" max="8720" width="15.28515625" style="337" customWidth="1"/>
    <col min="8721" max="8721" width="4.140625" style="337" customWidth="1"/>
    <col min="8722" max="8960" width="11.42578125" style="337"/>
    <col min="8961" max="8961" width="2.28515625" style="337" customWidth="1"/>
    <col min="8962" max="8962" width="3.42578125" style="337" customWidth="1"/>
    <col min="8963" max="8963" width="9.42578125" style="337" customWidth="1"/>
    <col min="8964" max="8964" width="8.7109375" style="337" customWidth="1"/>
    <col min="8965" max="8965" width="13.85546875" style="337" customWidth="1"/>
    <col min="8966" max="8966" width="13.5703125" style="337" customWidth="1"/>
    <col min="8967" max="8971" width="8.7109375" style="337" customWidth="1"/>
    <col min="8972" max="8972" width="10" style="337" customWidth="1"/>
    <col min="8973" max="8973" width="9" style="337" customWidth="1"/>
    <col min="8974" max="8974" width="4.5703125" style="337" customWidth="1"/>
    <col min="8975" max="8975" width="14.28515625" style="337" customWidth="1"/>
    <col min="8976" max="8976" width="15.28515625" style="337" customWidth="1"/>
    <col min="8977" max="8977" width="4.140625" style="337" customWidth="1"/>
    <col min="8978" max="9216" width="11.42578125" style="337"/>
    <col min="9217" max="9217" width="2.28515625" style="337" customWidth="1"/>
    <col min="9218" max="9218" width="3.42578125" style="337" customWidth="1"/>
    <col min="9219" max="9219" width="9.42578125" style="337" customWidth="1"/>
    <col min="9220" max="9220" width="8.7109375" style="337" customWidth="1"/>
    <col min="9221" max="9221" width="13.85546875" style="337" customWidth="1"/>
    <col min="9222" max="9222" width="13.5703125" style="337" customWidth="1"/>
    <col min="9223" max="9227" width="8.7109375" style="337" customWidth="1"/>
    <col min="9228" max="9228" width="10" style="337" customWidth="1"/>
    <col min="9229" max="9229" width="9" style="337" customWidth="1"/>
    <col min="9230" max="9230" width="4.5703125" style="337" customWidth="1"/>
    <col min="9231" max="9231" width="14.28515625" style="337" customWidth="1"/>
    <col min="9232" max="9232" width="15.28515625" style="337" customWidth="1"/>
    <col min="9233" max="9233" width="4.140625" style="337" customWidth="1"/>
    <col min="9234" max="9472" width="11.42578125" style="337"/>
    <col min="9473" max="9473" width="2.28515625" style="337" customWidth="1"/>
    <col min="9474" max="9474" width="3.42578125" style="337" customWidth="1"/>
    <col min="9475" max="9475" width="9.42578125" style="337" customWidth="1"/>
    <col min="9476" max="9476" width="8.7109375" style="337" customWidth="1"/>
    <col min="9477" max="9477" width="13.85546875" style="337" customWidth="1"/>
    <col min="9478" max="9478" width="13.5703125" style="337" customWidth="1"/>
    <col min="9479" max="9483" width="8.7109375" style="337" customWidth="1"/>
    <col min="9484" max="9484" width="10" style="337" customWidth="1"/>
    <col min="9485" max="9485" width="9" style="337" customWidth="1"/>
    <col min="9486" max="9486" width="4.5703125" style="337" customWidth="1"/>
    <col min="9487" max="9487" width="14.28515625" style="337" customWidth="1"/>
    <col min="9488" max="9488" width="15.28515625" style="337" customWidth="1"/>
    <col min="9489" max="9489" width="4.140625" style="337" customWidth="1"/>
    <col min="9490" max="9728" width="11.42578125" style="337"/>
    <col min="9729" max="9729" width="2.28515625" style="337" customWidth="1"/>
    <col min="9730" max="9730" width="3.42578125" style="337" customWidth="1"/>
    <col min="9731" max="9731" width="9.42578125" style="337" customWidth="1"/>
    <col min="9732" max="9732" width="8.7109375" style="337" customWidth="1"/>
    <col min="9733" max="9733" width="13.85546875" style="337" customWidth="1"/>
    <col min="9734" max="9734" width="13.5703125" style="337" customWidth="1"/>
    <col min="9735" max="9739" width="8.7109375" style="337" customWidth="1"/>
    <col min="9740" max="9740" width="10" style="337" customWidth="1"/>
    <col min="9741" max="9741" width="9" style="337" customWidth="1"/>
    <col min="9742" max="9742" width="4.5703125" style="337" customWidth="1"/>
    <col min="9743" max="9743" width="14.28515625" style="337" customWidth="1"/>
    <col min="9744" max="9744" width="15.28515625" style="337" customWidth="1"/>
    <col min="9745" max="9745" width="4.140625" style="337" customWidth="1"/>
    <col min="9746" max="9984" width="11.42578125" style="337"/>
    <col min="9985" max="9985" width="2.28515625" style="337" customWidth="1"/>
    <col min="9986" max="9986" width="3.42578125" style="337" customWidth="1"/>
    <col min="9987" max="9987" width="9.42578125" style="337" customWidth="1"/>
    <col min="9988" max="9988" width="8.7109375" style="337" customWidth="1"/>
    <col min="9989" max="9989" width="13.85546875" style="337" customWidth="1"/>
    <col min="9990" max="9990" width="13.5703125" style="337" customWidth="1"/>
    <col min="9991" max="9995" width="8.7109375" style="337" customWidth="1"/>
    <col min="9996" max="9996" width="10" style="337" customWidth="1"/>
    <col min="9997" max="9997" width="9" style="337" customWidth="1"/>
    <col min="9998" max="9998" width="4.5703125" style="337" customWidth="1"/>
    <col min="9999" max="9999" width="14.28515625" style="337" customWidth="1"/>
    <col min="10000" max="10000" width="15.28515625" style="337" customWidth="1"/>
    <col min="10001" max="10001" width="4.140625" style="337" customWidth="1"/>
    <col min="10002" max="10240" width="11.42578125" style="337"/>
    <col min="10241" max="10241" width="2.28515625" style="337" customWidth="1"/>
    <col min="10242" max="10242" width="3.42578125" style="337" customWidth="1"/>
    <col min="10243" max="10243" width="9.42578125" style="337" customWidth="1"/>
    <col min="10244" max="10244" width="8.7109375" style="337" customWidth="1"/>
    <col min="10245" max="10245" width="13.85546875" style="337" customWidth="1"/>
    <col min="10246" max="10246" width="13.5703125" style="337" customWidth="1"/>
    <col min="10247" max="10251" width="8.7109375" style="337" customWidth="1"/>
    <col min="10252" max="10252" width="10" style="337" customWidth="1"/>
    <col min="10253" max="10253" width="9" style="337" customWidth="1"/>
    <col min="10254" max="10254" width="4.5703125" style="337" customWidth="1"/>
    <col min="10255" max="10255" width="14.28515625" style="337" customWidth="1"/>
    <col min="10256" max="10256" width="15.28515625" style="337" customWidth="1"/>
    <col min="10257" max="10257" width="4.140625" style="337" customWidth="1"/>
    <col min="10258" max="10496" width="11.42578125" style="337"/>
    <col min="10497" max="10497" width="2.28515625" style="337" customWidth="1"/>
    <col min="10498" max="10498" width="3.42578125" style="337" customWidth="1"/>
    <col min="10499" max="10499" width="9.42578125" style="337" customWidth="1"/>
    <col min="10500" max="10500" width="8.7109375" style="337" customWidth="1"/>
    <col min="10501" max="10501" width="13.85546875" style="337" customWidth="1"/>
    <col min="10502" max="10502" width="13.5703125" style="337" customWidth="1"/>
    <col min="10503" max="10507" width="8.7109375" style="337" customWidth="1"/>
    <col min="10508" max="10508" width="10" style="337" customWidth="1"/>
    <col min="10509" max="10509" width="9" style="337" customWidth="1"/>
    <col min="10510" max="10510" width="4.5703125" style="337" customWidth="1"/>
    <col min="10511" max="10511" width="14.28515625" style="337" customWidth="1"/>
    <col min="10512" max="10512" width="15.28515625" style="337" customWidth="1"/>
    <col min="10513" max="10513" width="4.140625" style="337" customWidth="1"/>
    <col min="10514" max="10752" width="11.42578125" style="337"/>
    <col min="10753" max="10753" width="2.28515625" style="337" customWidth="1"/>
    <col min="10754" max="10754" width="3.42578125" style="337" customWidth="1"/>
    <col min="10755" max="10755" width="9.42578125" style="337" customWidth="1"/>
    <col min="10756" max="10756" width="8.7109375" style="337" customWidth="1"/>
    <col min="10757" max="10757" width="13.85546875" style="337" customWidth="1"/>
    <col min="10758" max="10758" width="13.5703125" style="337" customWidth="1"/>
    <col min="10759" max="10763" width="8.7109375" style="337" customWidth="1"/>
    <col min="10764" max="10764" width="10" style="337" customWidth="1"/>
    <col min="10765" max="10765" width="9" style="337" customWidth="1"/>
    <col min="10766" max="10766" width="4.5703125" style="337" customWidth="1"/>
    <col min="10767" max="10767" width="14.28515625" style="337" customWidth="1"/>
    <col min="10768" max="10768" width="15.28515625" style="337" customWidth="1"/>
    <col min="10769" max="10769" width="4.140625" style="337" customWidth="1"/>
    <col min="10770" max="11008" width="11.42578125" style="337"/>
    <col min="11009" max="11009" width="2.28515625" style="337" customWidth="1"/>
    <col min="11010" max="11010" width="3.42578125" style="337" customWidth="1"/>
    <col min="11011" max="11011" width="9.42578125" style="337" customWidth="1"/>
    <col min="11012" max="11012" width="8.7109375" style="337" customWidth="1"/>
    <col min="11013" max="11013" width="13.85546875" style="337" customWidth="1"/>
    <col min="11014" max="11014" width="13.5703125" style="337" customWidth="1"/>
    <col min="11015" max="11019" width="8.7109375" style="337" customWidth="1"/>
    <col min="11020" max="11020" width="10" style="337" customWidth="1"/>
    <col min="11021" max="11021" width="9" style="337" customWidth="1"/>
    <col min="11022" max="11022" width="4.5703125" style="337" customWidth="1"/>
    <col min="11023" max="11023" width="14.28515625" style="337" customWidth="1"/>
    <col min="11024" max="11024" width="15.28515625" style="337" customWidth="1"/>
    <col min="11025" max="11025" width="4.140625" style="337" customWidth="1"/>
    <col min="11026" max="11264" width="11.42578125" style="337"/>
    <col min="11265" max="11265" width="2.28515625" style="337" customWidth="1"/>
    <col min="11266" max="11266" width="3.42578125" style="337" customWidth="1"/>
    <col min="11267" max="11267" width="9.42578125" style="337" customWidth="1"/>
    <col min="11268" max="11268" width="8.7109375" style="337" customWidth="1"/>
    <col min="11269" max="11269" width="13.85546875" style="337" customWidth="1"/>
    <col min="11270" max="11270" width="13.5703125" style="337" customWidth="1"/>
    <col min="11271" max="11275" width="8.7109375" style="337" customWidth="1"/>
    <col min="11276" max="11276" width="10" style="337" customWidth="1"/>
    <col min="11277" max="11277" width="9" style="337" customWidth="1"/>
    <col min="11278" max="11278" width="4.5703125" style="337" customWidth="1"/>
    <col min="11279" max="11279" width="14.28515625" style="337" customWidth="1"/>
    <col min="11280" max="11280" width="15.28515625" style="337" customWidth="1"/>
    <col min="11281" max="11281" width="4.140625" style="337" customWidth="1"/>
    <col min="11282" max="11520" width="11.42578125" style="337"/>
    <col min="11521" max="11521" width="2.28515625" style="337" customWidth="1"/>
    <col min="11522" max="11522" width="3.42578125" style="337" customWidth="1"/>
    <col min="11523" max="11523" width="9.42578125" style="337" customWidth="1"/>
    <col min="11524" max="11524" width="8.7109375" style="337" customWidth="1"/>
    <col min="11525" max="11525" width="13.85546875" style="337" customWidth="1"/>
    <col min="11526" max="11526" width="13.5703125" style="337" customWidth="1"/>
    <col min="11527" max="11531" width="8.7109375" style="337" customWidth="1"/>
    <col min="11532" max="11532" width="10" style="337" customWidth="1"/>
    <col min="11533" max="11533" width="9" style="337" customWidth="1"/>
    <col min="11534" max="11534" width="4.5703125" style="337" customWidth="1"/>
    <col min="11535" max="11535" width="14.28515625" style="337" customWidth="1"/>
    <col min="11536" max="11536" width="15.28515625" style="337" customWidth="1"/>
    <col min="11537" max="11537" width="4.140625" style="337" customWidth="1"/>
    <col min="11538" max="11776" width="11.42578125" style="337"/>
    <col min="11777" max="11777" width="2.28515625" style="337" customWidth="1"/>
    <col min="11778" max="11778" width="3.42578125" style="337" customWidth="1"/>
    <col min="11779" max="11779" width="9.42578125" style="337" customWidth="1"/>
    <col min="11780" max="11780" width="8.7109375" style="337" customWidth="1"/>
    <col min="11781" max="11781" width="13.85546875" style="337" customWidth="1"/>
    <col min="11782" max="11782" width="13.5703125" style="337" customWidth="1"/>
    <col min="11783" max="11787" width="8.7109375" style="337" customWidth="1"/>
    <col min="11788" max="11788" width="10" style="337" customWidth="1"/>
    <col min="11789" max="11789" width="9" style="337" customWidth="1"/>
    <col min="11790" max="11790" width="4.5703125" style="337" customWidth="1"/>
    <col min="11791" max="11791" width="14.28515625" style="337" customWidth="1"/>
    <col min="11792" max="11792" width="15.28515625" style="337" customWidth="1"/>
    <col min="11793" max="11793" width="4.140625" style="337" customWidth="1"/>
    <col min="11794" max="12032" width="11.42578125" style="337"/>
    <col min="12033" max="12033" width="2.28515625" style="337" customWidth="1"/>
    <col min="12034" max="12034" width="3.42578125" style="337" customWidth="1"/>
    <col min="12035" max="12035" width="9.42578125" style="337" customWidth="1"/>
    <col min="12036" max="12036" width="8.7109375" style="337" customWidth="1"/>
    <col min="12037" max="12037" width="13.85546875" style="337" customWidth="1"/>
    <col min="12038" max="12038" width="13.5703125" style="337" customWidth="1"/>
    <col min="12039" max="12043" width="8.7109375" style="337" customWidth="1"/>
    <col min="12044" max="12044" width="10" style="337" customWidth="1"/>
    <col min="12045" max="12045" width="9" style="337" customWidth="1"/>
    <col min="12046" max="12046" width="4.5703125" style="337" customWidth="1"/>
    <col min="12047" max="12047" width="14.28515625" style="337" customWidth="1"/>
    <col min="12048" max="12048" width="15.28515625" style="337" customWidth="1"/>
    <col min="12049" max="12049" width="4.140625" style="337" customWidth="1"/>
    <col min="12050" max="12288" width="11.42578125" style="337"/>
    <col min="12289" max="12289" width="2.28515625" style="337" customWidth="1"/>
    <col min="12290" max="12290" width="3.42578125" style="337" customWidth="1"/>
    <col min="12291" max="12291" width="9.42578125" style="337" customWidth="1"/>
    <col min="12292" max="12292" width="8.7109375" style="337" customWidth="1"/>
    <col min="12293" max="12293" width="13.85546875" style="337" customWidth="1"/>
    <col min="12294" max="12294" width="13.5703125" style="337" customWidth="1"/>
    <col min="12295" max="12299" width="8.7109375" style="337" customWidth="1"/>
    <col min="12300" max="12300" width="10" style="337" customWidth="1"/>
    <col min="12301" max="12301" width="9" style="337" customWidth="1"/>
    <col min="12302" max="12302" width="4.5703125" style="337" customWidth="1"/>
    <col min="12303" max="12303" width="14.28515625" style="337" customWidth="1"/>
    <col min="12304" max="12304" width="15.28515625" style="337" customWidth="1"/>
    <col min="12305" max="12305" width="4.140625" style="337" customWidth="1"/>
    <col min="12306" max="12544" width="11.42578125" style="337"/>
    <col min="12545" max="12545" width="2.28515625" style="337" customWidth="1"/>
    <col min="12546" max="12546" width="3.42578125" style="337" customWidth="1"/>
    <col min="12547" max="12547" width="9.42578125" style="337" customWidth="1"/>
    <col min="12548" max="12548" width="8.7109375" style="337" customWidth="1"/>
    <col min="12549" max="12549" width="13.85546875" style="337" customWidth="1"/>
    <col min="12550" max="12550" width="13.5703125" style="337" customWidth="1"/>
    <col min="12551" max="12555" width="8.7109375" style="337" customWidth="1"/>
    <col min="12556" max="12556" width="10" style="337" customWidth="1"/>
    <col min="12557" max="12557" width="9" style="337" customWidth="1"/>
    <col min="12558" max="12558" width="4.5703125" style="337" customWidth="1"/>
    <col min="12559" max="12559" width="14.28515625" style="337" customWidth="1"/>
    <col min="12560" max="12560" width="15.28515625" style="337" customWidth="1"/>
    <col min="12561" max="12561" width="4.140625" style="337" customWidth="1"/>
    <col min="12562" max="12800" width="11.42578125" style="337"/>
    <col min="12801" max="12801" width="2.28515625" style="337" customWidth="1"/>
    <col min="12802" max="12802" width="3.42578125" style="337" customWidth="1"/>
    <col min="12803" max="12803" width="9.42578125" style="337" customWidth="1"/>
    <col min="12804" max="12804" width="8.7109375" style="337" customWidth="1"/>
    <col min="12805" max="12805" width="13.85546875" style="337" customWidth="1"/>
    <col min="12806" max="12806" width="13.5703125" style="337" customWidth="1"/>
    <col min="12807" max="12811" width="8.7109375" style="337" customWidth="1"/>
    <col min="12812" max="12812" width="10" style="337" customWidth="1"/>
    <col min="12813" max="12813" width="9" style="337" customWidth="1"/>
    <col min="12814" max="12814" width="4.5703125" style="337" customWidth="1"/>
    <col min="12815" max="12815" width="14.28515625" style="337" customWidth="1"/>
    <col min="12816" max="12816" width="15.28515625" style="337" customWidth="1"/>
    <col min="12817" max="12817" width="4.140625" style="337" customWidth="1"/>
    <col min="12818" max="13056" width="11.42578125" style="337"/>
    <col min="13057" max="13057" width="2.28515625" style="337" customWidth="1"/>
    <col min="13058" max="13058" width="3.42578125" style="337" customWidth="1"/>
    <col min="13059" max="13059" width="9.42578125" style="337" customWidth="1"/>
    <col min="13060" max="13060" width="8.7109375" style="337" customWidth="1"/>
    <col min="13061" max="13061" width="13.85546875" style="337" customWidth="1"/>
    <col min="13062" max="13062" width="13.5703125" style="337" customWidth="1"/>
    <col min="13063" max="13067" width="8.7109375" style="337" customWidth="1"/>
    <col min="13068" max="13068" width="10" style="337" customWidth="1"/>
    <col min="13069" max="13069" width="9" style="337" customWidth="1"/>
    <col min="13070" max="13070" width="4.5703125" style="337" customWidth="1"/>
    <col min="13071" max="13071" width="14.28515625" style="337" customWidth="1"/>
    <col min="13072" max="13072" width="15.28515625" style="337" customWidth="1"/>
    <col min="13073" max="13073" width="4.140625" style="337" customWidth="1"/>
    <col min="13074" max="13312" width="11.42578125" style="337"/>
    <col min="13313" max="13313" width="2.28515625" style="337" customWidth="1"/>
    <col min="13314" max="13314" width="3.42578125" style="337" customWidth="1"/>
    <col min="13315" max="13315" width="9.42578125" style="337" customWidth="1"/>
    <col min="13316" max="13316" width="8.7109375" style="337" customWidth="1"/>
    <col min="13317" max="13317" width="13.85546875" style="337" customWidth="1"/>
    <col min="13318" max="13318" width="13.5703125" style="337" customWidth="1"/>
    <col min="13319" max="13323" width="8.7109375" style="337" customWidth="1"/>
    <col min="13324" max="13324" width="10" style="337" customWidth="1"/>
    <col min="13325" max="13325" width="9" style="337" customWidth="1"/>
    <col min="13326" max="13326" width="4.5703125" style="337" customWidth="1"/>
    <col min="13327" max="13327" width="14.28515625" style="337" customWidth="1"/>
    <col min="13328" max="13328" width="15.28515625" style="337" customWidth="1"/>
    <col min="13329" max="13329" width="4.140625" style="337" customWidth="1"/>
    <col min="13330" max="13568" width="11.42578125" style="337"/>
    <col min="13569" max="13569" width="2.28515625" style="337" customWidth="1"/>
    <col min="13570" max="13570" width="3.42578125" style="337" customWidth="1"/>
    <col min="13571" max="13571" width="9.42578125" style="337" customWidth="1"/>
    <col min="13572" max="13572" width="8.7109375" style="337" customWidth="1"/>
    <col min="13573" max="13573" width="13.85546875" style="337" customWidth="1"/>
    <col min="13574" max="13574" width="13.5703125" style="337" customWidth="1"/>
    <col min="13575" max="13579" width="8.7109375" style="337" customWidth="1"/>
    <col min="13580" max="13580" width="10" style="337" customWidth="1"/>
    <col min="13581" max="13581" width="9" style="337" customWidth="1"/>
    <col min="13582" max="13582" width="4.5703125" style="337" customWidth="1"/>
    <col min="13583" max="13583" width="14.28515625" style="337" customWidth="1"/>
    <col min="13584" max="13584" width="15.28515625" style="337" customWidth="1"/>
    <col min="13585" max="13585" width="4.140625" style="337" customWidth="1"/>
    <col min="13586" max="13824" width="11.42578125" style="337"/>
    <col min="13825" max="13825" width="2.28515625" style="337" customWidth="1"/>
    <col min="13826" max="13826" width="3.42578125" style="337" customWidth="1"/>
    <col min="13827" max="13827" width="9.42578125" style="337" customWidth="1"/>
    <col min="13828" max="13828" width="8.7109375" style="337" customWidth="1"/>
    <col min="13829" max="13829" width="13.85546875" style="337" customWidth="1"/>
    <col min="13830" max="13830" width="13.5703125" style="337" customWidth="1"/>
    <col min="13831" max="13835" width="8.7109375" style="337" customWidth="1"/>
    <col min="13836" max="13836" width="10" style="337" customWidth="1"/>
    <col min="13837" max="13837" width="9" style="337" customWidth="1"/>
    <col min="13838" max="13838" width="4.5703125" style="337" customWidth="1"/>
    <col min="13839" max="13839" width="14.28515625" style="337" customWidth="1"/>
    <col min="13840" max="13840" width="15.28515625" style="337" customWidth="1"/>
    <col min="13841" max="13841" width="4.140625" style="337" customWidth="1"/>
    <col min="13842" max="14080" width="11.42578125" style="337"/>
    <col min="14081" max="14081" width="2.28515625" style="337" customWidth="1"/>
    <col min="14082" max="14082" width="3.42578125" style="337" customWidth="1"/>
    <col min="14083" max="14083" width="9.42578125" style="337" customWidth="1"/>
    <col min="14084" max="14084" width="8.7109375" style="337" customWidth="1"/>
    <col min="14085" max="14085" width="13.85546875" style="337" customWidth="1"/>
    <col min="14086" max="14086" width="13.5703125" style="337" customWidth="1"/>
    <col min="14087" max="14091" width="8.7109375" style="337" customWidth="1"/>
    <col min="14092" max="14092" width="10" style="337" customWidth="1"/>
    <col min="14093" max="14093" width="9" style="337" customWidth="1"/>
    <col min="14094" max="14094" width="4.5703125" style="337" customWidth="1"/>
    <col min="14095" max="14095" width="14.28515625" style="337" customWidth="1"/>
    <col min="14096" max="14096" width="15.28515625" style="337" customWidth="1"/>
    <col min="14097" max="14097" width="4.140625" style="337" customWidth="1"/>
    <col min="14098" max="14336" width="11.42578125" style="337"/>
    <col min="14337" max="14337" width="2.28515625" style="337" customWidth="1"/>
    <col min="14338" max="14338" width="3.42578125" style="337" customWidth="1"/>
    <col min="14339" max="14339" width="9.42578125" style="337" customWidth="1"/>
    <col min="14340" max="14340" width="8.7109375" style="337" customWidth="1"/>
    <col min="14341" max="14341" width="13.85546875" style="337" customWidth="1"/>
    <col min="14342" max="14342" width="13.5703125" style="337" customWidth="1"/>
    <col min="14343" max="14347" width="8.7109375" style="337" customWidth="1"/>
    <col min="14348" max="14348" width="10" style="337" customWidth="1"/>
    <col min="14349" max="14349" width="9" style="337" customWidth="1"/>
    <col min="14350" max="14350" width="4.5703125" style="337" customWidth="1"/>
    <col min="14351" max="14351" width="14.28515625" style="337" customWidth="1"/>
    <col min="14352" max="14352" width="15.28515625" style="337" customWidth="1"/>
    <col min="14353" max="14353" width="4.140625" style="337" customWidth="1"/>
    <col min="14354" max="14592" width="11.42578125" style="337"/>
    <col min="14593" max="14593" width="2.28515625" style="337" customWidth="1"/>
    <col min="14594" max="14594" width="3.42578125" style="337" customWidth="1"/>
    <col min="14595" max="14595" width="9.42578125" style="337" customWidth="1"/>
    <col min="14596" max="14596" width="8.7109375" style="337" customWidth="1"/>
    <col min="14597" max="14597" width="13.85546875" style="337" customWidth="1"/>
    <col min="14598" max="14598" width="13.5703125" style="337" customWidth="1"/>
    <col min="14599" max="14603" width="8.7109375" style="337" customWidth="1"/>
    <col min="14604" max="14604" width="10" style="337" customWidth="1"/>
    <col min="14605" max="14605" width="9" style="337" customWidth="1"/>
    <col min="14606" max="14606" width="4.5703125" style="337" customWidth="1"/>
    <col min="14607" max="14607" width="14.28515625" style="337" customWidth="1"/>
    <col min="14608" max="14608" width="15.28515625" style="337" customWidth="1"/>
    <col min="14609" max="14609" width="4.140625" style="337" customWidth="1"/>
    <col min="14610" max="14848" width="11.42578125" style="337"/>
    <col min="14849" max="14849" width="2.28515625" style="337" customWidth="1"/>
    <col min="14850" max="14850" width="3.42578125" style="337" customWidth="1"/>
    <col min="14851" max="14851" width="9.42578125" style="337" customWidth="1"/>
    <col min="14852" max="14852" width="8.7109375" style="337" customWidth="1"/>
    <col min="14853" max="14853" width="13.85546875" style="337" customWidth="1"/>
    <col min="14854" max="14854" width="13.5703125" style="337" customWidth="1"/>
    <col min="14855" max="14859" width="8.7109375" style="337" customWidth="1"/>
    <col min="14860" max="14860" width="10" style="337" customWidth="1"/>
    <col min="14861" max="14861" width="9" style="337" customWidth="1"/>
    <col min="14862" max="14862" width="4.5703125" style="337" customWidth="1"/>
    <col min="14863" max="14863" width="14.28515625" style="337" customWidth="1"/>
    <col min="14864" max="14864" width="15.28515625" style="337" customWidth="1"/>
    <col min="14865" max="14865" width="4.140625" style="337" customWidth="1"/>
    <col min="14866" max="15104" width="11.42578125" style="337"/>
    <col min="15105" max="15105" width="2.28515625" style="337" customWidth="1"/>
    <col min="15106" max="15106" width="3.42578125" style="337" customWidth="1"/>
    <col min="15107" max="15107" width="9.42578125" style="337" customWidth="1"/>
    <col min="15108" max="15108" width="8.7109375" style="337" customWidth="1"/>
    <col min="15109" max="15109" width="13.85546875" style="337" customWidth="1"/>
    <col min="15110" max="15110" width="13.5703125" style="337" customWidth="1"/>
    <col min="15111" max="15115" width="8.7109375" style="337" customWidth="1"/>
    <col min="15116" max="15116" width="10" style="337" customWidth="1"/>
    <col min="15117" max="15117" width="9" style="337" customWidth="1"/>
    <col min="15118" max="15118" width="4.5703125" style="337" customWidth="1"/>
    <col min="15119" max="15119" width="14.28515625" style="337" customWidth="1"/>
    <col min="15120" max="15120" width="15.28515625" style="337" customWidth="1"/>
    <col min="15121" max="15121" width="4.140625" style="337" customWidth="1"/>
    <col min="15122" max="15360" width="11.42578125" style="337"/>
    <col min="15361" max="15361" width="2.28515625" style="337" customWidth="1"/>
    <col min="15362" max="15362" width="3.42578125" style="337" customWidth="1"/>
    <col min="15363" max="15363" width="9.42578125" style="337" customWidth="1"/>
    <col min="15364" max="15364" width="8.7109375" style="337" customWidth="1"/>
    <col min="15365" max="15365" width="13.85546875" style="337" customWidth="1"/>
    <col min="15366" max="15366" width="13.5703125" style="337" customWidth="1"/>
    <col min="15367" max="15371" width="8.7109375" style="337" customWidth="1"/>
    <col min="15372" max="15372" width="10" style="337" customWidth="1"/>
    <col min="15373" max="15373" width="9" style="337" customWidth="1"/>
    <col min="15374" max="15374" width="4.5703125" style="337" customWidth="1"/>
    <col min="15375" max="15375" width="14.28515625" style="337" customWidth="1"/>
    <col min="15376" max="15376" width="15.28515625" style="337" customWidth="1"/>
    <col min="15377" max="15377" width="4.140625" style="337" customWidth="1"/>
    <col min="15378" max="15616" width="11.42578125" style="337"/>
    <col min="15617" max="15617" width="2.28515625" style="337" customWidth="1"/>
    <col min="15618" max="15618" width="3.42578125" style="337" customWidth="1"/>
    <col min="15619" max="15619" width="9.42578125" style="337" customWidth="1"/>
    <col min="15620" max="15620" width="8.7109375" style="337" customWidth="1"/>
    <col min="15621" max="15621" width="13.85546875" style="337" customWidth="1"/>
    <col min="15622" max="15622" width="13.5703125" style="337" customWidth="1"/>
    <col min="15623" max="15627" width="8.7109375" style="337" customWidth="1"/>
    <col min="15628" max="15628" width="10" style="337" customWidth="1"/>
    <col min="15629" max="15629" width="9" style="337" customWidth="1"/>
    <col min="15630" max="15630" width="4.5703125" style="337" customWidth="1"/>
    <col min="15631" max="15631" width="14.28515625" style="337" customWidth="1"/>
    <col min="15632" max="15632" width="15.28515625" style="337" customWidth="1"/>
    <col min="15633" max="15633" width="4.140625" style="337" customWidth="1"/>
    <col min="15634" max="15872" width="11.42578125" style="337"/>
    <col min="15873" max="15873" width="2.28515625" style="337" customWidth="1"/>
    <col min="15874" max="15874" width="3.42578125" style="337" customWidth="1"/>
    <col min="15875" max="15875" width="9.42578125" style="337" customWidth="1"/>
    <col min="15876" max="15876" width="8.7109375" style="337" customWidth="1"/>
    <col min="15877" max="15877" width="13.85546875" style="337" customWidth="1"/>
    <col min="15878" max="15878" width="13.5703125" style="337" customWidth="1"/>
    <col min="15879" max="15883" width="8.7109375" style="337" customWidth="1"/>
    <col min="15884" max="15884" width="10" style="337" customWidth="1"/>
    <col min="15885" max="15885" width="9" style="337" customWidth="1"/>
    <col min="15886" max="15886" width="4.5703125" style="337" customWidth="1"/>
    <col min="15887" max="15887" width="14.28515625" style="337" customWidth="1"/>
    <col min="15888" max="15888" width="15.28515625" style="337" customWidth="1"/>
    <col min="15889" max="15889" width="4.140625" style="337" customWidth="1"/>
    <col min="15890" max="16128" width="11.42578125" style="337"/>
    <col min="16129" max="16129" width="2.28515625" style="337" customWidth="1"/>
    <col min="16130" max="16130" width="3.42578125" style="337" customWidth="1"/>
    <col min="16131" max="16131" width="9.42578125" style="337" customWidth="1"/>
    <col min="16132" max="16132" width="8.7109375" style="337" customWidth="1"/>
    <col min="16133" max="16133" width="13.85546875" style="337" customWidth="1"/>
    <col min="16134" max="16134" width="13.5703125" style="337" customWidth="1"/>
    <col min="16135" max="16139" width="8.7109375" style="337" customWidth="1"/>
    <col min="16140" max="16140" width="10" style="337" customWidth="1"/>
    <col min="16141" max="16141" width="9" style="337" customWidth="1"/>
    <col min="16142" max="16142" width="4.5703125" style="337" customWidth="1"/>
    <col min="16143" max="16143" width="14.28515625" style="337" customWidth="1"/>
    <col min="16144" max="16144" width="15.28515625" style="337" customWidth="1"/>
    <col min="16145" max="16145" width="4.140625" style="337" customWidth="1"/>
    <col min="16146" max="16384" width="11.42578125" style="337"/>
  </cols>
  <sheetData>
    <row r="1" spans="2:17" s="305" customFormat="1" ht="20.100000000000001" customHeight="1" x14ac:dyDescent="0.2">
      <c r="B1" s="301" t="s">
        <v>370</v>
      </c>
      <c r="C1" s="302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4"/>
    </row>
    <row r="2" spans="2:17" s="311" customFormat="1" ht="6.95" customHeight="1" x14ac:dyDescent="0.25">
      <c r="B2" s="306" t="s">
        <v>371</v>
      </c>
      <c r="C2" s="307"/>
      <c r="D2" s="505" t="s">
        <v>372</v>
      </c>
      <c r="E2" s="505"/>
      <c r="F2" s="505"/>
      <c r="G2" s="505"/>
      <c r="H2" s="506"/>
      <c r="I2" s="308" t="s">
        <v>373</v>
      </c>
      <c r="J2" s="309"/>
      <c r="K2" s="310"/>
      <c r="L2" s="505" t="s">
        <v>374</v>
      </c>
      <c r="M2" s="505"/>
      <c r="N2" s="505"/>
      <c r="O2" s="505"/>
      <c r="P2" s="505"/>
      <c r="Q2" s="509"/>
    </row>
    <row r="3" spans="2:17" s="311" customFormat="1" ht="6.95" customHeight="1" x14ac:dyDescent="0.25">
      <c r="B3" s="312"/>
      <c r="C3" s="313"/>
      <c r="D3" s="507"/>
      <c r="E3" s="507"/>
      <c r="F3" s="507"/>
      <c r="G3" s="507"/>
      <c r="H3" s="508"/>
      <c r="I3" s="314" t="s">
        <v>375</v>
      </c>
      <c r="J3" s="315"/>
      <c r="K3" s="316"/>
      <c r="L3" s="507"/>
      <c r="M3" s="507"/>
      <c r="N3" s="507"/>
      <c r="O3" s="507"/>
      <c r="P3" s="507"/>
      <c r="Q3" s="510"/>
    </row>
    <row r="4" spans="2:17" s="311" customFormat="1" ht="6.95" customHeight="1" x14ac:dyDescent="0.25">
      <c r="B4" s="312" t="s">
        <v>376</v>
      </c>
      <c r="C4" s="313"/>
      <c r="D4" s="507" t="s">
        <v>377</v>
      </c>
      <c r="E4" s="507"/>
      <c r="F4" s="507"/>
      <c r="G4" s="507"/>
      <c r="H4" s="508"/>
      <c r="I4" s="314" t="s">
        <v>378</v>
      </c>
      <c r="J4" s="315"/>
      <c r="K4" s="316"/>
      <c r="L4" s="507" t="s">
        <v>379</v>
      </c>
      <c r="M4" s="507"/>
      <c r="N4" s="507"/>
      <c r="O4" s="507"/>
      <c r="P4" s="507"/>
      <c r="Q4" s="510"/>
    </row>
    <row r="5" spans="2:17" s="311" customFormat="1" ht="6.95" customHeight="1" x14ac:dyDescent="0.25">
      <c r="B5" s="312"/>
      <c r="C5" s="313"/>
      <c r="D5" s="507"/>
      <c r="E5" s="507"/>
      <c r="F5" s="507"/>
      <c r="G5" s="507"/>
      <c r="H5" s="508"/>
      <c r="I5" s="314" t="s">
        <v>380</v>
      </c>
      <c r="J5" s="315"/>
      <c r="K5" s="316"/>
      <c r="L5" s="507"/>
      <c r="M5" s="507"/>
      <c r="N5" s="507"/>
      <c r="O5" s="507"/>
      <c r="P5" s="507"/>
      <c r="Q5" s="510"/>
    </row>
    <row r="6" spans="2:17" s="311" customFormat="1" ht="6.95" customHeight="1" x14ac:dyDescent="0.25">
      <c r="B6" s="312" t="s">
        <v>381</v>
      </c>
      <c r="C6" s="313"/>
      <c r="D6" s="507" t="s">
        <v>382</v>
      </c>
      <c r="E6" s="507"/>
      <c r="F6" s="507"/>
      <c r="G6" s="507"/>
      <c r="H6" s="508"/>
      <c r="I6" s="314" t="s">
        <v>383</v>
      </c>
      <c r="J6" s="315"/>
      <c r="K6" s="316"/>
      <c r="L6" s="507" t="s">
        <v>384</v>
      </c>
      <c r="M6" s="507"/>
      <c r="N6" s="507"/>
      <c r="O6" s="507"/>
      <c r="P6" s="507"/>
      <c r="Q6" s="510"/>
    </row>
    <row r="7" spans="2:17" s="311" customFormat="1" ht="6.95" customHeight="1" x14ac:dyDescent="0.25">
      <c r="B7" s="317"/>
      <c r="C7" s="318"/>
      <c r="D7" s="511"/>
      <c r="E7" s="511"/>
      <c r="F7" s="511"/>
      <c r="G7" s="511"/>
      <c r="H7" s="512"/>
      <c r="I7" s="314" t="s">
        <v>385</v>
      </c>
      <c r="J7" s="315"/>
      <c r="K7" s="319"/>
      <c r="L7" s="511"/>
      <c r="M7" s="511"/>
      <c r="N7" s="511"/>
      <c r="O7" s="511"/>
      <c r="P7" s="511"/>
      <c r="Q7" s="513"/>
    </row>
    <row r="8" spans="2:17" s="325" customFormat="1" ht="26.25" customHeight="1" x14ac:dyDescent="0.2">
      <c r="B8" s="320" t="s">
        <v>386</v>
      </c>
      <c r="C8" s="321"/>
      <c r="D8" s="322"/>
      <c r="E8" s="322"/>
      <c r="F8" s="323"/>
      <c r="G8" s="323"/>
      <c r="H8" s="323"/>
      <c r="I8" s="323"/>
      <c r="J8" s="323"/>
      <c r="K8" s="323"/>
      <c r="L8" s="323"/>
      <c r="M8" s="323"/>
      <c r="N8" s="321"/>
      <c r="O8" s="323"/>
      <c r="P8" s="323"/>
      <c r="Q8" s="324"/>
    </row>
    <row r="9" spans="2:17" ht="20.100000000000001" customHeight="1" x14ac:dyDescent="0.2">
      <c r="B9" s="326"/>
      <c r="C9" s="327" t="s">
        <v>387</v>
      </c>
      <c r="D9" s="327"/>
      <c r="E9" s="327"/>
      <c r="F9" s="328"/>
      <c r="G9" s="329"/>
      <c r="H9" s="330"/>
      <c r="I9" s="331"/>
      <c r="J9" s="331"/>
      <c r="K9" s="329"/>
      <c r="L9" s="330"/>
      <c r="M9" s="332"/>
      <c r="N9" s="333"/>
      <c r="O9" s="334"/>
      <c r="P9" s="335"/>
      <c r="Q9" s="336"/>
    </row>
    <row r="10" spans="2:17" ht="20.100000000000001" customHeight="1" x14ac:dyDescent="0.2">
      <c r="B10" s="338"/>
      <c r="C10" s="339" t="s">
        <v>388</v>
      </c>
      <c r="D10" s="339"/>
      <c r="E10" s="340"/>
      <c r="F10" s="340"/>
      <c r="G10" s="340"/>
      <c r="H10" s="340"/>
      <c r="I10" s="339"/>
      <c r="J10" s="339"/>
      <c r="K10" s="339"/>
      <c r="L10" s="341"/>
      <c r="M10" s="340"/>
      <c r="N10" s="342" t="s">
        <v>389</v>
      </c>
      <c r="O10" s="343"/>
      <c r="P10" s="343"/>
      <c r="Q10" s="344"/>
    </row>
    <row r="11" spans="2:17" ht="20.100000000000001" customHeight="1" x14ac:dyDescent="0.2">
      <c r="B11" s="338"/>
      <c r="C11" s="345">
        <v>1</v>
      </c>
      <c r="D11" s="346" t="s">
        <v>390</v>
      </c>
      <c r="E11" s="347"/>
      <c r="F11" s="347"/>
      <c r="G11" s="348" t="s">
        <v>391</v>
      </c>
      <c r="H11" s="347"/>
      <c r="I11" s="349" t="s">
        <v>392</v>
      </c>
      <c r="J11" s="350"/>
      <c r="K11" s="351" t="s">
        <v>393</v>
      </c>
      <c r="M11" s="347"/>
      <c r="N11" s="352">
        <f ca="1">NOW()</f>
        <v>41948.452383217591</v>
      </c>
      <c r="O11" s="353"/>
      <c r="P11" s="354"/>
      <c r="Q11" s="354"/>
    </row>
    <row r="12" spans="2:17" ht="20.100000000000001" customHeight="1" x14ac:dyDescent="0.2">
      <c r="B12" s="338"/>
      <c r="C12" s="347"/>
      <c r="D12" s="347"/>
      <c r="E12" s="347"/>
      <c r="F12" s="347"/>
      <c r="G12" s="355"/>
      <c r="H12" s="347"/>
      <c r="I12" s="350"/>
      <c r="J12" s="350"/>
      <c r="K12" s="350"/>
      <c r="M12" s="347"/>
      <c r="N12" s="356" t="s">
        <v>394</v>
      </c>
      <c r="O12" s="347"/>
      <c r="P12" s="347"/>
      <c r="Q12" s="357"/>
    </row>
    <row r="13" spans="2:17" ht="20.100000000000001" customHeight="1" x14ac:dyDescent="0.2">
      <c r="B13" s="338"/>
      <c r="C13" s="358" t="s">
        <v>395</v>
      </c>
      <c r="D13" s="359" t="s">
        <v>396</v>
      </c>
      <c r="E13" s="347"/>
      <c r="F13" s="347"/>
      <c r="G13" s="355"/>
      <c r="H13" s="347"/>
      <c r="I13" s="350"/>
      <c r="J13" s="360" t="s">
        <v>397</v>
      </c>
      <c r="K13" s="361" t="s">
        <v>398</v>
      </c>
      <c r="L13" s="362">
        <v>0.29166666666666669</v>
      </c>
      <c r="M13" s="363">
        <v>0.60416666666666663</v>
      </c>
      <c r="N13" s="364">
        <v>1</v>
      </c>
      <c r="O13" s="365">
        <f t="shared" ref="O13:O46" si="0">(M13-L13)-("00:30"*N13)</f>
        <v>0.29166666666666663</v>
      </c>
      <c r="Q13" s="366"/>
    </row>
    <row r="14" spans="2:17" ht="20.100000000000001" customHeight="1" x14ac:dyDescent="0.2">
      <c r="B14" s="338"/>
      <c r="C14" s="367" t="s">
        <v>45</v>
      </c>
      <c r="D14" s="359" t="s">
        <v>399</v>
      </c>
      <c r="E14" s="347"/>
      <c r="F14" s="347"/>
      <c r="G14" s="347"/>
      <c r="H14" s="347"/>
      <c r="I14" s="350"/>
      <c r="J14" s="368" t="s">
        <v>400</v>
      </c>
      <c r="K14" s="369">
        <v>14</v>
      </c>
      <c r="L14" s="370">
        <v>0.25</v>
      </c>
      <c r="M14" s="371">
        <v>0.58333333333333337</v>
      </c>
      <c r="N14" s="372">
        <v>1</v>
      </c>
      <c r="O14" s="373">
        <f t="shared" si="0"/>
        <v>0.31250000000000006</v>
      </c>
      <c r="Q14" s="366"/>
    </row>
    <row r="15" spans="2:17" ht="20.100000000000001" customHeight="1" x14ac:dyDescent="0.2">
      <c r="B15" s="338"/>
      <c r="C15" s="374" t="s">
        <v>401</v>
      </c>
      <c r="D15" s="359" t="s">
        <v>402</v>
      </c>
      <c r="E15" s="375"/>
      <c r="F15" s="350"/>
      <c r="G15" s="350"/>
      <c r="H15" s="350"/>
      <c r="I15" s="350"/>
      <c r="J15" s="360" t="s">
        <v>403</v>
      </c>
      <c r="K15" s="361" t="s">
        <v>404</v>
      </c>
      <c r="L15" s="362">
        <v>0.29166666666666669</v>
      </c>
      <c r="M15" s="363">
        <v>0.625</v>
      </c>
      <c r="N15" s="364">
        <v>1</v>
      </c>
      <c r="O15" s="365">
        <f t="shared" si="0"/>
        <v>0.3125</v>
      </c>
      <c r="Q15" s="376"/>
    </row>
    <row r="16" spans="2:17" ht="20.100000000000001" customHeight="1" x14ac:dyDescent="0.2">
      <c r="B16" s="338"/>
      <c r="C16" s="377" t="s">
        <v>405</v>
      </c>
      <c r="D16" s="378" t="s">
        <v>406</v>
      </c>
      <c r="E16" s="359"/>
      <c r="J16" s="360" t="s">
        <v>407</v>
      </c>
      <c r="K16" s="361" t="s">
        <v>398</v>
      </c>
      <c r="L16" s="362">
        <v>0.25</v>
      </c>
      <c r="M16" s="363">
        <v>0.60416666666666663</v>
      </c>
      <c r="N16" s="364">
        <v>1</v>
      </c>
      <c r="O16" s="365">
        <f t="shared" si="0"/>
        <v>0.33333333333333331</v>
      </c>
      <c r="Q16" s="376"/>
    </row>
    <row r="17" spans="2:17" ht="20.100000000000001" customHeight="1" x14ac:dyDescent="0.2">
      <c r="B17" s="338"/>
      <c r="C17" s="379" t="s">
        <v>408</v>
      </c>
      <c r="D17" s="359" t="s">
        <v>409</v>
      </c>
      <c r="E17" s="378"/>
      <c r="F17" s="355"/>
      <c r="G17" s="355"/>
      <c r="H17" s="355"/>
      <c r="I17" s="347"/>
      <c r="J17" s="360" t="s">
        <v>410</v>
      </c>
      <c r="K17" s="361" t="s">
        <v>411</v>
      </c>
      <c r="L17" s="362">
        <v>0.20833333333333334</v>
      </c>
      <c r="M17" s="363">
        <v>0.5625</v>
      </c>
      <c r="N17" s="364">
        <v>1</v>
      </c>
      <c r="O17" s="365">
        <f t="shared" si="0"/>
        <v>0.33333333333333331</v>
      </c>
      <c r="Q17" s="376"/>
    </row>
    <row r="18" spans="2:17" ht="20.100000000000001" customHeight="1" x14ac:dyDescent="0.2">
      <c r="B18" s="338"/>
      <c r="C18" s="380" t="s">
        <v>412</v>
      </c>
      <c r="D18" s="381" t="s">
        <v>413</v>
      </c>
      <c r="E18" s="378"/>
      <c r="F18" s="355"/>
      <c r="G18" s="355"/>
      <c r="H18" s="355"/>
      <c r="I18" s="347"/>
      <c r="J18" s="360" t="s">
        <v>414</v>
      </c>
      <c r="K18" s="361" t="s">
        <v>404</v>
      </c>
      <c r="L18" s="362">
        <v>0.29166666666666669</v>
      </c>
      <c r="M18" s="363">
        <v>0.625</v>
      </c>
      <c r="N18" s="364">
        <v>1</v>
      </c>
      <c r="O18" s="365">
        <f t="shared" si="0"/>
        <v>0.3125</v>
      </c>
      <c r="Q18" s="376"/>
    </row>
    <row r="19" spans="2:17" ht="20.100000000000001" customHeight="1" x14ac:dyDescent="0.2">
      <c r="B19" s="338"/>
      <c r="C19" s="382"/>
      <c r="D19" s="355"/>
      <c r="E19" s="378"/>
      <c r="F19" s="355"/>
      <c r="G19" s="355"/>
      <c r="H19" s="355"/>
      <c r="I19" s="347"/>
      <c r="J19" s="360" t="s">
        <v>415</v>
      </c>
      <c r="K19" s="361" t="s">
        <v>404</v>
      </c>
      <c r="L19" s="362">
        <v>0.29166666666666669</v>
      </c>
      <c r="M19" s="363">
        <v>0.625</v>
      </c>
      <c r="N19" s="364">
        <v>1</v>
      </c>
      <c r="O19" s="365">
        <f t="shared" si="0"/>
        <v>0.3125</v>
      </c>
      <c r="Q19" s="376"/>
    </row>
    <row r="20" spans="2:17" ht="20.100000000000001" customHeight="1" x14ac:dyDescent="0.2">
      <c r="B20" s="338"/>
      <c r="C20" s="383" t="s">
        <v>416</v>
      </c>
      <c r="D20" s="347"/>
      <c r="E20" s="359"/>
      <c r="F20" s="355"/>
      <c r="G20" s="355"/>
      <c r="H20" s="355"/>
      <c r="I20" s="355"/>
      <c r="J20" s="384" t="s">
        <v>417</v>
      </c>
      <c r="K20" s="361" t="s">
        <v>404</v>
      </c>
      <c r="L20" s="362">
        <v>0.29166666666666669</v>
      </c>
      <c r="M20" s="363">
        <v>0.625</v>
      </c>
      <c r="N20" s="364">
        <v>1</v>
      </c>
      <c r="O20" s="365">
        <f t="shared" si="0"/>
        <v>0.3125</v>
      </c>
      <c r="Q20" s="376"/>
    </row>
    <row r="21" spans="2:17" ht="20.100000000000001" customHeight="1" x14ac:dyDescent="0.2">
      <c r="B21" s="338"/>
      <c r="C21" s="385" t="s">
        <v>418</v>
      </c>
      <c r="D21" s="359" t="s">
        <v>419</v>
      </c>
      <c r="E21" s="378"/>
      <c r="F21" s="355"/>
      <c r="G21" s="355"/>
      <c r="H21" s="355"/>
      <c r="I21" s="355"/>
      <c r="J21" s="386" t="s">
        <v>420</v>
      </c>
      <c r="K21" s="361" t="s">
        <v>421</v>
      </c>
      <c r="L21" s="362">
        <v>0.22916666666666666</v>
      </c>
      <c r="M21" s="363">
        <v>0.5625</v>
      </c>
      <c r="N21" s="364">
        <v>1</v>
      </c>
      <c r="O21" s="365">
        <f t="shared" si="0"/>
        <v>0.31250000000000006</v>
      </c>
      <c r="Q21" s="376"/>
    </row>
    <row r="22" spans="2:17" ht="20.100000000000001" customHeight="1" x14ac:dyDescent="0.2">
      <c r="B22" s="338"/>
      <c r="C22" s="387" t="s">
        <v>45</v>
      </c>
      <c r="D22" s="314"/>
      <c r="E22" s="359"/>
      <c r="F22" s="355"/>
      <c r="G22" s="355"/>
      <c r="H22" s="355"/>
      <c r="I22" s="355"/>
      <c r="J22" s="388" t="s">
        <v>422</v>
      </c>
      <c r="K22" s="369">
        <v>14</v>
      </c>
      <c r="L22" s="370">
        <v>0.25</v>
      </c>
      <c r="M22" s="371">
        <v>0.58333333333333337</v>
      </c>
      <c r="N22" s="372">
        <v>1</v>
      </c>
      <c r="O22" s="373">
        <f t="shared" si="0"/>
        <v>0.31250000000000006</v>
      </c>
      <c r="Q22" s="376"/>
    </row>
    <row r="23" spans="2:17" ht="20.100000000000001" customHeight="1" x14ac:dyDescent="0.2">
      <c r="B23" s="338"/>
      <c r="E23" s="359"/>
      <c r="F23" s="355"/>
      <c r="G23" s="355"/>
      <c r="H23" s="355"/>
      <c r="I23" s="389"/>
      <c r="J23" s="360" t="s">
        <v>423</v>
      </c>
      <c r="K23" s="361" t="s">
        <v>421</v>
      </c>
      <c r="L23" s="362">
        <v>0.25</v>
      </c>
      <c r="M23" s="363">
        <v>0.5625</v>
      </c>
      <c r="N23" s="364">
        <v>1</v>
      </c>
      <c r="O23" s="365">
        <f t="shared" si="0"/>
        <v>0.29166666666666669</v>
      </c>
      <c r="Q23" s="376"/>
    </row>
    <row r="24" spans="2:17" ht="20.100000000000001" customHeight="1" x14ac:dyDescent="0.2">
      <c r="B24" s="338"/>
      <c r="C24" s="390" t="s">
        <v>424</v>
      </c>
      <c r="D24" s="359" t="s">
        <v>425</v>
      </c>
      <c r="E24" s="359"/>
      <c r="F24" s="355"/>
      <c r="G24" s="355"/>
      <c r="H24" s="355"/>
      <c r="I24" s="347"/>
      <c r="J24" s="360" t="s">
        <v>420</v>
      </c>
      <c r="K24" s="361" t="s">
        <v>421</v>
      </c>
      <c r="L24" s="362">
        <v>0.20833333333333334</v>
      </c>
      <c r="M24" s="363">
        <v>0.5625</v>
      </c>
      <c r="N24" s="364">
        <v>1</v>
      </c>
      <c r="O24" s="365">
        <f t="shared" si="0"/>
        <v>0.33333333333333331</v>
      </c>
      <c r="Q24" s="376"/>
    </row>
    <row r="25" spans="2:17" ht="20.100000000000001" customHeight="1" x14ac:dyDescent="0.2">
      <c r="B25" s="338"/>
      <c r="C25" s="391" t="s">
        <v>426</v>
      </c>
      <c r="D25" s="378" t="s">
        <v>427</v>
      </c>
      <c r="E25" s="359"/>
      <c r="F25" s="355"/>
      <c r="G25" s="355"/>
      <c r="H25" s="355"/>
      <c r="I25" s="347"/>
      <c r="J25" s="384" t="s">
        <v>428</v>
      </c>
      <c r="K25" s="361">
        <v>14</v>
      </c>
      <c r="L25" s="362">
        <v>0.25</v>
      </c>
      <c r="M25" s="363">
        <v>0.58333333333333337</v>
      </c>
      <c r="N25" s="364">
        <v>1</v>
      </c>
      <c r="O25" s="365">
        <f t="shared" si="0"/>
        <v>0.31250000000000006</v>
      </c>
      <c r="Q25" s="376"/>
    </row>
    <row r="26" spans="2:17" ht="20.100000000000001" customHeight="1" x14ac:dyDescent="0.2">
      <c r="B26" s="338"/>
      <c r="C26" s="391" t="s">
        <v>429</v>
      </c>
      <c r="D26" s="378" t="s">
        <v>430</v>
      </c>
      <c r="E26" s="355"/>
      <c r="F26" s="355"/>
      <c r="G26" s="355"/>
      <c r="H26" s="355"/>
      <c r="I26" s="347"/>
      <c r="J26" s="388" t="s">
        <v>431</v>
      </c>
      <c r="K26" s="369">
        <v>14</v>
      </c>
      <c r="L26" s="370">
        <v>0.25</v>
      </c>
      <c r="M26" s="371">
        <v>0.58333333333333337</v>
      </c>
      <c r="N26" s="372">
        <v>1</v>
      </c>
      <c r="O26" s="373">
        <f t="shared" si="0"/>
        <v>0.31250000000000006</v>
      </c>
      <c r="Q26" s="357"/>
    </row>
    <row r="27" spans="2:17" ht="20.100000000000001" customHeight="1" x14ac:dyDescent="0.2">
      <c r="B27" s="338"/>
      <c r="C27" s="392" t="s">
        <v>432</v>
      </c>
      <c r="D27" s="378" t="s">
        <v>433</v>
      </c>
      <c r="E27" s="378"/>
      <c r="F27" s="355"/>
      <c r="G27" s="355"/>
      <c r="H27" s="355"/>
      <c r="I27" s="347"/>
      <c r="J27" s="386" t="s">
        <v>431</v>
      </c>
      <c r="K27" s="361" t="s">
        <v>404</v>
      </c>
      <c r="L27" s="362">
        <v>0.29166666666666669</v>
      </c>
      <c r="M27" s="363">
        <v>0.625</v>
      </c>
      <c r="N27" s="364">
        <v>1</v>
      </c>
      <c r="O27" s="365">
        <f t="shared" si="0"/>
        <v>0.3125</v>
      </c>
      <c r="Q27" s="357"/>
    </row>
    <row r="28" spans="2:17" ht="20.100000000000001" customHeight="1" x14ac:dyDescent="0.2">
      <c r="B28" s="338"/>
      <c r="C28" s="393" t="s">
        <v>434</v>
      </c>
      <c r="D28" s="359" t="s">
        <v>435</v>
      </c>
      <c r="E28" s="378"/>
      <c r="F28" s="355"/>
      <c r="G28" s="355"/>
      <c r="H28" s="355"/>
      <c r="J28" s="360" t="s">
        <v>436</v>
      </c>
      <c r="K28" s="361" t="s">
        <v>411</v>
      </c>
      <c r="L28" s="362">
        <v>0.25</v>
      </c>
      <c r="M28" s="363">
        <v>0.5625</v>
      </c>
      <c r="N28" s="372">
        <v>1</v>
      </c>
      <c r="O28" s="365">
        <f t="shared" si="0"/>
        <v>0.29166666666666669</v>
      </c>
      <c r="P28" s="394"/>
      <c r="Q28" s="357"/>
    </row>
    <row r="29" spans="2:17" ht="20.100000000000001" customHeight="1" x14ac:dyDescent="0.2">
      <c r="B29" s="338"/>
      <c r="C29" s="395" t="s">
        <v>47</v>
      </c>
      <c r="D29" s="396" t="s">
        <v>437</v>
      </c>
      <c r="E29" s="397"/>
      <c r="F29" s="382"/>
      <c r="G29" s="347"/>
      <c r="H29" s="347"/>
      <c r="J29" s="386" t="s">
        <v>438</v>
      </c>
      <c r="K29" s="361" t="s">
        <v>411</v>
      </c>
      <c r="L29" s="362">
        <v>0.20833333333333334</v>
      </c>
      <c r="M29" s="363">
        <v>0.5625</v>
      </c>
      <c r="N29" s="364">
        <v>1</v>
      </c>
      <c r="O29" s="365">
        <f t="shared" si="0"/>
        <v>0.33333333333333331</v>
      </c>
      <c r="Q29" s="376"/>
    </row>
    <row r="30" spans="2:17" ht="20.100000000000001" customHeight="1" x14ac:dyDescent="0.2">
      <c r="B30" s="338"/>
      <c r="C30" s="398" t="s">
        <v>439</v>
      </c>
      <c r="D30" s="359" t="s">
        <v>440</v>
      </c>
      <c r="E30" s="397"/>
      <c r="F30" s="389"/>
      <c r="G30" s="347"/>
      <c r="H30" s="347"/>
      <c r="J30" s="386" t="s">
        <v>441</v>
      </c>
      <c r="K30" s="361" t="s">
        <v>442</v>
      </c>
      <c r="L30" s="362">
        <v>0.20833333333333334</v>
      </c>
      <c r="M30" s="363">
        <v>0.5625</v>
      </c>
      <c r="N30" s="364">
        <v>1</v>
      </c>
      <c r="O30" s="365">
        <f t="shared" si="0"/>
        <v>0.33333333333333331</v>
      </c>
      <c r="P30" s="399"/>
      <c r="Q30" s="376"/>
    </row>
    <row r="31" spans="2:17" ht="20.100000000000001" customHeight="1" x14ac:dyDescent="0.2">
      <c r="B31" s="338"/>
      <c r="C31" s="398" t="s">
        <v>443</v>
      </c>
      <c r="D31" s="359" t="s">
        <v>444</v>
      </c>
      <c r="E31" s="397"/>
      <c r="F31" s="382"/>
      <c r="G31" s="397"/>
      <c r="H31" s="397"/>
      <c r="J31" s="388" t="s">
        <v>445</v>
      </c>
      <c r="K31" s="369">
        <v>14</v>
      </c>
      <c r="L31" s="370">
        <v>0.25</v>
      </c>
      <c r="M31" s="371">
        <v>0.58333333333333337</v>
      </c>
      <c r="N31" s="372">
        <v>1</v>
      </c>
      <c r="O31" s="373">
        <f t="shared" si="0"/>
        <v>0.31250000000000006</v>
      </c>
      <c r="P31" s="399"/>
      <c r="Q31" s="357"/>
    </row>
    <row r="32" spans="2:17" ht="20.100000000000001" customHeight="1" x14ac:dyDescent="0.2">
      <c r="B32" s="338"/>
      <c r="C32" s="400" t="s">
        <v>446</v>
      </c>
      <c r="D32" s="359" t="s">
        <v>447</v>
      </c>
      <c r="E32" s="347"/>
      <c r="F32" s="347"/>
      <c r="G32" s="347"/>
      <c r="H32" s="355"/>
      <c r="J32" s="386" t="s">
        <v>448</v>
      </c>
      <c r="K32" s="361" t="s">
        <v>404</v>
      </c>
      <c r="L32" s="362">
        <v>0.29166666666666669</v>
      </c>
      <c r="M32" s="363">
        <v>0.625</v>
      </c>
      <c r="N32" s="364">
        <v>1</v>
      </c>
      <c r="O32" s="365">
        <f t="shared" si="0"/>
        <v>0.3125</v>
      </c>
      <c r="P32" s="399"/>
      <c r="Q32" s="376"/>
    </row>
    <row r="33" spans="2:17" ht="20.100000000000001" customHeight="1" x14ac:dyDescent="0.2">
      <c r="B33" s="338"/>
      <c r="C33" s="401" t="s">
        <v>449</v>
      </c>
      <c r="D33" s="359" t="s">
        <v>450</v>
      </c>
      <c r="E33" s="347"/>
      <c r="F33" s="347"/>
      <c r="G33" s="347"/>
      <c r="H33" s="355"/>
      <c r="J33" s="360" t="s">
        <v>451</v>
      </c>
      <c r="K33" s="361" t="s">
        <v>442</v>
      </c>
      <c r="L33" s="362">
        <v>0.20833333333333334</v>
      </c>
      <c r="M33" s="363">
        <v>0.5625</v>
      </c>
      <c r="N33" s="364">
        <v>1</v>
      </c>
      <c r="O33" s="365">
        <f t="shared" si="0"/>
        <v>0.33333333333333331</v>
      </c>
      <c r="P33" s="399"/>
      <c r="Q33" s="376"/>
    </row>
    <row r="34" spans="2:17" ht="20.100000000000001" customHeight="1" x14ac:dyDescent="0.2">
      <c r="B34" s="338"/>
      <c r="E34" s="382"/>
      <c r="F34" s="382"/>
      <c r="G34" s="382"/>
      <c r="H34" s="382"/>
      <c r="J34" s="386" t="s">
        <v>452</v>
      </c>
      <c r="K34" s="361" t="s">
        <v>404</v>
      </c>
      <c r="L34" s="362">
        <v>0.29166666666666669</v>
      </c>
      <c r="M34" s="363">
        <v>0.625</v>
      </c>
      <c r="N34" s="364">
        <v>1</v>
      </c>
      <c r="O34" s="365">
        <f t="shared" si="0"/>
        <v>0.3125</v>
      </c>
      <c r="P34" s="399"/>
      <c r="Q34" s="376"/>
    </row>
    <row r="35" spans="2:17" ht="20.100000000000001" customHeight="1" x14ac:dyDescent="0.2">
      <c r="B35" s="338"/>
      <c r="C35" s="402" t="s">
        <v>453</v>
      </c>
      <c r="D35" s="359" t="s">
        <v>454</v>
      </c>
      <c r="E35" s="355"/>
      <c r="F35" s="355"/>
      <c r="G35" s="355"/>
      <c r="H35" s="355"/>
      <c r="J35" s="386" t="s">
        <v>455</v>
      </c>
      <c r="K35" s="361" t="s">
        <v>442</v>
      </c>
      <c r="L35" s="362">
        <v>0.20833333333333334</v>
      </c>
      <c r="M35" s="363">
        <v>0.5625</v>
      </c>
      <c r="N35" s="364">
        <v>1</v>
      </c>
      <c r="O35" s="365">
        <f t="shared" si="0"/>
        <v>0.33333333333333331</v>
      </c>
      <c r="P35" s="399"/>
      <c r="Q35" s="376"/>
    </row>
    <row r="36" spans="2:17" ht="20.100000000000001" customHeight="1" x14ac:dyDescent="0.2">
      <c r="B36" s="338"/>
      <c r="C36" s="402" t="s">
        <v>456</v>
      </c>
      <c r="D36" s="359" t="s">
        <v>457</v>
      </c>
      <c r="E36" s="355"/>
      <c r="F36" s="355"/>
      <c r="G36" s="355"/>
      <c r="H36" s="355"/>
      <c r="J36" s="386" t="s">
        <v>458</v>
      </c>
      <c r="K36" s="361" t="s">
        <v>398</v>
      </c>
      <c r="L36" s="362">
        <v>0.22916666666666666</v>
      </c>
      <c r="M36" s="363">
        <v>0.52083333333333337</v>
      </c>
      <c r="N36" s="403">
        <v>0</v>
      </c>
      <c r="O36" s="365">
        <f t="shared" si="0"/>
        <v>0.29166666666666674</v>
      </c>
      <c r="P36" s="404" t="s">
        <v>459</v>
      </c>
      <c r="Q36" s="376"/>
    </row>
    <row r="37" spans="2:17" ht="20.100000000000001" customHeight="1" x14ac:dyDescent="0.2">
      <c r="B37" s="338"/>
      <c r="C37" s="405" t="s">
        <v>460</v>
      </c>
      <c r="D37" s="359" t="s">
        <v>461</v>
      </c>
      <c r="E37" s="355"/>
      <c r="F37" s="355"/>
      <c r="G37" s="355"/>
      <c r="H37" s="355"/>
      <c r="J37" s="360" t="s">
        <v>462</v>
      </c>
      <c r="K37" s="361" t="s">
        <v>404</v>
      </c>
      <c r="L37" s="362">
        <v>0.29166666666666669</v>
      </c>
      <c r="M37" s="363">
        <v>0.625</v>
      </c>
      <c r="N37" s="364">
        <v>1</v>
      </c>
      <c r="O37" s="365">
        <f t="shared" si="0"/>
        <v>0.3125</v>
      </c>
      <c r="P37" s="399"/>
      <c r="Q37" s="376"/>
    </row>
    <row r="38" spans="2:17" ht="20.100000000000001" customHeight="1" x14ac:dyDescent="0.2">
      <c r="B38" s="338"/>
      <c r="C38" s="402" t="s">
        <v>463</v>
      </c>
      <c r="D38" s="359" t="s">
        <v>464</v>
      </c>
      <c r="E38" s="355"/>
      <c r="F38" s="355"/>
      <c r="G38" s="355"/>
      <c r="H38" s="355"/>
      <c r="J38" s="360" t="s">
        <v>431</v>
      </c>
      <c r="K38" s="361">
        <v>13</v>
      </c>
      <c r="L38" s="362">
        <v>0.29166666666666669</v>
      </c>
      <c r="M38" s="363">
        <v>0.625</v>
      </c>
      <c r="N38" s="364">
        <v>1</v>
      </c>
      <c r="O38" s="365">
        <f t="shared" si="0"/>
        <v>0.3125</v>
      </c>
      <c r="P38" s="399"/>
      <c r="Q38" s="376"/>
    </row>
    <row r="39" spans="2:17" ht="20.100000000000001" customHeight="1" x14ac:dyDescent="0.2">
      <c r="B39" s="338"/>
      <c r="C39" s="406" t="s">
        <v>465</v>
      </c>
      <c r="D39" s="359" t="s">
        <v>466</v>
      </c>
      <c r="E39" s="355"/>
      <c r="F39" s="355"/>
      <c r="G39" s="355"/>
      <c r="H39" s="355"/>
      <c r="J39" s="360" t="s">
        <v>467</v>
      </c>
      <c r="K39" s="361" t="s">
        <v>411</v>
      </c>
      <c r="L39" s="362">
        <v>0.20833333333333334</v>
      </c>
      <c r="M39" s="363">
        <v>0.5625</v>
      </c>
      <c r="N39" s="364">
        <v>1</v>
      </c>
      <c r="O39" s="365">
        <f t="shared" si="0"/>
        <v>0.33333333333333331</v>
      </c>
      <c r="P39" s="399"/>
      <c r="Q39" s="376"/>
    </row>
    <row r="40" spans="2:17" ht="20.100000000000001" customHeight="1" x14ac:dyDescent="0.2">
      <c r="B40" s="338"/>
      <c r="C40" s="407" t="s">
        <v>468</v>
      </c>
      <c r="D40" s="359" t="s">
        <v>469</v>
      </c>
      <c r="E40" s="355"/>
      <c r="F40" s="355"/>
      <c r="G40" s="355"/>
      <c r="H40" s="355"/>
      <c r="J40" s="360" t="s">
        <v>470</v>
      </c>
      <c r="K40" s="361" t="s">
        <v>398</v>
      </c>
      <c r="L40" s="362">
        <v>0.25</v>
      </c>
      <c r="M40" s="363">
        <v>0.5625</v>
      </c>
      <c r="N40" s="364">
        <v>1</v>
      </c>
      <c r="O40" s="365">
        <f t="shared" si="0"/>
        <v>0.29166666666666669</v>
      </c>
      <c r="P40" s="399"/>
      <c r="Q40" s="376"/>
    </row>
    <row r="41" spans="2:17" ht="20.100000000000001" customHeight="1" x14ac:dyDescent="0.2">
      <c r="B41" s="338"/>
      <c r="C41" s="407" t="s">
        <v>471</v>
      </c>
      <c r="D41" s="359" t="s">
        <v>472</v>
      </c>
      <c r="E41" s="355"/>
      <c r="F41" s="355"/>
      <c r="G41" s="355"/>
      <c r="H41" s="355"/>
      <c r="J41" s="360" t="s">
        <v>473</v>
      </c>
      <c r="K41" s="361" t="s">
        <v>442</v>
      </c>
      <c r="L41" s="362">
        <v>0.20833333333333334</v>
      </c>
      <c r="M41" s="363">
        <v>0.5625</v>
      </c>
      <c r="N41" s="364">
        <v>1</v>
      </c>
      <c r="O41" s="365">
        <f t="shared" si="0"/>
        <v>0.33333333333333331</v>
      </c>
      <c r="P41" s="399"/>
      <c r="Q41" s="376"/>
    </row>
    <row r="42" spans="2:17" ht="20.100000000000001" customHeight="1" x14ac:dyDescent="0.2">
      <c r="B42" s="338"/>
      <c r="C42" s="407" t="s">
        <v>474</v>
      </c>
      <c r="D42" s="359" t="s">
        <v>475</v>
      </c>
      <c r="E42" s="355"/>
      <c r="F42" s="355"/>
      <c r="G42" s="355"/>
      <c r="H42" s="355"/>
      <c r="J42" s="360" t="s">
        <v>476</v>
      </c>
      <c r="K42" s="361" t="s">
        <v>411</v>
      </c>
      <c r="L42" s="362">
        <v>0.20833333333333334</v>
      </c>
      <c r="M42" s="363">
        <v>0.5625</v>
      </c>
      <c r="N42" s="364">
        <v>1</v>
      </c>
      <c r="O42" s="365">
        <f t="shared" si="0"/>
        <v>0.33333333333333331</v>
      </c>
      <c r="P42" s="399"/>
      <c r="Q42" s="376"/>
    </row>
    <row r="43" spans="2:17" ht="20.100000000000001" customHeight="1" x14ac:dyDescent="0.2">
      <c r="B43" s="338"/>
      <c r="C43" s="407" t="s">
        <v>477</v>
      </c>
      <c r="D43" s="359" t="s">
        <v>478</v>
      </c>
      <c r="E43" s="355"/>
      <c r="F43" s="355"/>
      <c r="G43" s="355"/>
      <c r="H43" s="355"/>
      <c r="J43" s="360" t="s">
        <v>451</v>
      </c>
      <c r="K43" s="361" t="s">
        <v>411</v>
      </c>
      <c r="L43" s="362">
        <v>0.20833333333333334</v>
      </c>
      <c r="M43" s="363">
        <v>0.5625</v>
      </c>
      <c r="N43" s="364">
        <v>1</v>
      </c>
      <c r="O43" s="365">
        <f t="shared" si="0"/>
        <v>0.33333333333333331</v>
      </c>
      <c r="P43" s="399"/>
      <c r="Q43" s="376"/>
    </row>
    <row r="44" spans="2:17" ht="20.100000000000001" customHeight="1" x14ac:dyDescent="0.2">
      <c r="B44" s="338"/>
      <c r="C44" s="407" t="s">
        <v>479</v>
      </c>
      <c r="D44" s="359" t="s">
        <v>480</v>
      </c>
      <c r="E44" s="355"/>
      <c r="F44" s="355"/>
      <c r="G44" s="355"/>
      <c r="H44" s="355"/>
      <c r="J44" s="360" t="s">
        <v>481</v>
      </c>
      <c r="K44" s="361" t="s">
        <v>411</v>
      </c>
      <c r="L44" s="362">
        <v>0.22916666666666666</v>
      </c>
      <c r="M44" s="363">
        <v>0.52083333333333337</v>
      </c>
      <c r="N44" s="403">
        <v>0</v>
      </c>
      <c r="O44" s="365">
        <f t="shared" si="0"/>
        <v>0.29166666666666674</v>
      </c>
      <c r="P44" s="404" t="s">
        <v>459</v>
      </c>
      <c r="Q44" s="376"/>
    </row>
    <row r="45" spans="2:17" ht="20.100000000000001" customHeight="1" x14ac:dyDescent="0.2">
      <c r="B45" s="338"/>
      <c r="C45" s="406" t="s">
        <v>482</v>
      </c>
      <c r="D45" s="359" t="s">
        <v>483</v>
      </c>
      <c r="E45" s="355"/>
      <c r="F45" s="355"/>
      <c r="G45" s="355"/>
      <c r="H45" s="355"/>
      <c r="I45" s="355"/>
      <c r="J45" s="360" t="s">
        <v>484</v>
      </c>
      <c r="K45" s="361" t="s">
        <v>421</v>
      </c>
      <c r="L45" s="362">
        <v>0.25</v>
      </c>
      <c r="M45" s="363">
        <v>0.5625</v>
      </c>
      <c r="N45" s="364">
        <v>1</v>
      </c>
      <c r="O45" s="365">
        <f t="shared" si="0"/>
        <v>0.29166666666666669</v>
      </c>
      <c r="P45" s="399"/>
      <c r="Q45" s="376"/>
    </row>
    <row r="46" spans="2:17" ht="20.100000000000001" customHeight="1" x14ac:dyDescent="0.2">
      <c r="B46" s="338"/>
      <c r="C46" s="407" t="s">
        <v>485</v>
      </c>
      <c r="D46" s="359" t="s">
        <v>486</v>
      </c>
      <c r="E46" s="355"/>
      <c r="F46" s="355"/>
      <c r="G46" s="355"/>
      <c r="H46" s="355"/>
      <c r="I46" s="355"/>
      <c r="J46" s="360" t="s">
        <v>487</v>
      </c>
      <c r="K46" s="361" t="s">
        <v>404</v>
      </c>
      <c r="L46" s="362">
        <v>0.29166666666666669</v>
      </c>
      <c r="M46" s="363">
        <v>0.625</v>
      </c>
      <c r="N46" s="364">
        <v>1</v>
      </c>
      <c r="O46" s="365">
        <f t="shared" si="0"/>
        <v>0.3125</v>
      </c>
      <c r="P46" s="399"/>
      <c r="Q46" s="376"/>
    </row>
    <row r="47" spans="2:17" ht="20.100000000000001" customHeight="1" x14ac:dyDescent="0.25">
      <c r="B47" s="338"/>
      <c r="C47" s="406" t="s">
        <v>488</v>
      </c>
      <c r="D47" s="359" t="s">
        <v>489</v>
      </c>
      <c r="E47" s="355"/>
      <c r="F47" s="355"/>
      <c r="G47" s="355"/>
      <c r="H47" s="355"/>
      <c r="I47" s="355"/>
      <c r="K47" s="408"/>
      <c r="L47" s="409"/>
      <c r="M47" s="410"/>
      <c r="N47" s="410"/>
      <c r="O47" s="411"/>
      <c r="P47" s="399"/>
      <c r="Q47" s="376"/>
    </row>
    <row r="48" spans="2:17" ht="20.100000000000001" customHeight="1" x14ac:dyDescent="0.2">
      <c r="B48" s="338"/>
      <c r="C48" s="406" t="s">
        <v>490</v>
      </c>
      <c r="D48" s="359" t="s">
        <v>491</v>
      </c>
      <c r="E48" s="355"/>
      <c r="F48" s="355"/>
      <c r="G48" s="355"/>
      <c r="H48" s="355"/>
      <c r="I48" s="355"/>
      <c r="J48" s="360"/>
      <c r="K48" s="361" t="s">
        <v>492</v>
      </c>
      <c r="L48" s="362">
        <v>0.29166666666666669</v>
      </c>
      <c r="M48" s="363">
        <v>0.47916666666666669</v>
      </c>
      <c r="N48" s="364">
        <v>1</v>
      </c>
      <c r="O48" s="365">
        <f>(M48-L48)-("00:30"*N48)</f>
        <v>0.16666666666666666</v>
      </c>
      <c r="P48" s="399"/>
      <c r="Q48" s="376"/>
    </row>
    <row r="49" spans="2:17" ht="20.100000000000001" customHeight="1" x14ac:dyDescent="0.2">
      <c r="B49" s="338"/>
      <c r="C49" s="407" t="s">
        <v>493</v>
      </c>
      <c r="D49" s="359" t="s">
        <v>494</v>
      </c>
      <c r="E49" s="355"/>
      <c r="F49" s="355"/>
      <c r="G49" s="355"/>
      <c r="H49" s="355"/>
      <c r="I49" s="355"/>
      <c r="J49" s="360"/>
      <c r="K49" s="361" t="s">
        <v>492</v>
      </c>
      <c r="L49" s="362">
        <v>0.4375</v>
      </c>
      <c r="M49" s="363">
        <v>0.625</v>
      </c>
      <c r="N49" s="364">
        <v>1</v>
      </c>
      <c r="O49" s="365">
        <f>(M49-L49)-("00:30"*N49)</f>
        <v>0.16666666666666666</v>
      </c>
      <c r="P49" s="399"/>
      <c r="Q49" s="376"/>
    </row>
    <row r="50" spans="2:17" ht="20.100000000000001" customHeight="1" x14ac:dyDescent="0.2">
      <c r="B50" s="338"/>
      <c r="C50" s="355"/>
      <c r="D50" s="355"/>
      <c r="E50" s="355"/>
      <c r="F50" s="355"/>
      <c r="G50" s="355"/>
      <c r="H50" s="355"/>
      <c r="I50" s="355"/>
      <c r="J50" s="360"/>
      <c r="K50" s="361" t="s">
        <v>492</v>
      </c>
      <c r="L50" s="362">
        <v>0.58333333333333337</v>
      </c>
      <c r="M50" s="363">
        <v>0.75</v>
      </c>
      <c r="N50" s="403">
        <v>0</v>
      </c>
      <c r="O50" s="365">
        <f>(M50-L50)-("00:30"*N50)</f>
        <v>0.16666666666666663</v>
      </c>
      <c r="P50" s="404" t="s">
        <v>459</v>
      </c>
      <c r="Q50" s="376"/>
    </row>
    <row r="51" spans="2:17" ht="20.100000000000001" customHeight="1" x14ac:dyDescent="0.2">
      <c r="B51" s="338"/>
      <c r="C51" s="355"/>
      <c r="D51" s="355"/>
      <c r="E51" s="355"/>
      <c r="F51" s="355"/>
      <c r="G51" s="355"/>
      <c r="H51" s="355"/>
      <c r="I51" s="355"/>
      <c r="J51" s="355"/>
      <c r="K51" s="355"/>
      <c r="L51" s="355"/>
      <c r="M51" s="355"/>
      <c r="N51" s="355"/>
      <c r="O51" s="355"/>
      <c r="P51" s="355"/>
      <c r="Q51" s="376"/>
    </row>
    <row r="52" spans="2:17" ht="20.100000000000001" customHeight="1" x14ac:dyDescent="0.2">
      <c r="B52" s="338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  <c r="O52" s="355"/>
      <c r="P52" s="355"/>
      <c r="Q52" s="376"/>
    </row>
    <row r="53" spans="2:17" ht="20.100000000000001" customHeight="1" x14ac:dyDescent="0.2">
      <c r="B53" s="338"/>
      <c r="C53" s="361">
        <v>13</v>
      </c>
      <c r="D53" s="412" t="s">
        <v>495</v>
      </c>
      <c r="E53" s="355"/>
      <c r="F53" s="361" t="s">
        <v>492</v>
      </c>
      <c r="G53" s="412" t="s">
        <v>496</v>
      </c>
      <c r="H53" s="412"/>
      <c r="I53" s="355"/>
      <c r="J53" s="355"/>
      <c r="K53" s="361" t="s">
        <v>442</v>
      </c>
      <c r="L53" s="412" t="s">
        <v>497</v>
      </c>
      <c r="M53" s="412"/>
      <c r="N53" s="355"/>
      <c r="O53" s="361" t="s">
        <v>398</v>
      </c>
      <c r="P53" s="412" t="s">
        <v>498</v>
      </c>
      <c r="Q53" s="376"/>
    </row>
    <row r="54" spans="2:17" ht="20.100000000000001" customHeight="1" x14ac:dyDescent="0.2">
      <c r="B54" s="338"/>
      <c r="C54" s="369">
        <v>14</v>
      </c>
      <c r="D54" s="412" t="s">
        <v>428</v>
      </c>
      <c r="E54" s="355"/>
      <c r="F54" s="361" t="s">
        <v>404</v>
      </c>
      <c r="G54" s="412" t="s">
        <v>499</v>
      </c>
      <c r="H54" s="412"/>
      <c r="I54" s="355"/>
      <c r="J54" s="355"/>
      <c r="K54" s="361" t="s">
        <v>421</v>
      </c>
      <c r="L54" s="412" t="s">
        <v>500</v>
      </c>
      <c r="M54" s="412"/>
      <c r="N54" s="355"/>
      <c r="O54" s="361" t="s">
        <v>411</v>
      </c>
      <c r="P54" s="412" t="s">
        <v>501</v>
      </c>
      <c r="Q54" s="376"/>
    </row>
    <row r="55" spans="2:17" ht="20.100000000000001" customHeight="1" x14ac:dyDescent="0.2">
      <c r="B55" s="338"/>
      <c r="C55" s="355"/>
      <c r="D55" s="355"/>
      <c r="E55" s="355"/>
      <c r="F55" s="355"/>
      <c r="G55" s="355"/>
      <c r="H55" s="355"/>
      <c r="I55" s="355"/>
      <c r="J55" s="355"/>
      <c r="K55" s="355"/>
      <c r="L55" s="355"/>
      <c r="M55" s="355"/>
      <c r="N55" s="355"/>
      <c r="O55" s="355"/>
      <c r="P55" s="355"/>
      <c r="Q55" s="376"/>
    </row>
    <row r="56" spans="2:17" ht="20.100000000000001" customHeight="1" x14ac:dyDescent="0.2">
      <c r="B56" s="413"/>
      <c r="C56" s="414"/>
      <c r="D56" s="414"/>
      <c r="E56" s="414"/>
      <c r="F56" s="414"/>
      <c r="G56" s="414"/>
      <c r="H56" s="414"/>
      <c r="I56" s="414"/>
      <c r="J56" s="414"/>
      <c r="K56" s="414"/>
      <c r="L56" s="414"/>
      <c r="M56" s="414"/>
      <c r="N56" s="414"/>
      <c r="O56" s="414"/>
      <c r="P56" s="414"/>
      <c r="Q56" s="415"/>
    </row>
  </sheetData>
  <mergeCells count="6">
    <mergeCell ref="D2:H3"/>
    <mergeCell ref="L2:Q3"/>
    <mergeCell ref="D4:H5"/>
    <mergeCell ref="L4:Q5"/>
    <mergeCell ref="D6:H7"/>
    <mergeCell ref="L6:Q7"/>
  </mergeCells>
  <printOptions horizontalCentered="1"/>
  <pageMargins left="0.59055118110236227" right="0" top="0.59055118110236227" bottom="0.19685039370078741" header="0" footer="0"/>
  <pageSetup paperSize="9" scale="68" orientation="portrait" horizontalDpi="4294967293" verticalDpi="300" r:id="rId1"/>
  <headerFooter alignWithMargins="0">
    <oddFooter>&amp;R&amp;D-&amp;F-&amp;A-&amp;T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G157"/>
  <sheetViews>
    <sheetView workbookViewId="0">
      <selection activeCell="J21" sqref="J21"/>
    </sheetView>
  </sheetViews>
  <sheetFormatPr baseColWidth="10" defaultRowHeight="15" x14ac:dyDescent="0.25"/>
  <cols>
    <col min="3" max="3" width="16.28515625" customWidth="1"/>
    <col min="10" max="10" width="8.85546875" customWidth="1"/>
  </cols>
  <sheetData>
    <row r="1" spans="1:12" ht="17.100000000000001" customHeight="1" x14ac:dyDescent="0.25"/>
    <row r="2" spans="1:12" ht="17.100000000000001" customHeight="1" thickBot="1" x14ac:dyDescent="0.3">
      <c r="A2" s="20" t="s">
        <v>64</v>
      </c>
    </row>
    <row r="3" spans="1:12" ht="17.100000000000001" customHeight="1" x14ac:dyDescent="0.25"/>
    <row r="4" spans="1:12" ht="17.100000000000001" customHeight="1" x14ac:dyDescent="0.35">
      <c r="K4" s="219" t="s">
        <v>271</v>
      </c>
    </row>
    <row r="5" spans="1:12" ht="17.100000000000001" customHeight="1" x14ac:dyDescent="0.3">
      <c r="K5" s="133"/>
      <c r="L5" s="134" t="s">
        <v>34</v>
      </c>
    </row>
    <row r="6" spans="1:12" s="80" customFormat="1" ht="17.100000000000001" customHeight="1" x14ac:dyDescent="0.25"/>
    <row r="7" spans="1:12" ht="17.100000000000001" customHeight="1" x14ac:dyDescent="0.25"/>
    <row r="8" spans="1:12" ht="17.100000000000001" customHeight="1" x14ac:dyDescent="0.25"/>
    <row r="9" spans="1:12" ht="17.100000000000001" customHeight="1" x14ac:dyDescent="0.25"/>
    <row r="10" spans="1:12" ht="17.100000000000001" customHeight="1" x14ac:dyDescent="0.25"/>
    <row r="11" spans="1:12" ht="17.100000000000001" customHeight="1" x14ac:dyDescent="0.25"/>
    <row r="12" spans="1:12" ht="17.100000000000001" customHeight="1" x14ac:dyDescent="0.25"/>
    <row r="13" spans="1:12" ht="17.100000000000001" customHeight="1" x14ac:dyDescent="0.25"/>
    <row r="14" spans="1:12" ht="17.100000000000001" customHeight="1" x14ac:dyDescent="0.25"/>
    <row r="15" spans="1:12" ht="17.100000000000001" customHeight="1" x14ac:dyDescent="0.25"/>
    <row r="16" spans="1:12" ht="17.100000000000001" customHeight="1" x14ac:dyDescent="0.25"/>
    <row r="17" spans="2:12" s="80" customFormat="1" ht="17.100000000000001" customHeight="1" x14ac:dyDescent="0.25"/>
    <row r="18" spans="2:12" s="80" customFormat="1" ht="17.100000000000001" customHeight="1" x14ac:dyDescent="0.25">
      <c r="L18"/>
    </row>
    <row r="19" spans="2:12" s="80" customFormat="1" ht="17.100000000000001" customHeight="1" x14ac:dyDescent="0.25"/>
    <row r="20" spans="2:12" s="80" customFormat="1" ht="17.100000000000001" customHeight="1" x14ac:dyDescent="0.25"/>
    <row r="21" spans="2:12" s="80" customFormat="1" ht="17.100000000000001" customHeight="1" x14ac:dyDescent="0.25"/>
    <row r="22" spans="2:12" s="80" customFormat="1" ht="17.100000000000001" customHeight="1" x14ac:dyDescent="0.25"/>
    <row r="23" spans="2:12" s="80" customFormat="1" ht="17.100000000000001" customHeight="1" x14ac:dyDescent="0.25"/>
    <row r="24" spans="2:12" s="80" customFormat="1" ht="17.100000000000001" customHeight="1" x14ac:dyDescent="0.25"/>
    <row r="25" spans="2:12" ht="17.100000000000001" customHeight="1" x14ac:dyDescent="0.25"/>
    <row r="26" spans="2:12" ht="17.100000000000001" customHeight="1" x14ac:dyDescent="0.25">
      <c r="B26" s="1" t="s">
        <v>0</v>
      </c>
    </row>
    <row r="27" spans="2:12" s="80" customFormat="1" ht="17.100000000000001" customHeight="1" x14ac:dyDescent="0.25">
      <c r="B27" s="2"/>
    </row>
    <row r="28" spans="2:12" ht="17.100000000000001" customHeight="1" x14ac:dyDescent="0.25">
      <c r="B28" s="1" t="s">
        <v>1</v>
      </c>
    </row>
    <row r="29" spans="2:12" s="80" customFormat="1" ht="17.100000000000001" customHeight="1" x14ac:dyDescent="0.25">
      <c r="B29" s="2"/>
    </row>
    <row r="30" spans="2:12" ht="17.100000000000001" customHeight="1" x14ac:dyDescent="0.25">
      <c r="B30" s="1" t="s">
        <v>2</v>
      </c>
    </row>
    <row r="31" spans="2:12" ht="17.100000000000001" customHeight="1" x14ac:dyDescent="0.25"/>
    <row r="32" spans="2:12" ht="17.100000000000001" customHeight="1" thickBot="1" x14ac:dyDescent="0.3">
      <c r="B32" s="3" t="s">
        <v>3</v>
      </c>
    </row>
    <row r="33" spans="2:59" ht="17.100000000000001" customHeight="1" x14ac:dyDescent="0.25"/>
    <row r="34" spans="2:59" ht="17.100000000000001" customHeight="1" x14ac:dyDescent="0.25"/>
    <row r="35" spans="2:59" ht="17.100000000000001" customHeight="1" x14ac:dyDescent="0.25"/>
    <row r="36" spans="2:59" ht="17.100000000000001" customHeight="1" x14ac:dyDescent="0.25"/>
    <row r="37" spans="2:59" ht="17.100000000000001" customHeight="1" x14ac:dyDescent="0.25"/>
    <row r="38" spans="2:59" ht="17.100000000000001" customHeight="1" x14ac:dyDescent="0.25">
      <c r="J38" s="80"/>
    </row>
    <row r="39" spans="2:59" ht="17.100000000000001" customHeight="1" x14ac:dyDescent="0.25">
      <c r="BD39" s="100"/>
      <c r="BE39" s="100"/>
      <c r="BF39" s="100"/>
      <c r="BG39" s="100"/>
    </row>
    <row r="40" spans="2:59" ht="17.100000000000001" customHeight="1" x14ac:dyDescent="0.25"/>
    <row r="41" spans="2:59" ht="17.100000000000001" customHeight="1" x14ac:dyDescent="0.25">
      <c r="B41" s="2" t="s">
        <v>4</v>
      </c>
    </row>
    <row r="42" spans="2:59" ht="17.100000000000001" customHeight="1" x14ac:dyDescent="0.25">
      <c r="B42" s="2"/>
    </row>
    <row r="43" spans="2:59" ht="17.100000000000001" customHeight="1" x14ac:dyDescent="0.25">
      <c r="B43" s="4" t="s">
        <v>5</v>
      </c>
    </row>
    <row r="44" spans="2:59" ht="17.100000000000001" customHeight="1" x14ac:dyDescent="0.25">
      <c r="B44" s="2" t="s">
        <v>6</v>
      </c>
    </row>
    <row r="45" spans="2:59" ht="17.100000000000001" customHeight="1" x14ac:dyDescent="0.25">
      <c r="B45" s="2"/>
    </row>
    <row r="46" spans="2:59" ht="17.100000000000001" customHeight="1" x14ac:dyDescent="0.25">
      <c r="B46" s="4" t="s">
        <v>7</v>
      </c>
    </row>
    <row r="47" spans="2:59" ht="17.100000000000001" customHeight="1" x14ac:dyDescent="0.25">
      <c r="B47" s="2" t="s">
        <v>8</v>
      </c>
      <c r="C47" s="2"/>
    </row>
    <row r="48" spans="2:59" ht="17.100000000000001" customHeight="1" x14ac:dyDescent="0.25">
      <c r="C48" s="2"/>
    </row>
    <row r="49" spans="2:3" ht="17.100000000000001" customHeight="1" x14ac:dyDescent="0.25">
      <c r="C49" s="2"/>
    </row>
    <row r="50" spans="2:3" ht="17.100000000000001" customHeight="1" x14ac:dyDescent="0.25"/>
    <row r="51" spans="2:3" ht="17.100000000000001" customHeight="1" x14ac:dyDescent="0.25"/>
    <row r="52" spans="2:3" ht="17.100000000000001" customHeight="1" x14ac:dyDescent="0.25"/>
    <row r="53" spans="2:3" ht="17.100000000000001" customHeight="1" x14ac:dyDescent="0.25">
      <c r="B53" s="4" t="s">
        <v>9</v>
      </c>
    </row>
    <row r="54" spans="2:3" ht="17.100000000000001" customHeight="1" x14ac:dyDescent="0.25">
      <c r="B54" s="2" t="s">
        <v>10</v>
      </c>
    </row>
    <row r="55" spans="2:3" ht="17.100000000000001" customHeight="1" x14ac:dyDescent="0.25"/>
    <row r="56" spans="2:3" ht="17.100000000000001" customHeight="1" x14ac:dyDescent="0.25"/>
    <row r="57" spans="2:3" ht="17.100000000000001" customHeight="1" x14ac:dyDescent="0.25">
      <c r="C57" s="2"/>
    </row>
    <row r="58" spans="2:3" ht="17.100000000000001" customHeight="1" x14ac:dyDescent="0.25">
      <c r="C58" s="2"/>
    </row>
    <row r="59" spans="2:3" ht="17.100000000000001" customHeight="1" x14ac:dyDescent="0.25">
      <c r="B59" s="4" t="s">
        <v>11</v>
      </c>
      <c r="C59" s="2"/>
    </row>
    <row r="60" spans="2:3" ht="17.100000000000001" customHeight="1" x14ac:dyDescent="0.25">
      <c r="B60" s="2" t="s">
        <v>12</v>
      </c>
    </row>
    <row r="61" spans="2:3" ht="17.100000000000001" customHeight="1" x14ac:dyDescent="0.25"/>
    <row r="62" spans="2:3" ht="17.100000000000001" customHeight="1" x14ac:dyDescent="0.25">
      <c r="C62" s="2"/>
    </row>
    <row r="63" spans="2:3" ht="17.100000000000001" customHeight="1" x14ac:dyDescent="0.25">
      <c r="C63" s="2"/>
    </row>
    <row r="64" spans="2:3" ht="17.100000000000001" customHeight="1" x14ac:dyDescent="0.25">
      <c r="C64" s="2"/>
    </row>
    <row r="65" spans="2:3" ht="17.100000000000001" customHeight="1" x14ac:dyDescent="0.25"/>
    <row r="66" spans="2:3" ht="17.100000000000001" customHeight="1" x14ac:dyDescent="0.25"/>
    <row r="67" spans="2:3" ht="17.100000000000001" customHeight="1" x14ac:dyDescent="0.25">
      <c r="C67" s="2"/>
    </row>
    <row r="68" spans="2:3" ht="17.100000000000001" customHeight="1" x14ac:dyDescent="0.25">
      <c r="C68" s="2"/>
    </row>
    <row r="69" spans="2:3" ht="17.100000000000001" customHeight="1" x14ac:dyDescent="0.25">
      <c r="C69" s="2"/>
    </row>
    <row r="70" spans="2:3" ht="17.100000000000001" customHeight="1" x14ac:dyDescent="0.25">
      <c r="B70" s="4" t="s">
        <v>13</v>
      </c>
    </row>
    <row r="71" spans="2:3" ht="17.100000000000001" customHeight="1" x14ac:dyDescent="0.25">
      <c r="B71" s="2" t="s">
        <v>14</v>
      </c>
    </row>
    <row r="72" spans="2:3" ht="17.100000000000001" customHeight="1" x14ac:dyDescent="0.25">
      <c r="C72" s="2"/>
    </row>
    <row r="73" spans="2:3" ht="17.100000000000001" customHeight="1" x14ac:dyDescent="0.25">
      <c r="C73" s="2"/>
    </row>
    <row r="74" spans="2:3" ht="17.100000000000001" customHeight="1" x14ac:dyDescent="0.25">
      <c r="C74" s="2"/>
    </row>
    <row r="75" spans="2:3" ht="17.100000000000001" customHeight="1" x14ac:dyDescent="0.25"/>
    <row r="76" spans="2:3" ht="17.100000000000001" customHeight="1" x14ac:dyDescent="0.25"/>
    <row r="77" spans="2:3" ht="17.100000000000001" customHeight="1" x14ac:dyDescent="0.25"/>
    <row r="78" spans="2:3" ht="17.100000000000001" customHeight="1" x14ac:dyDescent="0.25"/>
    <row r="79" spans="2:3" ht="17.100000000000001" customHeight="1" thickBot="1" x14ac:dyDescent="0.3">
      <c r="B79" s="3" t="s">
        <v>15</v>
      </c>
    </row>
    <row r="80" spans="2:3" ht="17.100000000000001" customHeight="1" x14ac:dyDescent="0.25">
      <c r="B80" s="2" t="s">
        <v>16</v>
      </c>
    </row>
    <row r="81" spans="2:3" ht="17.100000000000001" customHeight="1" x14ac:dyDescent="0.25">
      <c r="B81" s="2"/>
    </row>
    <row r="82" spans="2:3" ht="17.100000000000001" customHeight="1" x14ac:dyDescent="0.25">
      <c r="B82" s="2" t="s">
        <v>17</v>
      </c>
    </row>
    <row r="83" spans="2:3" ht="17.100000000000001" customHeight="1" x14ac:dyDescent="0.25">
      <c r="B83" s="2"/>
    </row>
    <row r="84" spans="2:3" ht="17.100000000000001" customHeight="1" x14ac:dyDescent="0.25">
      <c r="B84" s="4" t="s">
        <v>18</v>
      </c>
    </row>
    <row r="85" spans="2:3" ht="17.100000000000001" customHeight="1" x14ac:dyDescent="0.25">
      <c r="B85" s="2" t="s">
        <v>19</v>
      </c>
    </row>
    <row r="86" spans="2:3" ht="17.100000000000001" customHeight="1" x14ac:dyDescent="0.25">
      <c r="B86" s="2"/>
    </row>
    <row r="87" spans="2:3" ht="17.100000000000001" customHeight="1" x14ac:dyDescent="0.25">
      <c r="B87" s="4" t="s">
        <v>20</v>
      </c>
    </row>
    <row r="88" spans="2:3" ht="17.100000000000001" customHeight="1" x14ac:dyDescent="0.25">
      <c r="B88" s="2" t="s">
        <v>21</v>
      </c>
    </row>
    <row r="89" spans="2:3" ht="17.100000000000001" customHeight="1" x14ac:dyDescent="0.25">
      <c r="B89" s="2"/>
    </row>
    <row r="90" spans="2:3" ht="17.100000000000001" customHeight="1" x14ac:dyDescent="0.25">
      <c r="B90" s="1" t="s">
        <v>22</v>
      </c>
    </row>
    <row r="91" spans="2:3" ht="17.100000000000001" customHeight="1" x14ac:dyDescent="0.25">
      <c r="C91" s="2"/>
    </row>
    <row r="92" spans="2:3" ht="17.100000000000001" customHeight="1" x14ac:dyDescent="0.25">
      <c r="C92" s="2"/>
    </row>
    <row r="93" spans="2:3" ht="17.100000000000001" customHeight="1" x14ac:dyDescent="0.25">
      <c r="C93" s="2"/>
    </row>
    <row r="94" spans="2:3" ht="17.100000000000001" customHeight="1" x14ac:dyDescent="0.25">
      <c r="C94" s="2"/>
    </row>
    <row r="95" spans="2:3" s="80" customFormat="1" ht="17.100000000000001" customHeight="1" x14ac:dyDescent="0.25">
      <c r="C95" s="82"/>
    </row>
    <row r="96" spans="2:3" ht="17.100000000000001" customHeight="1" x14ac:dyDescent="0.25">
      <c r="B96" s="1" t="s">
        <v>23</v>
      </c>
    </row>
    <row r="97" spans="2:3" s="80" customFormat="1" ht="17.100000000000001" customHeight="1" x14ac:dyDescent="0.25">
      <c r="B97" s="81"/>
    </row>
    <row r="98" spans="2:3" ht="17.100000000000001" customHeight="1" x14ac:dyDescent="0.25">
      <c r="C98" s="2"/>
    </row>
    <row r="99" spans="2:3" ht="17.100000000000001" customHeight="1" x14ac:dyDescent="0.25">
      <c r="C99" s="2"/>
    </row>
    <row r="100" spans="2:3" ht="17.100000000000001" customHeight="1" x14ac:dyDescent="0.25">
      <c r="C100" s="2"/>
    </row>
    <row r="101" spans="2:3" ht="17.100000000000001" customHeight="1" x14ac:dyDescent="0.25">
      <c r="B101" s="1" t="s">
        <v>24</v>
      </c>
    </row>
    <row r="102" spans="2:3" ht="17.100000000000001" customHeight="1" x14ac:dyDescent="0.25">
      <c r="B102" s="2"/>
    </row>
    <row r="103" spans="2:3" ht="17.100000000000001" customHeight="1" x14ac:dyDescent="0.25">
      <c r="B103" s="2"/>
    </row>
    <row r="104" spans="2:3" ht="17.100000000000001" customHeight="1" x14ac:dyDescent="0.25">
      <c r="B104" s="5" t="s">
        <v>25</v>
      </c>
    </row>
    <row r="105" spans="2:3" ht="17.100000000000001" customHeight="1" x14ac:dyDescent="0.25">
      <c r="B105" s="2"/>
    </row>
    <row r="106" spans="2:3" ht="17.100000000000001" customHeight="1" x14ac:dyDescent="0.25">
      <c r="B106" s="2"/>
    </row>
    <row r="107" spans="2:3" ht="17.100000000000001" customHeight="1" x14ac:dyDescent="0.25">
      <c r="B107" s="5" t="s">
        <v>26</v>
      </c>
    </row>
    <row r="108" spans="2:3" ht="17.100000000000001" customHeight="1" x14ac:dyDescent="0.25">
      <c r="B108" s="2"/>
    </row>
    <row r="109" spans="2:3" ht="17.100000000000001" customHeight="1" x14ac:dyDescent="0.25">
      <c r="B109" s="2"/>
    </row>
    <row r="110" spans="2:3" ht="17.100000000000001" customHeight="1" x14ac:dyDescent="0.25">
      <c r="B110" s="5" t="s">
        <v>27</v>
      </c>
    </row>
    <row r="111" spans="2:3" ht="17.100000000000001" customHeight="1" x14ac:dyDescent="0.25">
      <c r="C111" s="2"/>
    </row>
    <row r="112" spans="2:3" ht="17.100000000000001" customHeight="1" x14ac:dyDescent="0.25">
      <c r="C112" s="2"/>
    </row>
    <row r="113" spans="2:3" ht="17.100000000000001" customHeight="1" x14ac:dyDescent="0.25">
      <c r="C113" s="2"/>
    </row>
    <row r="114" spans="2:3" ht="17.100000000000001" customHeight="1" x14ac:dyDescent="0.25">
      <c r="C114" s="2"/>
    </row>
    <row r="115" spans="2:3" ht="17.100000000000001" customHeight="1" thickBot="1" x14ac:dyDescent="0.3">
      <c r="C115" s="3" t="s">
        <v>28</v>
      </c>
    </row>
    <row r="116" spans="2:3" s="80" customFormat="1" ht="17.100000000000001" customHeight="1" x14ac:dyDescent="0.25">
      <c r="C116" s="220"/>
    </row>
    <row r="117" spans="2:3" s="80" customFormat="1" ht="17.100000000000001" customHeight="1" x14ac:dyDescent="0.25">
      <c r="C117" s="220"/>
    </row>
    <row r="118" spans="2:3" s="80" customFormat="1" ht="17.100000000000001" customHeight="1" x14ac:dyDescent="0.25">
      <c r="C118" s="220"/>
    </row>
    <row r="119" spans="2:3" s="80" customFormat="1" ht="17.100000000000001" customHeight="1" x14ac:dyDescent="0.25">
      <c r="C119" s="220"/>
    </row>
    <row r="120" spans="2:3" s="80" customFormat="1" ht="17.100000000000001" customHeight="1" x14ac:dyDescent="0.25">
      <c r="C120" s="220"/>
    </row>
    <row r="121" spans="2:3" s="80" customFormat="1" ht="17.100000000000001" customHeight="1" x14ac:dyDescent="0.25">
      <c r="C121" s="220"/>
    </row>
    <row r="122" spans="2:3" ht="17.100000000000001" customHeight="1" x14ac:dyDescent="0.25"/>
    <row r="123" spans="2:3" ht="17.100000000000001" customHeight="1" x14ac:dyDescent="0.25">
      <c r="B123" s="2" t="s">
        <v>29</v>
      </c>
      <c r="C123" s="2"/>
    </row>
    <row r="124" spans="2:3" ht="17.100000000000001" customHeight="1" x14ac:dyDescent="0.25">
      <c r="C124" s="2" t="s">
        <v>30</v>
      </c>
    </row>
    <row r="125" spans="2:3" ht="17.100000000000001" customHeight="1" x14ac:dyDescent="0.25">
      <c r="C125" s="2" t="s">
        <v>31</v>
      </c>
    </row>
    <row r="126" spans="2:3" ht="17.100000000000001" customHeight="1" x14ac:dyDescent="0.25">
      <c r="C126" s="2" t="s">
        <v>32</v>
      </c>
    </row>
    <row r="127" spans="2:3" ht="17.100000000000001" customHeight="1" x14ac:dyDescent="0.25">
      <c r="C127" s="2" t="s">
        <v>33</v>
      </c>
    </row>
    <row r="128" spans="2:3" ht="17.100000000000001" customHeight="1" x14ac:dyDescent="0.25">
      <c r="C128" s="2"/>
    </row>
    <row r="129" spans="3:3" ht="17.100000000000001" customHeight="1" x14ac:dyDescent="0.25">
      <c r="C129" s="2"/>
    </row>
    <row r="130" spans="3:3" ht="17.100000000000001" customHeight="1" x14ac:dyDescent="0.25"/>
    <row r="131" spans="3:3" ht="17.100000000000001" customHeight="1" x14ac:dyDescent="0.25"/>
    <row r="132" spans="3:3" ht="17.100000000000001" customHeight="1" x14ac:dyDescent="0.25"/>
    <row r="133" spans="3:3" ht="17.100000000000001" customHeight="1" x14ac:dyDescent="0.25"/>
    <row r="134" spans="3:3" ht="17.100000000000001" customHeight="1" x14ac:dyDescent="0.25"/>
    <row r="135" spans="3:3" ht="17.100000000000001" customHeight="1" x14ac:dyDescent="0.25"/>
    <row r="136" spans="3:3" ht="17.100000000000001" customHeight="1" x14ac:dyDescent="0.25"/>
    <row r="137" spans="3:3" ht="17.100000000000001" customHeight="1" x14ac:dyDescent="0.25"/>
    <row r="138" spans="3:3" ht="17.100000000000001" customHeight="1" x14ac:dyDescent="0.25"/>
    <row r="139" spans="3:3" ht="17.100000000000001" customHeight="1" x14ac:dyDescent="0.25"/>
    <row r="140" spans="3:3" ht="17.100000000000001" customHeight="1" x14ac:dyDescent="0.25"/>
    <row r="141" spans="3:3" ht="17.100000000000001" customHeight="1" x14ac:dyDescent="0.25"/>
    <row r="142" spans="3:3" ht="17.100000000000001" customHeight="1" x14ac:dyDescent="0.25"/>
    <row r="143" spans="3:3" ht="17.100000000000001" customHeight="1" x14ac:dyDescent="0.25"/>
    <row r="144" spans="3:3" ht="17.100000000000001" customHeight="1" x14ac:dyDescent="0.25"/>
    <row r="145" ht="17.100000000000001" customHeight="1" x14ac:dyDescent="0.25"/>
    <row r="146" ht="17.100000000000001" customHeight="1" x14ac:dyDescent="0.25"/>
    <row r="147" ht="17.100000000000001" customHeight="1" x14ac:dyDescent="0.25"/>
    <row r="148" ht="17.100000000000001" customHeight="1" x14ac:dyDescent="0.25"/>
    <row r="149" ht="17.100000000000001" customHeight="1" x14ac:dyDescent="0.25"/>
    <row r="150" ht="17.100000000000001" customHeight="1" x14ac:dyDescent="0.25"/>
    <row r="151" ht="17.100000000000001" customHeight="1" x14ac:dyDescent="0.25"/>
    <row r="152" ht="17.100000000000001" customHeight="1" x14ac:dyDescent="0.25"/>
    <row r="153" ht="17.100000000000001" customHeight="1" x14ac:dyDescent="0.25"/>
    <row r="154" ht="17.100000000000001" customHeight="1" x14ac:dyDescent="0.25"/>
    <row r="155" ht="17.100000000000001" customHeight="1" x14ac:dyDescent="0.25"/>
    <row r="156" ht="17.100000000000001" customHeight="1" x14ac:dyDescent="0.25"/>
    <row r="157" ht="17.100000000000001" customHeight="1" x14ac:dyDescent="0.25"/>
  </sheetData>
  <hyperlinks>
    <hyperlink ref="L5" r:id="rId1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M117"/>
  <sheetViews>
    <sheetView workbookViewId="0">
      <selection activeCell="F83" sqref="F83"/>
    </sheetView>
  </sheetViews>
  <sheetFormatPr baseColWidth="10" defaultRowHeight="12.75" x14ac:dyDescent="0.2"/>
  <cols>
    <col min="1" max="1" width="4.85546875" style="265" customWidth="1"/>
    <col min="2" max="3" width="25" style="265" customWidth="1"/>
    <col min="4" max="4" width="20.28515625" style="265" customWidth="1"/>
    <col min="5" max="5" width="37.5703125" style="265" customWidth="1"/>
    <col min="6" max="6" width="25.5703125" style="265" customWidth="1"/>
    <col min="7" max="7" width="28.28515625" style="265" customWidth="1"/>
    <col min="8" max="16384" width="11.42578125" style="265"/>
  </cols>
  <sheetData>
    <row r="1" spans="2:8" ht="27" x14ac:dyDescent="0.4">
      <c r="B1" s="514" t="s">
        <v>320</v>
      </c>
      <c r="C1" s="514"/>
      <c r="D1" s="514"/>
      <c r="E1" s="514"/>
      <c r="F1" s="514"/>
      <c r="G1" s="514"/>
      <c r="H1" s="514"/>
    </row>
    <row r="2" spans="2:8" ht="13.5" thickBot="1" x14ac:dyDescent="0.25"/>
    <row r="3" spans="2:8" ht="16.5" thickTop="1" thickBot="1" x14ac:dyDescent="0.25">
      <c r="B3" s="266" t="s">
        <v>321</v>
      </c>
      <c r="C3" s="267"/>
      <c r="D3" s="267"/>
      <c r="E3" s="267"/>
      <c r="F3" s="267"/>
      <c r="G3" s="267"/>
      <c r="H3" s="268"/>
    </row>
    <row r="4" spans="2:8" ht="15.75" thickTop="1" x14ac:dyDescent="0.2">
      <c r="B4" s="269"/>
      <c r="C4" s="270"/>
      <c r="D4" s="270"/>
      <c r="E4" s="270"/>
      <c r="F4" s="270"/>
      <c r="G4" s="270"/>
      <c r="H4" s="270"/>
    </row>
    <row r="5" spans="2:8" ht="20.25" x14ac:dyDescent="0.3">
      <c r="B5" s="271" t="s">
        <v>322</v>
      </c>
      <c r="C5" s="272"/>
      <c r="D5" s="294" t="s">
        <v>364</v>
      </c>
      <c r="G5" s="272"/>
      <c r="H5" s="272"/>
    </row>
    <row r="6" spans="2:8" x14ac:dyDescent="0.2">
      <c r="B6" s="273" t="s">
        <v>323</v>
      </c>
      <c r="C6" s="270"/>
      <c r="G6" s="270"/>
      <c r="H6" s="270"/>
    </row>
    <row r="7" spans="2:8" ht="18.75" x14ac:dyDescent="0.3">
      <c r="B7" s="274" t="s">
        <v>324</v>
      </c>
      <c r="C7" s="270"/>
      <c r="D7" s="133"/>
      <c r="E7" s="134" t="s">
        <v>52</v>
      </c>
      <c r="G7" s="270"/>
      <c r="H7" s="270"/>
    </row>
    <row r="8" spans="2:8" ht="18.75" x14ac:dyDescent="0.3">
      <c r="B8" s="274" t="s">
        <v>325</v>
      </c>
      <c r="C8" s="270"/>
      <c r="D8" s="133"/>
      <c r="E8" s="134" t="s">
        <v>53</v>
      </c>
      <c r="G8" s="270"/>
      <c r="H8" s="270"/>
    </row>
    <row r="9" spans="2:8" ht="18.75" x14ac:dyDescent="0.3">
      <c r="B9" s="274" t="s">
        <v>326</v>
      </c>
      <c r="C9" s="270"/>
      <c r="D9" s="133"/>
      <c r="E9" s="134" t="s">
        <v>54</v>
      </c>
      <c r="G9" s="270"/>
      <c r="H9" s="270"/>
    </row>
    <row r="10" spans="2:8" ht="18.75" x14ac:dyDescent="0.3">
      <c r="B10" s="275"/>
      <c r="C10" s="270"/>
      <c r="D10" s="133"/>
      <c r="E10" s="134" t="s">
        <v>55</v>
      </c>
      <c r="G10" s="270"/>
      <c r="H10" s="270"/>
    </row>
    <row r="11" spans="2:8" ht="18.75" x14ac:dyDescent="0.3">
      <c r="B11" s="276" t="s">
        <v>327</v>
      </c>
      <c r="C11" s="272"/>
      <c r="D11" s="133"/>
      <c r="E11" s="134" t="s">
        <v>56</v>
      </c>
      <c r="G11" s="272"/>
      <c r="H11" s="272"/>
    </row>
    <row r="12" spans="2:8" ht="18.75" x14ac:dyDescent="0.3">
      <c r="B12" s="277" t="s">
        <v>328</v>
      </c>
      <c r="C12" s="270"/>
      <c r="D12" s="133"/>
      <c r="E12" s="134" t="s">
        <v>57</v>
      </c>
      <c r="G12" s="270"/>
      <c r="H12" s="270"/>
    </row>
    <row r="13" spans="2:8" ht="18.75" x14ac:dyDescent="0.3">
      <c r="B13" s="274" t="s">
        <v>324</v>
      </c>
      <c r="C13" s="270"/>
      <c r="D13" s="133"/>
      <c r="E13" s="134" t="s">
        <v>58</v>
      </c>
      <c r="G13" s="270"/>
      <c r="H13" s="270"/>
    </row>
    <row r="14" spans="2:8" ht="18.75" x14ac:dyDescent="0.3">
      <c r="B14" s="274" t="s">
        <v>329</v>
      </c>
      <c r="C14" s="270"/>
      <c r="D14" s="133"/>
      <c r="E14" s="134" t="s">
        <v>65</v>
      </c>
      <c r="G14" s="270"/>
      <c r="H14" s="270"/>
    </row>
    <row r="15" spans="2:8" ht="18.75" x14ac:dyDescent="0.3">
      <c r="D15" s="133"/>
      <c r="E15" s="134" t="s">
        <v>66</v>
      </c>
    </row>
    <row r="16" spans="2:8" ht="18.75" x14ac:dyDescent="0.3">
      <c r="B16" s="271" t="s">
        <v>330</v>
      </c>
      <c r="C16" s="272"/>
      <c r="D16" s="133"/>
      <c r="E16" s="134" t="s">
        <v>76</v>
      </c>
      <c r="G16" s="272"/>
      <c r="H16" s="272"/>
    </row>
    <row r="17" spans="2:13" x14ac:dyDescent="0.2">
      <c r="B17" s="265" t="s">
        <v>331</v>
      </c>
    </row>
    <row r="18" spans="2:13" x14ac:dyDescent="0.2">
      <c r="B18" s="265" t="s">
        <v>332</v>
      </c>
    </row>
    <row r="20" spans="2:13" ht="13.5" thickBot="1" x14ac:dyDescent="0.25"/>
    <row r="21" spans="2:13" ht="16.5" thickTop="1" thickBot="1" x14ac:dyDescent="0.25">
      <c r="B21" s="266" t="s">
        <v>333</v>
      </c>
      <c r="C21" s="267"/>
      <c r="D21" s="267"/>
      <c r="E21" s="267"/>
      <c r="F21" s="267"/>
      <c r="G21" s="267"/>
      <c r="H21" s="268"/>
    </row>
    <row r="22" spans="2:13" ht="13.5" thickTop="1" x14ac:dyDescent="0.2"/>
    <row r="23" spans="2:13" x14ac:dyDescent="0.2">
      <c r="B23" s="271" t="s">
        <v>334</v>
      </c>
      <c r="C23" s="272"/>
      <c r="D23" s="272"/>
      <c r="E23" s="272"/>
      <c r="F23" s="272"/>
      <c r="G23" s="272"/>
      <c r="H23" s="272"/>
    </row>
    <row r="24" spans="2:13" x14ac:dyDescent="0.2">
      <c r="B24" s="278" t="s">
        <v>335</v>
      </c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</row>
    <row r="25" spans="2:13" x14ac:dyDescent="0.2">
      <c r="B25" s="280" t="s">
        <v>336</v>
      </c>
    </row>
    <row r="26" spans="2:13" x14ac:dyDescent="0.2">
      <c r="B26" s="280" t="s">
        <v>337</v>
      </c>
    </row>
    <row r="28" spans="2:13" x14ac:dyDescent="0.2">
      <c r="B28" s="271" t="s">
        <v>338</v>
      </c>
      <c r="C28" s="272"/>
      <c r="D28" s="272"/>
      <c r="E28" s="272"/>
      <c r="F28" s="272"/>
      <c r="G28" s="272"/>
      <c r="H28" s="272"/>
    </row>
    <row r="29" spans="2:13" x14ac:dyDescent="0.2">
      <c r="B29" s="281" t="s">
        <v>339</v>
      </c>
    </row>
    <row r="30" spans="2:13" x14ac:dyDescent="0.2">
      <c r="B30" s="274" t="s">
        <v>324</v>
      </c>
    </row>
    <row r="31" spans="2:13" x14ac:dyDescent="0.2">
      <c r="B31" s="280" t="s">
        <v>340</v>
      </c>
    </row>
    <row r="32" spans="2:13" x14ac:dyDescent="0.2">
      <c r="B32" s="280" t="s">
        <v>341</v>
      </c>
    </row>
    <row r="34" spans="2:8" x14ac:dyDescent="0.2">
      <c r="B34" s="271" t="s">
        <v>342</v>
      </c>
      <c r="C34" s="272"/>
      <c r="D34" s="272"/>
      <c r="E34" s="272"/>
      <c r="F34" s="272"/>
      <c r="G34" s="272"/>
      <c r="H34" s="272"/>
    </row>
    <row r="35" spans="2:8" x14ac:dyDescent="0.2">
      <c r="B35" s="282" t="s">
        <v>343</v>
      </c>
    </row>
    <row r="36" spans="2:8" x14ac:dyDescent="0.2">
      <c r="B36" s="280" t="s">
        <v>344</v>
      </c>
    </row>
    <row r="37" spans="2:8" x14ac:dyDescent="0.2">
      <c r="B37" s="280" t="s">
        <v>345</v>
      </c>
    </row>
    <row r="39" spans="2:8" x14ac:dyDescent="0.2">
      <c r="B39" s="271" t="s">
        <v>346</v>
      </c>
      <c r="C39" s="272"/>
      <c r="D39" s="272"/>
      <c r="E39" s="272"/>
      <c r="F39" s="272"/>
      <c r="G39" s="272"/>
      <c r="H39" s="272"/>
    </row>
    <row r="40" spans="2:8" x14ac:dyDescent="0.2">
      <c r="B40" s="283" t="s">
        <v>347</v>
      </c>
    </row>
    <row r="41" spans="2:8" x14ac:dyDescent="0.2">
      <c r="B41" s="280" t="s">
        <v>348</v>
      </c>
    </row>
    <row r="42" spans="2:8" x14ac:dyDescent="0.2">
      <c r="B42" s="280" t="s">
        <v>349</v>
      </c>
    </row>
    <row r="43" spans="2:8" x14ac:dyDescent="0.2">
      <c r="B43" s="280" t="s">
        <v>350</v>
      </c>
    </row>
    <row r="44" spans="2:8" x14ac:dyDescent="0.2">
      <c r="B44" s="284" t="s">
        <v>351</v>
      </c>
    </row>
    <row r="45" spans="2:8" x14ac:dyDescent="0.2">
      <c r="B45" s="280" t="s">
        <v>352</v>
      </c>
    </row>
    <row r="46" spans="2:8" x14ac:dyDescent="0.2">
      <c r="B46" s="280"/>
    </row>
    <row r="47" spans="2:8" x14ac:dyDescent="0.2">
      <c r="B47" s="271" t="s">
        <v>353</v>
      </c>
      <c r="C47" s="272"/>
      <c r="D47" s="272"/>
      <c r="E47" s="285"/>
      <c r="F47" s="272"/>
      <c r="G47" s="272"/>
      <c r="H47" s="285"/>
    </row>
    <row r="48" spans="2:8" x14ac:dyDescent="0.2">
      <c r="B48" s="286" t="s">
        <v>354</v>
      </c>
      <c r="E48" s="287"/>
      <c r="H48" s="287"/>
    </row>
    <row r="49" spans="1:8" x14ac:dyDescent="0.2">
      <c r="B49" s="282" t="s">
        <v>355</v>
      </c>
      <c r="E49" s="287"/>
      <c r="H49" s="287"/>
    </row>
    <row r="50" spans="1:8" x14ac:dyDescent="0.2">
      <c r="B50" s="286" t="s">
        <v>356</v>
      </c>
      <c r="E50" s="287"/>
      <c r="H50" s="287"/>
    </row>
    <row r="51" spans="1:8" ht="15" x14ac:dyDescent="0.2">
      <c r="B51" s="288"/>
      <c r="H51" s="289"/>
    </row>
    <row r="53" spans="1:8" x14ac:dyDescent="0.2">
      <c r="B53" s="290" t="s">
        <v>357</v>
      </c>
    </row>
    <row r="54" spans="1:8" x14ac:dyDescent="0.2">
      <c r="B54" s="290"/>
    </row>
    <row r="55" spans="1:8" x14ac:dyDescent="0.2">
      <c r="B55" s="291" t="s">
        <v>358</v>
      </c>
    </row>
    <row r="56" spans="1:8" x14ac:dyDescent="0.2">
      <c r="B56" s="282" t="s">
        <v>359</v>
      </c>
    </row>
    <row r="57" spans="1:8" x14ac:dyDescent="0.2">
      <c r="B57" s="286" t="s">
        <v>360</v>
      </c>
    </row>
    <row r="58" spans="1:8" x14ac:dyDescent="0.2">
      <c r="B58" s="286"/>
    </row>
    <row r="59" spans="1:8" x14ac:dyDescent="0.2">
      <c r="B59" s="286"/>
    </row>
    <row r="60" spans="1:8" x14ac:dyDescent="0.2">
      <c r="B60" s="292" t="s">
        <v>361</v>
      </c>
      <c r="C60" s="293"/>
    </row>
    <row r="61" spans="1:8" x14ac:dyDescent="0.2">
      <c r="B61" s="283" t="s">
        <v>362</v>
      </c>
      <c r="C61" s="293"/>
      <c r="D61" s="283"/>
    </row>
    <row r="62" spans="1:8" x14ac:dyDescent="0.2">
      <c r="B62" s="286" t="s">
        <v>363</v>
      </c>
    </row>
    <row r="63" spans="1:8" x14ac:dyDescent="0.2">
      <c r="B63" s="286"/>
    </row>
    <row r="64" spans="1:8" ht="15" x14ac:dyDescent="0.25">
      <c r="A64" s="80"/>
      <c r="B64" s="80"/>
      <c r="C64" s="80"/>
      <c r="D64" s="77"/>
      <c r="E64" s="80"/>
      <c r="F64" s="80"/>
      <c r="G64" s="80"/>
      <c r="H64" s="80"/>
    </row>
    <row r="65" spans="1:8" ht="15.75" x14ac:dyDescent="0.25">
      <c r="A65" s="80"/>
      <c r="B65" s="72" t="s">
        <v>187</v>
      </c>
      <c r="C65" s="76">
        <v>2010</v>
      </c>
      <c r="D65" s="299" t="s">
        <v>366</v>
      </c>
      <c r="E65" s="80"/>
      <c r="F65" s="80"/>
      <c r="G65" s="80"/>
      <c r="H65" s="80"/>
    </row>
    <row r="66" spans="1:8" ht="15.75" x14ac:dyDescent="0.25">
      <c r="A66" s="80"/>
      <c r="B66" s="70" t="s">
        <v>172</v>
      </c>
      <c r="C66" s="77"/>
      <c r="D66" s="77"/>
      <c r="E66" s="80"/>
      <c r="F66" s="80"/>
      <c r="G66" s="80"/>
      <c r="H66" s="80"/>
    </row>
    <row r="67" spans="1:8" ht="15" x14ac:dyDescent="0.25">
      <c r="A67" s="80"/>
      <c r="B67" s="100" t="s">
        <v>167</v>
      </c>
      <c r="C67" s="73">
        <f>DATE(C65,1,1)</f>
        <v>40179</v>
      </c>
      <c r="D67" s="77"/>
      <c r="E67" s="80"/>
      <c r="F67" s="80"/>
      <c r="G67" s="80"/>
      <c r="H67" s="80"/>
    </row>
    <row r="68" spans="1:8" ht="15" x14ac:dyDescent="0.25">
      <c r="A68" s="80"/>
      <c r="B68" s="100" t="s">
        <v>168</v>
      </c>
      <c r="C68" s="73">
        <f>DATE(C65,5,1)</f>
        <v>40299</v>
      </c>
      <c r="D68" s="77"/>
      <c r="E68" s="80"/>
      <c r="F68" s="80"/>
      <c r="G68" s="80"/>
      <c r="H68" s="80"/>
    </row>
    <row r="69" spans="1:8" ht="15" x14ac:dyDescent="0.25">
      <c r="A69" s="80"/>
      <c r="B69" s="100" t="s">
        <v>169</v>
      </c>
      <c r="C69" s="73">
        <f>DATE(C65,5,8)</f>
        <v>40306</v>
      </c>
      <c r="D69" s="77"/>
      <c r="E69" s="80"/>
      <c r="F69" s="80"/>
      <c r="G69" s="80"/>
      <c r="H69" s="80"/>
    </row>
    <row r="70" spans="1:8" ht="15" x14ac:dyDescent="0.25">
      <c r="A70" s="80"/>
      <c r="B70" s="100" t="s">
        <v>170</v>
      </c>
      <c r="C70" s="73">
        <f>DATE(C65,7,14)</f>
        <v>40373</v>
      </c>
      <c r="D70" s="77"/>
      <c r="E70" s="80"/>
      <c r="F70" s="80"/>
      <c r="G70" s="80"/>
      <c r="H70" s="80"/>
    </row>
    <row r="71" spans="1:8" ht="15" x14ac:dyDescent="0.25">
      <c r="A71" s="80"/>
      <c r="B71" s="100" t="s">
        <v>184</v>
      </c>
      <c r="C71" s="73">
        <f>DATE(C65,8,15)</f>
        <v>40405</v>
      </c>
      <c r="D71" s="77"/>
      <c r="E71" s="80"/>
      <c r="F71" s="80"/>
      <c r="G71" s="80"/>
      <c r="H71" s="80"/>
    </row>
    <row r="72" spans="1:8" ht="15" x14ac:dyDescent="0.25">
      <c r="A72" s="80"/>
      <c r="B72" s="100" t="s">
        <v>171</v>
      </c>
      <c r="C72" s="73">
        <f>DATE(C65,11,1)</f>
        <v>40483</v>
      </c>
      <c r="D72" s="77"/>
      <c r="E72" s="80"/>
      <c r="F72" s="80"/>
      <c r="G72" s="80"/>
      <c r="H72" s="80"/>
    </row>
    <row r="73" spans="1:8" ht="15" x14ac:dyDescent="0.25">
      <c r="A73" s="80"/>
      <c r="B73" s="100" t="s">
        <v>185</v>
      </c>
      <c r="C73" s="73">
        <f>DATE(C65,11,11)</f>
        <v>40493</v>
      </c>
      <c r="D73" s="77"/>
      <c r="E73" s="80"/>
      <c r="F73" s="80"/>
      <c r="G73" s="80"/>
      <c r="H73" s="80"/>
    </row>
    <row r="74" spans="1:8" ht="15" x14ac:dyDescent="0.25">
      <c r="A74" s="80"/>
      <c r="B74" s="100" t="s">
        <v>186</v>
      </c>
      <c r="C74" s="73">
        <f>DATE(C65,12,25)</f>
        <v>40537</v>
      </c>
      <c r="D74" s="77"/>
      <c r="E74" s="80"/>
      <c r="F74" s="80"/>
      <c r="G74" s="80"/>
      <c r="H74" s="80"/>
    </row>
    <row r="75" spans="1:8" ht="15.75" x14ac:dyDescent="0.25">
      <c r="A75" s="80"/>
      <c r="B75" s="79" t="s">
        <v>173</v>
      </c>
      <c r="C75" s="73"/>
      <c r="D75" s="77"/>
      <c r="E75" s="80"/>
      <c r="F75" s="80"/>
      <c r="G75" s="80"/>
      <c r="H75" s="80"/>
    </row>
    <row r="76" spans="1:8" ht="15" x14ac:dyDescent="0.25">
      <c r="A76" s="80"/>
      <c r="B76" s="64" t="s">
        <v>197</v>
      </c>
      <c r="C76" s="73">
        <f>ROUND(DATE(C65,4,MOD(234-11*MOD(C65,19),30))/7,)*7-6</f>
        <v>40272</v>
      </c>
      <c r="D76" s="73">
        <f>ROUND(DATE(C65,4,1)/7+MOD(19*MOD(C65,19)-7,30)*14%,0)*7-6</f>
        <v>40272</v>
      </c>
      <c r="E76" s="73">
        <f>FLOOR(DAY(MINUTE(C65/38)/2+56)&amp;"/5/"&amp;C65,7)-34</f>
        <v>40272</v>
      </c>
      <c r="F76" s="138" t="s">
        <v>188</v>
      </c>
      <c r="G76" s="80"/>
      <c r="H76" s="80"/>
    </row>
    <row r="77" spans="1:8" ht="15" x14ac:dyDescent="0.25">
      <c r="A77" s="80"/>
      <c r="B77" s="100" t="s">
        <v>180</v>
      </c>
      <c r="C77" s="73">
        <f>C76+1</f>
        <v>40273</v>
      </c>
      <c r="D77" s="77"/>
      <c r="E77" s="80"/>
      <c r="F77" s="80"/>
      <c r="G77" s="80"/>
      <c r="H77" s="80"/>
    </row>
    <row r="78" spans="1:8" ht="15" x14ac:dyDescent="0.25">
      <c r="A78" s="80"/>
      <c r="B78" s="100" t="s">
        <v>181</v>
      </c>
      <c r="C78" s="73">
        <f>C76+39</f>
        <v>40311</v>
      </c>
      <c r="D78" s="77"/>
      <c r="E78" s="80"/>
      <c r="F78" s="80"/>
      <c r="G78" s="80"/>
      <c r="H78" s="80"/>
    </row>
    <row r="79" spans="1:8" ht="15" x14ac:dyDescent="0.25">
      <c r="A79" s="80"/>
      <c r="B79" s="100" t="s">
        <v>183</v>
      </c>
      <c r="C79" s="73">
        <f>C76+49</f>
        <v>40321</v>
      </c>
      <c r="D79" s="77"/>
      <c r="E79" s="80"/>
      <c r="F79" s="80"/>
      <c r="G79" s="80"/>
      <c r="H79" s="80"/>
    </row>
    <row r="80" spans="1:8" ht="15" x14ac:dyDescent="0.25">
      <c r="A80" s="80"/>
      <c r="B80" s="100" t="s">
        <v>182</v>
      </c>
      <c r="C80" s="73">
        <f>C76+50</f>
        <v>40322</v>
      </c>
      <c r="D80" s="77"/>
      <c r="E80" s="80"/>
      <c r="F80" s="80"/>
      <c r="G80" s="80"/>
      <c r="H80" s="80"/>
    </row>
    <row r="81" spans="1:8" ht="15" x14ac:dyDescent="0.25">
      <c r="A81" s="80"/>
      <c r="B81" s="80"/>
      <c r="C81" s="77"/>
      <c r="D81" s="77"/>
      <c r="E81" s="80"/>
      <c r="F81" s="80"/>
      <c r="G81" s="80"/>
      <c r="H81" s="80"/>
    </row>
    <row r="82" spans="1:8" ht="15.75" x14ac:dyDescent="0.25">
      <c r="A82" s="80"/>
      <c r="B82" s="79" t="s">
        <v>198</v>
      </c>
      <c r="C82" s="73"/>
      <c r="D82" s="77"/>
      <c r="E82" s="80"/>
      <c r="F82" s="80"/>
      <c r="G82" s="80"/>
      <c r="H82" s="80"/>
    </row>
    <row r="83" spans="1:8" ht="15" x14ac:dyDescent="0.25">
      <c r="A83" s="80"/>
      <c r="B83" s="100" t="s">
        <v>189</v>
      </c>
      <c r="C83" s="75">
        <f>C67+5</f>
        <v>40184</v>
      </c>
      <c r="D83" s="77"/>
      <c r="E83" s="80"/>
      <c r="F83" s="80"/>
      <c r="G83" s="80"/>
      <c r="H83" s="80"/>
    </row>
    <row r="84" spans="1:8" ht="15" x14ac:dyDescent="0.25">
      <c r="A84" s="80"/>
      <c r="B84" s="100" t="s">
        <v>174</v>
      </c>
      <c r="C84" s="75">
        <f>C74+39</f>
        <v>40576</v>
      </c>
      <c r="D84" s="77"/>
      <c r="E84" s="80"/>
      <c r="F84" s="80"/>
      <c r="G84" s="80"/>
      <c r="H84" s="80"/>
    </row>
    <row r="85" spans="1:8" ht="15" x14ac:dyDescent="0.25">
      <c r="A85" s="80"/>
      <c r="B85" s="100" t="s">
        <v>175</v>
      </c>
      <c r="C85" s="75">
        <f>C84+12</f>
        <v>40588</v>
      </c>
      <c r="D85" s="77"/>
      <c r="E85" s="80"/>
      <c r="F85" s="80"/>
      <c r="G85" s="80"/>
      <c r="H85" s="80"/>
    </row>
    <row r="86" spans="1:8" ht="15" x14ac:dyDescent="0.25">
      <c r="A86" s="80"/>
      <c r="B86" s="100" t="s">
        <v>176</v>
      </c>
      <c r="C86" s="75">
        <f>C76-47</f>
        <v>40225</v>
      </c>
      <c r="D86" s="77"/>
      <c r="E86" s="80"/>
      <c r="F86" s="80"/>
      <c r="G86" s="80"/>
      <c r="H86" s="80"/>
    </row>
    <row r="87" spans="1:8" ht="15" x14ac:dyDescent="0.25">
      <c r="A87" s="80"/>
      <c r="B87" s="100" t="s">
        <v>193</v>
      </c>
      <c r="C87" s="78" t="s">
        <v>194</v>
      </c>
      <c r="D87" s="77"/>
      <c r="E87" s="80"/>
      <c r="F87" s="80"/>
      <c r="G87" s="80"/>
      <c r="H87" s="80"/>
    </row>
    <row r="88" spans="1:8" ht="15" x14ac:dyDescent="0.25">
      <c r="A88" s="80"/>
      <c r="B88" s="100" t="s">
        <v>192</v>
      </c>
      <c r="C88" s="78" t="s">
        <v>191</v>
      </c>
      <c r="D88" s="77"/>
      <c r="E88" s="80"/>
      <c r="F88" s="80"/>
      <c r="G88" s="80"/>
      <c r="H88" s="80"/>
    </row>
    <row r="89" spans="1:8" ht="15" x14ac:dyDescent="0.25">
      <c r="A89" s="80"/>
      <c r="B89" s="100" t="s">
        <v>199</v>
      </c>
      <c r="C89" s="77" t="s">
        <v>200</v>
      </c>
      <c r="D89" s="77"/>
      <c r="E89" s="80"/>
      <c r="F89" s="80"/>
      <c r="G89" s="80"/>
      <c r="H89" s="80"/>
    </row>
    <row r="90" spans="1:8" ht="15" x14ac:dyDescent="0.25">
      <c r="A90" s="80"/>
      <c r="B90" s="100" t="s">
        <v>201</v>
      </c>
      <c r="C90" s="77" t="s">
        <v>202</v>
      </c>
      <c r="D90" s="77"/>
      <c r="E90" s="80"/>
      <c r="F90" s="80"/>
      <c r="G90" s="80"/>
      <c r="H90" s="80"/>
    </row>
    <row r="91" spans="1:8" ht="15" x14ac:dyDescent="0.25">
      <c r="A91" s="80"/>
      <c r="B91" s="100" t="s">
        <v>177</v>
      </c>
      <c r="C91" s="78" t="s">
        <v>190</v>
      </c>
      <c r="D91" s="77"/>
      <c r="E91" s="80"/>
      <c r="F91" s="80"/>
      <c r="G91" s="80"/>
      <c r="H91" s="80"/>
    </row>
    <row r="92" spans="1:8" ht="15" x14ac:dyDescent="0.25">
      <c r="A92" s="80"/>
      <c r="B92" s="100" t="s">
        <v>178</v>
      </c>
      <c r="C92" s="78" t="s">
        <v>195</v>
      </c>
      <c r="D92" s="77"/>
      <c r="E92" s="80"/>
      <c r="F92" s="80"/>
      <c r="G92" s="80"/>
      <c r="H92" s="80"/>
    </row>
    <row r="93" spans="1:8" ht="15" x14ac:dyDescent="0.25">
      <c r="A93" s="80"/>
      <c r="B93" s="100" t="s">
        <v>179</v>
      </c>
      <c r="C93" s="78" t="s">
        <v>196</v>
      </c>
      <c r="D93" s="77"/>
      <c r="E93" s="80"/>
      <c r="F93" s="80"/>
      <c r="G93" s="80"/>
      <c r="H93" s="80"/>
    </row>
    <row r="94" spans="1:8" ht="15" x14ac:dyDescent="0.25">
      <c r="A94" s="80"/>
      <c r="B94" s="80"/>
      <c r="C94" s="80"/>
      <c r="D94" s="77"/>
      <c r="E94" s="80"/>
      <c r="F94" s="80"/>
      <c r="G94" s="80"/>
      <c r="H94" s="80"/>
    </row>
    <row r="95" spans="1:8" ht="16.5" thickBot="1" x14ac:dyDescent="0.3">
      <c r="A95" s="80"/>
      <c r="B95" s="80"/>
      <c r="C95" s="80"/>
      <c r="D95" s="77"/>
      <c r="E95" s="80"/>
      <c r="F95" s="300" t="s">
        <v>366</v>
      </c>
      <c r="G95" s="80"/>
      <c r="H95" s="80"/>
    </row>
    <row r="96" spans="1:8" ht="21" thickBot="1" x14ac:dyDescent="0.35">
      <c r="A96" s="80"/>
      <c r="B96" s="230" t="s">
        <v>282</v>
      </c>
      <c r="C96" s="231" t="s">
        <v>283</v>
      </c>
      <c r="D96" s="232" t="s">
        <v>284</v>
      </c>
      <c r="E96" s="233" t="s">
        <v>285</v>
      </c>
      <c r="F96" s="240">
        <v>2012</v>
      </c>
      <c r="G96" s="80"/>
      <c r="H96" s="80"/>
    </row>
    <row r="97" spans="1:9" ht="15" x14ac:dyDescent="0.25">
      <c r="A97" s="80"/>
      <c r="B97" s="228" t="s">
        <v>273</v>
      </c>
      <c r="C97" s="234">
        <v>38353</v>
      </c>
      <c r="D97" s="217" t="s">
        <v>286</v>
      </c>
      <c r="E97" s="235" t="s">
        <v>287</v>
      </c>
      <c r="F97" s="241">
        <f>DATE(F96,1,1)</f>
        <v>40909</v>
      </c>
      <c r="G97" s="80"/>
      <c r="H97" s="80"/>
      <c r="I97" s="80"/>
    </row>
    <row r="98" spans="1:9" ht="34.5" customHeight="1" x14ac:dyDescent="0.25">
      <c r="A98" s="80"/>
      <c r="B98" s="228" t="s">
        <v>274</v>
      </c>
      <c r="C98" s="234"/>
      <c r="D98" s="217" t="s">
        <v>288</v>
      </c>
      <c r="E98" s="236" t="s">
        <v>289</v>
      </c>
      <c r="F98" s="241">
        <f>FLOOR(DATE(F96,5,DAY(MINUTE(F96/38)/2+56)),7)-34</f>
        <v>41007</v>
      </c>
      <c r="G98" s="80"/>
      <c r="H98" s="80"/>
    </row>
    <row r="99" spans="1:9" ht="15" x14ac:dyDescent="0.25">
      <c r="A99" s="80"/>
      <c r="B99" s="228" t="s">
        <v>275</v>
      </c>
      <c r="C99" s="234"/>
      <c r="D99" s="217" t="s">
        <v>290</v>
      </c>
      <c r="E99" s="235" t="s">
        <v>291</v>
      </c>
      <c r="F99" s="241">
        <f>F98+1</f>
        <v>41008</v>
      </c>
      <c r="G99" s="80"/>
      <c r="H99" s="80"/>
    </row>
    <row r="100" spans="1:9" ht="15" x14ac:dyDescent="0.25">
      <c r="A100" s="80"/>
      <c r="B100" s="228" t="s">
        <v>168</v>
      </c>
      <c r="C100" s="234">
        <v>38473</v>
      </c>
      <c r="D100" s="217" t="s">
        <v>286</v>
      </c>
      <c r="E100" s="235" t="s">
        <v>292</v>
      </c>
      <c r="F100" s="241">
        <f>DATE(F96,5,1)</f>
        <v>41030</v>
      </c>
      <c r="G100" s="80"/>
      <c r="H100" s="80"/>
    </row>
    <row r="101" spans="1:9" ht="15" x14ac:dyDescent="0.25">
      <c r="A101" s="80"/>
      <c r="B101" s="228" t="s">
        <v>276</v>
      </c>
      <c r="C101" s="234"/>
      <c r="D101" s="217" t="s">
        <v>290</v>
      </c>
      <c r="E101" s="235" t="s">
        <v>293</v>
      </c>
      <c r="F101" s="241">
        <f>F98+39</f>
        <v>41046</v>
      </c>
      <c r="G101" s="80"/>
      <c r="H101" s="80"/>
    </row>
    <row r="102" spans="1:9" ht="15" x14ac:dyDescent="0.25">
      <c r="A102" s="80"/>
      <c r="B102" s="228" t="s">
        <v>277</v>
      </c>
      <c r="C102" s="234">
        <v>38480</v>
      </c>
      <c r="D102" s="217" t="s">
        <v>286</v>
      </c>
      <c r="E102" s="235" t="s">
        <v>294</v>
      </c>
      <c r="F102" s="241">
        <f>DATE(F96,5,8)</f>
        <v>41037</v>
      </c>
      <c r="G102" s="80"/>
      <c r="H102" s="80"/>
    </row>
    <row r="103" spans="1:9" ht="15" x14ac:dyDescent="0.25">
      <c r="A103" s="80"/>
      <c r="B103" s="228" t="s">
        <v>278</v>
      </c>
      <c r="C103" s="234"/>
      <c r="D103" s="217" t="s">
        <v>290</v>
      </c>
      <c r="E103" s="235" t="s">
        <v>295</v>
      </c>
      <c r="F103" s="241">
        <f>F99+49</f>
        <v>41057</v>
      </c>
      <c r="G103" s="80"/>
      <c r="H103" s="80"/>
    </row>
    <row r="104" spans="1:9" ht="15" x14ac:dyDescent="0.25">
      <c r="A104" s="80"/>
      <c r="B104" s="228" t="s">
        <v>279</v>
      </c>
      <c r="C104" s="234"/>
      <c r="D104" s="217" t="s">
        <v>290</v>
      </c>
      <c r="E104" s="235" t="s">
        <v>296</v>
      </c>
      <c r="F104" s="241">
        <f>F103+1</f>
        <v>41058</v>
      </c>
      <c r="G104" s="80"/>
      <c r="H104" s="80"/>
    </row>
    <row r="105" spans="1:9" ht="15" x14ac:dyDescent="0.25">
      <c r="A105" s="80"/>
      <c r="B105" s="228" t="s">
        <v>280</v>
      </c>
      <c r="C105" s="234">
        <v>38547</v>
      </c>
      <c r="D105" s="217" t="s">
        <v>286</v>
      </c>
      <c r="E105" s="235" t="s">
        <v>297</v>
      </c>
      <c r="F105" s="241">
        <f>DATE(F96,7,14)</f>
        <v>41104</v>
      </c>
      <c r="G105" s="80"/>
      <c r="H105" s="80"/>
    </row>
    <row r="106" spans="1:9" ht="15" x14ac:dyDescent="0.25">
      <c r="A106" s="80"/>
      <c r="B106" s="228" t="s">
        <v>184</v>
      </c>
      <c r="C106" s="234">
        <v>38579</v>
      </c>
      <c r="D106" s="217" t="s">
        <v>286</v>
      </c>
      <c r="E106" s="235" t="s">
        <v>298</v>
      </c>
      <c r="F106" s="241">
        <f>DATE(F96,8,15)</f>
        <v>41136</v>
      </c>
      <c r="G106" s="80"/>
      <c r="H106" s="80"/>
    </row>
    <row r="107" spans="1:9" ht="15" x14ac:dyDescent="0.25">
      <c r="A107" s="80"/>
      <c r="B107" s="228" t="s">
        <v>171</v>
      </c>
      <c r="C107" s="234">
        <v>38657</v>
      </c>
      <c r="D107" s="217" t="s">
        <v>286</v>
      </c>
      <c r="E107" s="235" t="s">
        <v>299</v>
      </c>
      <c r="F107" s="241">
        <f>DATE(F96,11,1)</f>
        <v>41214</v>
      </c>
      <c r="G107" s="80"/>
      <c r="H107" s="80"/>
    </row>
    <row r="108" spans="1:9" ht="15" x14ac:dyDescent="0.25">
      <c r="A108" s="80"/>
      <c r="B108" s="228" t="s">
        <v>281</v>
      </c>
      <c r="C108" s="234">
        <v>38667</v>
      </c>
      <c r="D108" s="217" t="s">
        <v>286</v>
      </c>
      <c r="E108" s="235" t="s">
        <v>300</v>
      </c>
      <c r="F108" s="241">
        <f>DATE(F96,11,11)</f>
        <v>41224</v>
      </c>
      <c r="G108" s="80"/>
      <c r="H108" s="80"/>
    </row>
    <row r="109" spans="1:9" ht="15.75" thickBot="1" x14ac:dyDescent="0.3">
      <c r="A109" s="80"/>
      <c r="B109" s="229" t="s">
        <v>186</v>
      </c>
      <c r="C109" s="237">
        <v>38711</v>
      </c>
      <c r="D109" s="238" t="s">
        <v>286</v>
      </c>
      <c r="E109" s="239" t="s">
        <v>301</v>
      </c>
      <c r="F109" s="242">
        <f>DATE(F96,12,25)</f>
        <v>41268</v>
      </c>
      <c r="G109" s="80"/>
      <c r="H109" s="80"/>
    </row>
    <row r="110" spans="1:9" ht="15" x14ac:dyDescent="0.25">
      <c r="A110" s="80"/>
      <c r="B110" s="80"/>
      <c r="C110" s="80"/>
      <c r="D110" s="77"/>
      <c r="E110" s="80"/>
      <c r="F110" s="80"/>
      <c r="G110" s="80"/>
      <c r="H110" s="80"/>
    </row>
    <row r="111" spans="1:9" ht="15" x14ac:dyDescent="0.25">
      <c r="A111" s="80"/>
      <c r="B111" s="243" t="s">
        <v>302</v>
      </c>
      <c r="C111" s="80"/>
      <c r="D111" s="77"/>
      <c r="E111" s="80"/>
      <c r="F111" s="80"/>
      <c r="G111" s="80"/>
      <c r="H111" s="80"/>
    </row>
    <row r="112" spans="1:9" ht="15" x14ac:dyDescent="0.25">
      <c r="A112" s="80"/>
      <c r="B112" s="244" t="s">
        <v>303</v>
      </c>
      <c r="C112" s="80"/>
      <c r="D112" s="77"/>
      <c r="E112" s="80"/>
      <c r="F112" s="80"/>
      <c r="G112" s="80"/>
      <c r="H112" s="80"/>
    </row>
    <row r="113" spans="1:8" ht="15" x14ac:dyDescent="0.25">
      <c r="A113" s="80"/>
      <c r="B113" s="245" t="s">
        <v>304</v>
      </c>
      <c r="C113" s="80"/>
      <c r="D113" s="77"/>
      <c r="E113" s="80"/>
      <c r="F113" s="80"/>
      <c r="G113" s="80"/>
      <c r="H113" s="80"/>
    </row>
    <row r="114" spans="1:8" ht="15" x14ac:dyDescent="0.25">
      <c r="A114" s="80"/>
      <c r="B114" s="80"/>
      <c r="C114" s="80"/>
      <c r="D114" s="77"/>
      <c r="E114" s="80"/>
      <c r="F114" s="80"/>
      <c r="G114" s="80"/>
      <c r="H114" s="80"/>
    </row>
    <row r="115" spans="1:8" ht="15" x14ac:dyDescent="0.25">
      <c r="A115" s="80"/>
      <c r="B115" s="246" t="s">
        <v>305</v>
      </c>
      <c r="C115" s="80"/>
      <c r="D115" s="77"/>
      <c r="E115" s="80"/>
      <c r="F115" s="80"/>
      <c r="G115" s="80"/>
      <c r="H115" s="80"/>
    </row>
    <row r="116" spans="1:8" ht="15" x14ac:dyDescent="0.25">
      <c r="A116" s="80"/>
      <c r="B116" s="247" t="s">
        <v>304</v>
      </c>
      <c r="C116" s="80"/>
      <c r="D116" s="77"/>
      <c r="E116" s="80"/>
      <c r="F116" s="80"/>
      <c r="G116" s="80"/>
      <c r="H116" s="80"/>
    </row>
    <row r="117" spans="1:8" ht="15" x14ac:dyDescent="0.25">
      <c r="A117" s="80"/>
      <c r="B117" s="80"/>
      <c r="C117" s="80"/>
      <c r="D117" s="77"/>
      <c r="E117" s="80"/>
      <c r="F117" s="80"/>
      <c r="G117" s="80"/>
      <c r="H117" s="80"/>
    </row>
  </sheetData>
  <mergeCells count="1">
    <mergeCell ref="B1:H1"/>
  </mergeCell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</hyperlinks>
  <pageMargins left="0.78740157499999996" right="0.78740157499999996" top="0.984251969" bottom="0.984251969" header="0.4921259845" footer="0.4921259845"/>
  <pageSetup paperSize="9" orientation="portrait" r:id="rId1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Pointage Planning</vt:lpstr>
      <vt:lpstr>Planning</vt:lpstr>
      <vt:lpstr>Calendrier Perpétuel</vt:lpstr>
      <vt:lpstr>Légende et horaires</vt:lpstr>
      <vt:lpstr>Sources</vt:lpstr>
      <vt:lpstr>Infos Excel</vt:lpstr>
      <vt:lpstr>An</vt:lpstr>
      <vt:lpstr>Planning!Impression_des_titres</vt:lpstr>
      <vt:lpstr>'Pointage Planning'!Impression_des_titres</vt:lpstr>
      <vt:lpstr>'Légende et horaires'!Zone_d_impression</vt:lpstr>
      <vt:lpstr>Planning!Zone_d_impression</vt:lpstr>
      <vt:lpstr>'Pointage Planning'!Zone_d_impression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Leboucher</dc:creator>
  <cp:lastModifiedBy>Joel Leboucher</cp:lastModifiedBy>
  <cp:lastPrinted>2014-11-04T17:08:23Z</cp:lastPrinted>
  <dcterms:created xsi:type="dcterms:W3CDTF">2014-11-01T19:42:37Z</dcterms:created>
  <dcterms:modified xsi:type="dcterms:W3CDTF">2014-11-05T09:52:37Z</dcterms:modified>
</cp:coreProperties>
</file>