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 UPRT SITE WEB\uprt.fr\re-recettes\recettes-du-net\"/>
    </mc:Choice>
  </mc:AlternateContent>
  <bookViews>
    <workbookView xWindow="0" yWindow="0" windowWidth="28800" windowHeight="12135"/>
  </bookViews>
  <sheets>
    <sheet name="Salade César" sheetId="6" r:id="rId1"/>
    <sheet name="important" sheetId="1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5" i="6" l="1"/>
  <c r="Q55" i="6"/>
  <c r="P55" i="6"/>
  <c r="R53" i="6"/>
  <c r="Q53" i="6"/>
  <c r="P53" i="6"/>
  <c r="R51" i="6"/>
  <c r="Q51" i="6"/>
  <c r="P51" i="6"/>
  <c r="R49" i="6"/>
  <c r="Q49" i="6"/>
  <c r="P49" i="6"/>
  <c r="R43" i="6"/>
  <c r="Q43" i="6"/>
  <c r="P43" i="6"/>
  <c r="R41" i="6"/>
  <c r="Q41" i="6"/>
  <c r="P41" i="6"/>
  <c r="R38" i="6"/>
  <c r="Q38" i="6"/>
  <c r="P38" i="6"/>
  <c r="R35" i="6"/>
  <c r="Q35" i="6"/>
  <c r="P35" i="6"/>
  <c r="P33" i="6"/>
  <c r="Q33" i="6"/>
  <c r="R33" i="6"/>
  <c r="N25" i="6" l="1"/>
  <c r="H47" i="6"/>
  <c r="I47" i="6" s="1"/>
  <c r="F47" i="6"/>
  <c r="I46" i="6"/>
  <c r="J308" i="11"/>
  <c r="J307" i="11"/>
  <c r="G307" i="11"/>
  <c r="G308" i="11" s="1"/>
  <c r="D307" i="11"/>
  <c r="D308" i="11" s="1"/>
  <c r="G303" i="11"/>
  <c r="D303" i="11"/>
  <c r="J302" i="11"/>
  <c r="J303" i="11" s="1"/>
  <c r="G302" i="11"/>
  <c r="D302" i="11"/>
  <c r="G296" i="11"/>
  <c r="D296" i="11"/>
  <c r="J295" i="11"/>
  <c r="J296" i="11" s="1"/>
  <c r="G295" i="11"/>
  <c r="D295" i="11"/>
  <c r="J291" i="11"/>
  <c r="G291" i="11"/>
  <c r="D291" i="11"/>
  <c r="J290" i="11"/>
  <c r="G290" i="11"/>
  <c r="D290" i="11"/>
  <c r="C282" i="11"/>
  <c r="K275" i="11"/>
  <c r="J275" i="11"/>
  <c r="I275" i="11"/>
  <c r="H275" i="11"/>
  <c r="G275" i="11"/>
  <c r="M274" i="11"/>
  <c r="K272" i="11"/>
  <c r="J272" i="11"/>
  <c r="I272" i="11"/>
  <c r="H272" i="11"/>
  <c r="G272" i="11"/>
  <c r="M271" i="11"/>
  <c r="K271" i="11"/>
  <c r="K274" i="11" s="1"/>
  <c r="J271" i="11"/>
  <c r="J274" i="11" s="1"/>
  <c r="I271" i="11"/>
  <c r="I274" i="11" s="1"/>
  <c r="H271" i="11"/>
  <c r="H274" i="11" s="1"/>
  <c r="G271" i="11"/>
  <c r="G274" i="11" s="1"/>
  <c r="L270" i="11"/>
  <c r="K264" i="11"/>
  <c r="J264" i="11"/>
  <c r="I264" i="11"/>
  <c r="H264" i="11"/>
  <c r="G264" i="11"/>
  <c r="L263" i="11"/>
  <c r="C246" i="11"/>
  <c r="K239" i="11"/>
  <c r="J239" i="11"/>
  <c r="I239" i="11"/>
  <c r="H239" i="11"/>
  <c r="G239" i="11"/>
  <c r="M238" i="11"/>
  <c r="K236" i="11"/>
  <c r="J236" i="11"/>
  <c r="I236" i="11"/>
  <c r="H236" i="11"/>
  <c r="G236" i="11"/>
  <c r="M235" i="11"/>
  <c r="K235" i="11"/>
  <c r="K238" i="11" s="1"/>
  <c r="J235" i="11"/>
  <c r="J238" i="11" s="1"/>
  <c r="I235" i="11"/>
  <c r="I238" i="11" s="1"/>
  <c r="H235" i="11"/>
  <c r="H238" i="11" s="1"/>
  <c r="G235" i="11"/>
  <c r="G238" i="11" s="1"/>
  <c r="L238" i="11" s="1"/>
  <c r="L234" i="11"/>
  <c r="L233" i="11"/>
  <c r="G207" i="11"/>
  <c r="G206" i="11"/>
  <c r="G205" i="11"/>
  <c r="G204" i="11"/>
  <c r="G203" i="11"/>
  <c r="G202" i="11"/>
  <c r="G201" i="11"/>
  <c r="G200" i="11"/>
  <c r="G199" i="11"/>
  <c r="G198" i="11"/>
  <c r="G197" i="11"/>
  <c r="G196" i="11"/>
  <c r="G193" i="11"/>
  <c r="M187" i="11"/>
  <c r="L187" i="11"/>
  <c r="J187" i="11"/>
  <c r="M186" i="11"/>
  <c r="L186" i="11"/>
  <c r="J186" i="11"/>
  <c r="L180" i="11"/>
  <c r="L179" i="11"/>
  <c r="D170" i="11"/>
  <c r="J170" i="11" s="1"/>
  <c r="I170" i="11" s="1"/>
  <c r="C170" i="11" s="1"/>
  <c r="J169" i="11"/>
  <c r="I169" i="11" s="1"/>
  <c r="C169" i="11" s="1"/>
  <c r="E169" i="11" s="1"/>
  <c r="D169" i="11"/>
  <c r="D168" i="11"/>
  <c r="J168" i="11" s="1"/>
  <c r="I168" i="11" s="1"/>
  <c r="C168" i="11" s="1"/>
  <c r="J167" i="11"/>
  <c r="I167" i="11" s="1"/>
  <c r="C167" i="11" s="1"/>
  <c r="E167" i="11" s="1"/>
  <c r="D167" i="11"/>
  <c r="D166" i="11"/>
  <c r="J166" i="11" s="1"/>
  <c r="I166" i="11" s="1"/>
  <c r="C166" i="11" s="1"/>
  <c r="G141" i="11"/>
  <c r="G139" i="11"/>
  <c r="G137" i="11"/>
  <c r="L135" i="11"/>
  <c r="K135" i="11"/>
  <c r="J135" i="11"/>
  <c r="I135" i="11"/>
  <c r="H135" i="11"/>
  <c r="G133" i="11"/>
  <c r="G132" i="11"/>
  <c r="G131" i="11"/>
  <c r="G130" i="11"/>
  <c r="G129" i="11"/>
  <c r="G126" i="11"/>
  <c r="J123" i="11"/>
  <c r="G123" i="11"/>
  <c r="C121" i="11"/>
  <c r="F114" i="11"/>
  <c r="G113" i="11"/>
  <c r="H113" i="11" s="1"/>
  <c r="K113" i="11" s="1"/>
  <c r="G111" i="11"/>
  <c r="H111" i="11" s="1"/>
  <c r="K111" i="11" s="1"/>
  <c r="G109" i="11"/>
  <c r="H109" i="11" s="1"/>
  <c r="K109" i="11" s="1"/>
  <c r="G107" i="11"/>
  <c r="H107" i="11" s="1"/>
  <c r="K107" i="11" s="1"/>
  <c r="G106" i="11"/>
  <c r="G112" i="11" s="1"/>
  <c r="H112" i="11" s="1"/>
  <c r="K112" i="11" s="1"/>
  <c r="J97" i="11"/>
  <c r="H97" i="11"/>
  <c r="K96" i="11"/>
  <c r="K97" i="11" s="1"/>
  <c r="J96" i="11"/>
  <c r="I96" i="11"/>
  <c r="I97" i="11" s="1"/>
  <c r="H96" i="11"/>
  <c r="L96" i="11" s="1"/>
  <c r="L93" i="11"/>
  <c r="C85" i="11"/>
  <c r="M81" i="11"/>
  <c r="M84" i="11" s="1"/>
  <c r="I81" i="11"/>
  <c r="I84" i="11" s="1"/>
  <c r="N79" i="11"/>
  <c r="L81" i="11" s="1"/>
  <c r="L84" i="11" s="1"/>
  <c r="E78" i="11"/>
  <c r="E85" i="11" s="1"/>
  <c r="O63" i="11"/>
  <c r="O64" i="11" s="1"/>
  <c r="O65" i="11" s="1"/>
  <c r="Q1" i="11"/>
  <c r="P1" i="11"/>
  <c r="O1" i="11"/>
  <c r="N1" i="11"/>
  <c r="M1" i="11"/>
  <c r="L1" i="11"/>
  <c r="K1" i="11"/>
  <c r="J1" i="11"/>
  <c r="I1" i="11"/>
  <c r="H1" i="11"/>
  <c r="G1" i="11"/>
  <c r="F1" i="11"/>
  <c r="E1" i="11"/>
  <c r="D1" i="11"/>
  <c r="C1" i="11"/>
  <c r="B1" i="11"/>
  <c r="A1" i="11"/>
  <c r="L97" i="11" l="1"/>
  <c r="L98" i="11" s="1"/>
  <c r="L99" i="11" s="1"/>
  <c r="L274" i="11"/>
  <c r="L271" i="11"/>
  <c r="J81" i="11"/>
  <c r="J84" i="11" s="1"/>
  <c r="G110" i="11"/>
  <c r="H110" i="11" s="1"/>
  <c r="K110" i="11" s="1"/>
  <c r="E166" i="11"/>
  <c r="E170" i="11"/>
  <c r="L235" i="11"/>
  <c r="K81" i="11"/>
  <c r="K84" i="11" s="1"/>
  <c r="H81" i="11"/>
  <c r="H84" i="11" s="1"/>
  <c r="N84" i="11" s="1"/>
  <c r="G108" i="11"/>
  <c r="H108" i="11" s="1"/>
  <c r="K108" i="11" s="1"/>
  <c r="E168" i="11"/>
  <c r="L165" i="11" l="1"/>
  <c r="F168" i="11" s="1"/>
  <c r="G168" i="11" l="1"/>
  <c r="K168" i="11" s="1"/>
  <c r="L168" i="11" s="1"/>
  <c r="F170" i="11"/>
  <c r="F167" i="11"/>
  <c r="F169" i="11"/>
  <c r="F166" i="11"/>
  <c r="K167" i="11" l="1"/>
  <c r="L167" i="11" s="1"/>
  <c r="G167" i="11"/>
  <c r="G170" i="11"/>
  <c r="K170" i="11"/>
  <c r="L170" i="11" s="1"/>
  <c r="G166" i="11"/>
  <c r="K166" i="11"/>
  <c r="L166" i="11" s="1"/>
  <c r="K165" i="11" s="1"/>
  <c r="E158" i="11" s="1"/>
  <c r="C158" i="11" s="1"/>
  <c r="F158" i="11"/>
  <c r="D161" i="11" s="1"/>
  <c r="G169" i="11"/>
  <c r="K169" i="11"/>
  <c r="L169" i="11" s="1"/>
  <c r="D163" i="11" l="1"/>
  <c r="H161" i="11"/>
  <c r="C161" i="11"/>
  <c r="C163" i="11"/>
  <c r="I161" i="11"/>
  <c r="I158" i="11"/>
  <c r="G161" i="11" s="1"/>
  <c r="K161" i="11" l="1"/>
  <c r="E161" i="11"/>
  <c r="J163" i="11"/>
  <c r="E163" i="11"/>
  <c r="H163" i="11" l="1"/>
  <c r="K163" i="11"/>
  <c r="G163" i="11"/>
  <c r="C140" i="6" l="1"/>
  <c r="D59" i="6"/>
  <c r="M57" i="6"/>
  <c r="L57" i="6"/>
  <c r="K57" i="6"/>
  <c r="N57" i="6" s="1"/>
  <c r="M56" i="6"/>
  <c r="L56" i="6"/>
  <c r="K56" i="6"/>
  <c r="N56" i="6" s="1"/>
  <c r="M55" i="6"/>
  <c r="L55" i="6"/>
  <c r="K55" i="6"/>
  <c r="N55" i="6" s="1"/>
  <c r="M54" i="6"/>
  <c r="L54" i="6"/>
  <c r="K54" i="6"/>
  <c r="N54" i="6" s="1"/>
  <c r="M53" i="6"/>
  <c r="L53" i="6"/>
  <c r="K53" i="6"/>
  <c r="N53" i="6" s="1"/>
  <c r="M52" i="6"/>
  <c r="L52" i="6"/>
  <c r="K52" i="6"/>
  <c r="N52" i="6" s="1"/>
  <c r="M51" i="6"/>
  <c r="L51" i="6"/>
  <c r="K51" i="6"/>
  <c r="N51" i="6" s="1"/>
  <c r="M50" i="6"/>
  <c r="L50" i="6"/>
  <c r="K50" i="6"/>
  <c r="N50" i="6" s="1"/>
  <c r="M49" i="6"/>
  <c r="L49" i="6"/>
  <c r="K49" i="6"/>
  <c r="N49" i="6" s="1"/>
  <c r="M48" i="6"/>
  <c r="L48" i="6"/>
  <c r="K48" i="6"/>
  <c r="N48" i="6" s="1"/>
  <c r="M47" i="6"/>
  <c r="L47" i="6"/>
  <c r="K47" i="6"/>
  <c r="N47" i="6" s="1"/>
  <c r="M46" i="6"/>
  <c r="L46" i="6"/>
  <c r="K46" i="6"/>
  <c r="N46" i="6" s="1"/>
  <c r="M45" i="6"/>
  <c r="L45" i="6"/>
  <c r="K45" i="6"/>
  <c r="N45" i="6" s="1"/>
  <c r="M44" i="6"/>
  <c r="L44" i="6"/>
  <c r="K44" i="6"/>
  <c r="N44" i="6" s="1"/>
  <c r="M43" i="6"/>
  <c r="L43" i="6"/>
  <c r="K43" i="6"/>
  <c r="N43" i="6" s="1"/>
  <c r="M42" i="6"/>
  <c r="L42" i="6"/>
  <c r="K42" i="6"/>
  <c r="N42" i="6" s="1"/>
  <c r="M41" i="6"/>
  <c r="L41" i="6"/>
  <c r="K41" i="6"/>
  <c r="N41" i="6" s="1"/>
  <c r="M40" i="6"/>
  <c r="L40" i="6"/>
  <c r="K40" i="6"/>
  <c r="N40" i="6" s="1"/>
  <c r="M39" i="6"/>
  <c r="L39" i="6"/>
  <c r="K39" i="6"/>
  <c r="N39" i="6" s="1"/>
  <c r="M38" i="6"/>
  <c r="L38" i="6"/>
  <c r="K38" i="6"/>
  <c r="N38" i="6" s="1"/>
  <c r="M37" i="6"/>
  <c r="L37" i="6"/>
  <c r="K37" i="6"/>
  <c r="N37" i="6" s="1"/>
  <c r="M36" i="6"/>
  <c r="L36" i="6"/>
  <c r="K36" i="6"/>
  <c r="N36" i="6" s="1"/>
  <c r="M35" i="6"/>
  <c r="L35" i="6"/>
  <c r="K35" i="6"/>
  <c r="N35" i="6" s="1"/>
  <c r="M34" i="6"/>
  <c r="L34" i="6"/>
  <c r="K34" i="6"/>
  <c r="N34" i="6" s="1"/>
  <c r="M33" i="6"/>
  <c r="L33" i="6"/>
  <c r="K33" i="6"/>
  <c r="N33" i="6" s="1"/>
  <c r="M32" i="6"/>
  <c r="L32" i="6"/>
  <c r="K32" i="6"/>
  <c r="N32" i="6" s="1"/>
  <c r="E31" i="6"/>
  <c r="K59" i="6" l="1"/>
  <c r="I29" i="6"/>
</calcChain>
</file>

<file path=xl/comments1.xml><?xml version="1.0" encoding="utf-8"?>
<comments xmlns="http://schemas.openxmlformats.org/spreadsheetml/2006/main">
  <authors>
    <author>CCR</author>
    <author>Joel</author>
  </authors>
  <commentList>
    <comment ref="E78" authorId="0" shapeId="0">
      <text>
        <r>
          <rPr>
            <sz val="10"/>
            <color indexed="81"/>
            <rFont val="Arial"/>
            <family val="2"/>
          </rPr>
          <t>Total à saisir dans la cellule Quant. À dupliquer</t>
        </r>
      </text>
    </comment>
    <comment ref="E85" authorId="1" shapeId="0">
      <text>
        <r>
          <rPr>
            <b/>
            <sz val="8"/>
            <color indexed="81"/>
            <rFont val="Tahoma"/>
            <family val="2"/>
          </rPr>
          <t>Conversion en nombre de parts Adultes</t>
        </r>
        <r>
          <rPr>
            <sz val="8"/>
            <color indexed="81"/>
            <rFont val="Tahoma"/>
            <family val="2"/>
          </rPr>
          <t xml:space="preserve">
</t>
        </r>
      </text>
    </comment>
  </commentList>
</comments>
</file>

<file path=xl/sharedStrings.xml><?xml version="1.0" encoding="utf-8"?>
<sst xmlns="http://schemas.openxmlformats.org/spreadsheetml/2006/main" count="629" uniqueCount="431">
  <si>
    <t>Largeur de colonnes</t>
  </si>
  <si>
    <t>❶</t>
  </si>
  <si>
    <t>❷</t>
  </si>
  <si>
    <t>❸</t>
  </si>
  <si>
    <t>❹</t>
  </si>
  <si>
    <t>Vous pouvez adapter à votre convenance le poids portion en + ou en - en modifiant ce nombre de portions</t>
  </si>
  <si>
    <t>❺</t>
  </si>
  <si>
    <t>Adresse PC</t>
  </si>
  <si>
    <t>ICI</t>
  </si>
  <si>
    <t>Mise à jour</t>
  </si>
  <si>
    <t>Adaptation : Joël Leboucher..UPRT "Union des Personnels de la Restauration Territoriale"  membre du réseau RESTAU'CO</t>
  </si>
  <si>
    <t>DESCRIPTIF</t>
  </si>
  <si>
    <t>Unités</t>
  </si>
  <si>
    <t>Quoi</t>
  </si>
  <si>
    <t>1 gr = 2 zéros après la virgule du Kg</t>
  </si>
  <si>
    <t>Portions</t>
  </si>
  <si>
    <t>pour 1.5g ajoutez (format) une décimale</t>
  </si>
  <si>
    <t>Poids Unitaire</t>
  </si>
  <si>
    <t>coller dans la colonne E</t>
  </si>
  <si>
    <t>cl</t>
  </si>
  <si>
    <t>gousse(s)</t>
  </si>
  <si>
    <t>œufs</t>
  </si>
  <si>
    <t>Coller le mode de préparation ci-dessous</t>
  </si>
  <si>
    <t>PHASES ESSENTIELLES  DE PROGRESSION</t>
  </si>
  <si>
    <t>C</t>
  </si>
  <si>
    <t>q</t>
  </si>
  <si>
    <t>Equivalence litre / Kg</t>
  </si>
  <si>
    <t>Saisissez vos valeurs</t>
  </si>
  <si>
    <t>Kg</t>
  </si>
  <si>
    <t>hg</t>
  </si>
  <si>
    <t>dag</t>
  </si>
  <si>
    <t>gr</t>
  </si>
  <si>
    <t>L</t>
  </si>
  <si>
    <t>dl</t>
  </si>
  <si>
    <t>ml</t>
  </si>
  <si>
    <t xml:space="preserve">sur la base eau : 1L = 1Kg </t>
  </si>
  <si>
    <t>Lien internet</t>
  </si>
  <si>
    <t>Formats - adaptez vos formats  (format Poids par défaut )  = Reproduire la mise en forme du format qui vous convient</t>
  </si>
  <si>
    <t>Poids</t>
  </si>
  <si>
    <t>Pièce</t>
  </si>
  <si>
    <t>Volume</t>
  </si>
  <si>
    <t>Temps de préparation : 30 minutes</t>
  </si>
  <si>
    <t>Temps de cuisson : 1 h</t>
  </si>
  <si>
    <t>20 g de parmesan râpé très finement</t>
  </si>
  <si>
    <t>80 g de parmesan en copeaux</t>
  </si>
  <si>
    <t>1 jaune d’œuf</t>
  </si>
  <si>
    <t>1 CS de vinaigre de vin blanc (8 g) type Banyuls</t>
  </si>
  <si>
    <t>1 CC de moutarde de Dijon (8 g)</t>
  </si>
  <si>
    <t>1 bonne CS de Worcestershire sauce</t>
  </si>
  <si>
    <t>25 g de filets d’anchois à l’huile ou au sel</t>
  </si>
  <si>
    <t>1 citron non traité</t>
  </si>
  <si>
    <t>7 cl d’huile d’olive + 2 CS</t>
  </si>
  <si>
    <t>7 cl d’huile neutre (tournesol)</t>
  </si>
  <si>
    <t>1 gousse d’ail</t>
  </si>
  <si>
    <t>400 g d’escalopes de poulet fermier</t>
  </si>
  <si>
    <t>2 CS de thym</t>
  </si>
  <si>
    <t>100 g de baguette un peu rassise</t>
  </si>
  <si>
    <t>4 œufs</t>
  </si>
  <si>
    <t>Retirez les œufs et augmentez le four à 200°C.</t>
  </si>
  <si>
    <t>Et sur les réseaux sociaux :</t>
  </si>
  <si>
    <t>https://www.facebook.com/Les.carnets....</t>
  </si>
  <si>
    <t>https://twitter.com/LCDJf3</t>
  </si>
  <si>
    <t>https://instagram.com/les_carnets_de_...</t>
  </si>
  <si>
    <t>9 Bis</t>
  </si>
  <si>
    <t>Recette Auteur pour combien de Portions</t>
  </si>
  <si>
    <t xml:space="preserve"> portions</t>
  </si>
  <si>
    <t>Coller la recette ci-dessous  colonne</t>
  </si>
  <si>
    <t xml:space="preserve"> collage Spécial 1-2-3 Valeurs ou (R) respecter la mise en forme de destination</t>
  </si>
  <si>
    <t>LES POIDS A SAISIR SONT EN Gr</t>
  </si>
  <si>
    <t>❻</t>
  </si>
  <si>
    <t xml:space="preserve">Litres (l.) </t>
  </si>
  <si>
    <t xml:space="preserve">Centilitres (cl.) </t>
  </si>
  <si>
    <t xml:space="preserve">Décilitres (dl.) </t>
  </si>
  <si>
    <t xml:space="preserve">Kilogrammes (kg.) </t>
  </si>
  <si>
    <t>.</t>
  </si>
  <si>
    <t>,</t>
  </si>
  <si>
    <t>1litre</t>
  </si>
  <si>
    <t>100 cl</t>
  </si>
  <si>
    <t>10 dl</t>
  </si>
  <si>
    <t>1 kg</t>
  </si>
  <si>
    <t>0</t>
  </si>
  <si>
    <t>1/2 litre</t>
  </si>
  <si>
    <t>50 cl</t>
  </si>
  <si>
    <t>5 dl</t>
  </si>
  <si>
    <t>0,500 kg</t>
  </si>
  <si>
    <t>1/4 litre</t>
  </si>
  <si>
    <t>25 cl</t>
  </si>
  <si>
    <t>2,5 dl</t>
  </si>
  <si>
    <t>0,250 kg</t>
  </si>
  <si>
    <t>1/8 litre</t>
  </si>
  <si>
    <t>12, 5 c</t>
  </si>
  <si>
    <t>1,25 dl</t>
  </si>
  <si>
    <t>0,125 kg</t>
  </si>
  <si>
    <t>http://www.cuisinealafrancaise.com/fr/2-poids-et-mesures</t>
  </si>
  <si>
    <t>Variante du Modèle N° 9</t>
  </si>
  <si>
    <t>Mode d'emploi du Postit Modèle N° 9</t>
  </si>
  <si>
    <t>Si vous estimez que les grammages de l'Auteur ne conviennent pas à vos convives</t>
  </si>
  <si>
    <t>Poids ou nombre de produits à mettre en œuvre pour la recette</t>
  </si>
  <si>
    <t>Salade césar de Julie</t>
  </si>
  <si>
    <t>AUTEUR   Les carnets de Julie</t>
  </si>
  <si>
    <t>DESCRIPTIF En sillonnant la France depuis 5 ans pour les « Carnets de Julie », j'ai pu constater que les recettes les plus appréciées étaient également les plus discutées. Il y a autant de versions du gratin dauphinois, de la blanquette ou du tiramisu que de cuisinier(e)s! Faut-il précuire les pommes de terre du gratin dans le lait, blanchir la viande de blanquette dans l’eau, utiliser des blancs d'œufs dans le tiramisu …? Difficile de trancher car la cuisine relève avant tout de l’émotion et de la transmission. Quand bien même nous savons le comment, nous sommes rarement en mesure d'expliquer le pourquoi de ce que nous faisons. C’est justement pour démêler les idées reçues des véritables astuces et tenter d’élaborer la meilleure recette de nos classiques que j'ai voulu faire appel à Thierry Marx, chef étoilé mais aussi formateur de jeunes cuisiniers dans le cadre de son école "cuisine mode d'emploi", ainsi qu’au chimiste Raphaël Haumont, spécialiste de l’alimentation. Après avoir vu les carnets de Julie "révisons nos classiques", vous ne pourrez plus jamais louper vos plats favoris!</t>
  </si>
  <si>
    <t xml:space="preserve">1 grosse romaine </t>
  </si>
  <si>
    <t>3 ou 4 sucrines selon leur taille</t>
  </si>
  <si>
    <t>OU</t>
  </si>
  <si>
    <t>sucrines</t>
  </si>
  <si>
    <t>jaune(s)</t>
  </si>
  <si>
    <t>citron(s)</t>
  </si>
  <si>
    <t>CS</t>
  </si>
  <si>
    <t>Cuisiniers : PESEZ …..Evitez les volumes , n'utilisez que les poids comme les pâtissiers</t>
  </si>
  <si>
    <t>Les cuisiniers "sont des artistes"……..ce qui ne doit pas les empêcher … d'UTILISEZ UNE BALANCE…...les résultats seront plus réguliers</t>
  </si>
  <si>
    <t>Cuisiniers : PESEZ …..même le sel…..on ne sale pas 50L de sauce à la "chichette" au "pif" ou à l'expérience</t>
  </si>
  <si>
    <t xml:space="preserve"> la sauce crémée ne se sale pas comme la sauce tomatée etc…….</t>
  </si>
  <si>
    <t xml:space="preserve">J'attire votre attention pour la saisie des quantités    supposons qu'il y ait 400g de viande - 2 œufs ou 2 pieds de veau et 5 cl de crème dans la recette </t>
  </si>
  <si>
    <t>rapportez tout au Kg = 0,400 Kg de viande</t>
  </si>
  <si>
    <t>Viande</t>
  </si>
  <si>
    <t xml:space="preserve">si vous saisissez 2 œufs c'est possible; mais pas dans la même colonne cela fausserait le poids total </t>
  </si>
  <si>
    <t>Excel calculera 2 comme 2 Kg</t>
  </si>
  <si>
    <t>donc pour les produits à l'unité saisissez vos valeurs dans la première colonne</t>
  </si>
  <si>
    <t>Œufs de 50 g</t>
  </si>
  <si>
    <t>OU vous faites la conversion (2X50g =100g) = 0,100Kg</t>
  </si>
  <si>
    <t xml:space="preserve"> idem pour les feuilles de gélatine - les pieds de veau -les feuilles de basilic etc….</t>
  </si>
  <si>
    <t>crème fraiche</t>
  </si>
  <si>
    <t>les ¼ de botte de fines herbes en 0,25 - les demi = 0.5 - les 3/4 = 0.75</t>
  </si>
  <si>
    <t>botte de fines herbes</t>
  </si>
  <si>
    <t xml:space="preserve">Convertissez tout de suite les volumes en poids sur la base de 1L = 1Kg </t>
  </si>
  <si>
    <t xml:space="preserve">sauf cas exeptionnel pour recettes de précision </t>
  </si>
  <si>
    <t xml:space="preserve">Pour le lait entier, la densité donnée habituellement est de 1,03 par rapport à l'eau qui est de 1. </t>
  </si>
  <si>
    <t xml:space="preserve">On peut donc considérer que les 0,03 corespondent à la graisse du lait entier. </t>
  </si>
  <si>
    <t xml:space="preserve">Pour le lait demi-écrémé, la graisse ne devrait représenter que 0,03/2, donc 0,015. </t>
  </si>
  <si>
    <t>Donc la masse d'un litre de lait demi-écrémé doit être de 1,015 Kg (1015 g).</t>
  </si>
  <si>
    <t>l'huile = 0,920 Kg/L</t>
  </si>
  <si>
    <t>Alcool = 0,800 Kg/L</t>
  </si>
  <si>
    <t>eau salée nature = 1,130 Kg/L en fonction du sel ajouté</t>
  </si>
  <si>
    <t>densité des liquides pour cocktails</t>
  </si>
  <si>
    <t>Poids des aliments sur internet</t>
  </si>
  <si>
    <t>http://www.aliments.org/poids.htm</t>
  </si>
  <si>
    <t>http://www.nubel.be/fra/manual/liste_des_denrees_alimentaires.asp</t>
  </si>
  <si>
    <t>Tableau des calibres Fruits Frais</t>
  </si>
  <si>
    <t>http://www.crenoexpert.fr/flipbooks/expproduit/TABLEAUX-CALIBRES-FRUITS-2.pdf</t>
  </si>
  <si>
    <t>LIAISON AU TAPIOCA</t>
  </si>
  <si>
    <t>Saisissez votre volume</t>
  </si>
  <si>
    <t>POUR 1 LITRE DE SAUCE TERMINÉE</t>
  </si>
  <si>
    <t>30 gr</t>
  </si>
  <si>
    <t xml:space="preserve">pour lier 1L de soupe à l'oignon </t>
  </si>
  <si>
    <t>1</t>
  </si>
  <si>
    <t xml:space="preserve">pour lier 200g de chair à saucisse pour tomates farcies </t>
  </si>
  <si>
    <t xml:space="preserve">pour lier 1Kg de tomates concassées avec jus </t>
  </si>
  <si>
    <t>40 gr</t>
  </si>
  <si>
    <t>pour quiche avec 2 œufs</t>
  </si>
  <si>
    <t>50 gr</t>
  </si>
  <si>
    <t>sauce bien liée épaisse</t>
  </si>
  <si>
    <t>SERVICE DES SAUCES</t>
  </si>
  <si>
    <t>Plat mode de cuisson</t>
  </si>
  <si>
    <t>Grammages sauce p.p.</t>
  </si>
  <si>
    <t>1 Kg pour :</t>
  </si>
  <si>
    <t>60 gr</t>
  </si>
  <si>
    <t>plus 8 œufs pour crème patissière</t>
  </si>
  <si>
    <t>un velouté ou une sauce veloutée</t>
  </si>
  <si>
    <t>Sans sauce</t>
  </si>
  <si>
    <t>grillé,frit,nature</t>
  </si>
  <si>
    <t>70/80 gr</t>
  </si>
  <si>
    <t>béchamelle gluante, solidification à froid, donc épaississement important lors de la chute en température</t>
  </si>
  <si>
    <t>Déglaçage</t>
  </si>
  <si>
    <t>roti,poélé</t>
  </si>
  <si>
    <t>20/30 g</t>
  </si>
  <si>
    <t>33 à 50 p.</t>
  </si>
  <si>
    <t>Sauce courte</t>
  </si>
  <si>
    <t>pièces sautées</t>
  </si>
  <si>
    <t>40/50 g</t>
  </si>
  <si>
    <t>20 à 25 p.</t>
  </si>
  <si>
    <t>90 gr</t>
  </si>
  <si>
    <t>pour lier 1L de lait pour gratin d'épinards avec 4 œufs et 120g de gruyère</t>
  </si>
  <si>
    <t>Sauce longue</t>
  </si>
  <si>
    <t>ragoûts,braisés</t>
  </si>
  <si>
    <t>60/80 g</t>
  </si>
  <si>
    <t>12 à 16 p.</t>
  </si>
  <si>
    <t>Bouillon</t>
  </si>
  <si>
    <t>pochés,plats complets</t>
  </si>
  <si>
    <t>90/150 g</t>
  </si>
  <si>
    <t>6 à 11 p.</t>
  </si>
  <si>
    <t xml:space="preserve">Quantités nettes à prévoir : Mater - Prim - Adul - Adul+  </t>
  </si>
  <si>
    <t>PURÉE DÉSHYDRATÉE</t>
  </si>
  <si>
    <t>Grammages nets</t>
  </si>
  <si>
    <t xml:space="preserve">Quantité Totale </t>
  </si>
  <si>
    <t>Purée déshydratée</t>
  </si>
  <si>
    <t>Eau</t>
  </si>
  <si>
    <t>Lait déshydraté</t>
  </si>
  <si>
    <t>Lait frais</t>
  </si>
  <si>
    <t>Crème fraiche</t>
  </si>
  <si>
    <t>Beurre</t>
  </si>
  <si>
    <t>Poids reconstitué</t>
  </si>
  <si>
    <t>Maternelles</t>
  </si>
  <si>
    <t>Primaires</t>
  </si>
  <si>
    <t xml:space="preserve">Adultes </t>
  </si>
  <si>
    <t>Adultes +</t>
  </si>
  <si>
    <t>Poids à l'arrondi supérieur</t>
  </si>
  <si>
    <t xml:space="preserve"> Effectifs</t>
  </si>
  <si>
    <t>Parts Adultes</t>
  </si>
  <si>
    <t>Saisissez vos valeurs dans les cellules fond ivoire ou jaune</t>
  </si>
  <si>
    <t>Combien faut-il commander pour des effectifs et des grammages différents</t>
  </si>
  <si>
    <t>Petit utilitaire d'Aide à la décision</t>
  </si>
  <si>
    <t xml:space="preserve">Saisissez vos effectifs </t>
  </si>
  <si>
    <t>couverts</t>
  </si>
  <si>
    <t xml:space="preserve"> et vos grammages nets à servir</t>
  </si>
  <si>
    <t>% de perte</t>
  </si>
  <si>
    <t>@</t>
  </si>
  <si>
    <t>Familles de convives</t>
  </si>
  <si>
    <t>Mater</t>
  </si>
  <si>
    <t>Prim</t>
  </si>
  <si>
    <t>Adultes</t>
  </si>
  <si>
    <t>Quantités à Prévoir</t>
  </si>
  <si>
    <t>Net à servir :</t>
  </si>
  <si>
    <t>Net</t>
  </si>
  <si>
    <t>Brut à Commander</t>
  </si>
  <si>
    <t>Brut</t>
  </si>
  <si>
    <t>poids de perte</t>
  </si>
  <si>
    <t>en moyenne par convive</t>
  </si>
  <si>
    <t>Facultatif Mais si vous saisissez un % la question à vous poser c'est : le produit brut ou cru perd comblien au parage ou en cuisson</t>
  </si>
  <si>
    <t>Vous obtiendrez le poids brut à commander</t>
  </si>
  <si>
    <t>Composition d'une garniture "COUSCOUS"</t>
  </si>
  <si>
    <t>POIDS NET A FABRIQUER</t>
  </si>
  <si>
    <t>Net cuit</t>
  </si>
  <si>
    <t>perte en cuisson</t>
  </si>
  <si>
    <t>Poids brut à mettre en œuvre</t>
  </si>
  <si>
    <t>carottes coupées</t>
  </si>
  <si>
    <t>courgettescoupées</t>
  </si>
  <si>
    <t>navets coupé</t>
  </si>
  <si>
    <t>pois chiches pré-cuits</t>
  </si>
  <si>
    <t>garniture de céléri branche</t>
  </si>
  <si>
    <t>poivrons rouges coupés</t>
  </si>
  <si>
    <t>poivrons verts coupés</t>
  </si>
  <si>
    <t>Total</t>
  </si>
  <si>
    <t>COMPOSITION ET SERVICE D'UN PLAT COMPLET</t>
  </si>
  <si>
    <t xml:space="preserve">Veullez saisir les informations dans les cellules fond de couleur ivoire. </t>
  </si>
  <si>
    <t>SERVICE EN FONCTION DES EFFECTIFS</t>
  </si>
  <si>
    <t>COUSCOUS</t>
  </si>
  <si>
    <t>Document édité le :</t>
  </si>
  <si>
    <t>Effectifs  à saisir</t>
  </si>
  <si>
    <t>Famille de convives</t>
  </si>
  <si>
    <t>Ainés</t>
  </si>
  <si>
    <t>Total Effectifs</t>
  </si>
  <si>
    <t>grammages ou nombre de Morceaux ou tranches à saisir</t>
  </si>
  <si>
    <t>haut de cuisse de poulet</t>
  </si>
  <si>
    <t>pilon de poulet</t>
  </si>
  <si>
    <t>merguez</t>
  </si>
  <si>
    <t>Agneau en morceaux</t>
  </si>
  <si>
    <t>Agneau boulettes</t>
  </si>
  <si>
    <t>Total Mx par convive</t>
  </si>
  <si>
    <t>légumes couscous cuits</t>
  </si>
  <si>
    <t>Semoule cuite</t>
  </si>
  <si>
    <t>Comment respecter un grammage à servir Exemple N° 1</t>
  </si>
  <si>
    <t>Police de couleur pour saisir vos valeurs    Noir ou gris = formules</t>
  </si>
  <si>
    <t>Les quantités consommées par les enfants dépendent :de l'âge, de la saison, du goût, de l'influence des camarades,de l'activité phisique et/ou du grignotage en récréation sans parler du verre de lait (long à digérer) servi parfois trop près de l'heure du repas</t>
  </si>
  <si>
    <t>Au repas si l'enfant mange beaucoup de pain avec ou en remplacement du plat proposé; les quantités ingérées seront d'autant diminuées. Pour limiter le "gaspillage" et satisfaire les "gourmants"; vous pouvez avoir recours à cet exemple de service.</t>
  </si>
  <si>
    <t>POSSON PANÉ</t>
  </si>
  <si>
    <t xml:space="preserve">Poids unitaire du produit </t>
  </si>
  <si>
    <t>Grammages à servir</t>
  </si>
  <si>
    <t>parts</t>
  </si>
  <si>
    <t>pour</t>
  </si>
  <si>
    <t>enfants</t>
  </si>
  <si>
    <t>Poids  produit à servir</t>
  </si>
  <si>
    <t>Poids  produit envoyé</t>
  </si>
  <si>
    <t>Écart de poids</t>
  </si>
  <si>
    <t>Meilleur rapport</t>
  </si>
  <si>
    <t>produits entiers</t>
  </si>
  <si>
    <t>Tableaux pour service ou cuisson</t>
  </si>
  <si>
    <t>1 = saisissez le poids dans un contenant (une louche - une barquette etc,,)</t>
  </si>
  <si>
    <t>2 =  saisissez le poids de la portion à servir par convive</t>
  </si>
  <si>
    <t>Police de couleur pour saisir vos valeurs    Noir = formules</t>
  </si>
  <si>
    <t xml:space="preserve"> Poids dans 1 contenant</t>
  </si>
  <si>
    <t>Poids d' une Portion</t>
  </si>
  <si>
    <t xml:space="preserve">1 louche ou 1 contenant pour </t>
  </si>
  <si>
    <t>2 =  saisissez le nombre de portions à servir</t>
  </si>
  <si>
    <t>Nb de Portions à servir</t>
  </si>
  <si>
    <t>Exemples</t>
  </si>
  <si>
    <t>Poids de la portion</t>
  </si>
  <si>
    <t xml:space="preserve">1 melon de </t>
  </si>
  <si>
    <t xml:space="preserve">1 plaque hachis parmentier </t>
  </si>
  <si>
    <t>Total Mx dans 1 contenant</t>
  </si>
  <si>
    <t>Portion Nb de Mx par portion</t>
  </si>
  <si>
    <t>Nb portions</t>
  </si>
  <si>
    <t>QUOI ?</t>
  </si>
  <si>
    <t>EXEMPLES</t>
  </si>
  <si>
    <t>32 tranches par plaque ( 1 plaque pour 26 maternelles)</t>
  </si>
  <si>
    <t>table de 12</t>
  </si>
  <si>
    <t>32 tranches par plaque ( 1 plaque pour 16 adultes)</t>
  </si>
  <si>
    <t>1 plaque pour 25 ( 1 tranche par maternelle plus RAB )</t>
  </si>
  <si>
    <t>33 tranches par plaque ( 1.5 tranches par primaire)</t>
  </si>
  <si>
    <t>1 plaque pour 25 ( 1 morceau par maternelle plus RAB )</t>
  </si>
  <si>
    <t>1 plaque pour 20 ( 1 morceau par primaire plus RAB )</t>
  </si>
  <si>
    <t>1 plaque pour 16 ( 1 morceau par adulte plus RAB )</t>
  </si>
  <si>
    <t>1 plaque pour 8 ( 6 morceau par adulte + )</t>
  </si>
  <si>
    <t>1 CITRON POUR 4</t>
  </si>
  <si>
    <t>1 Boite de compote pour 25</t>
  </si>
  <si>
    <t>Le contenant peut être une louche pour le service - un gastro pour la cuisson  etc…</t>
  </si>
  <si>
    <t>Les Mx cela peut s'appliquer à des morceaux de bourguignon mais aussi des tomates farcies ou des oreillons de pêches au sirop pour le dessert etc..</t>
  </si>
  <si>
    <t>COMPLÉMENTS</t>
  </si>
  <si>
    <t>Mise à jour du 3 Janvier 2017</t>
  </si>
  <si>
    <t>QUANTITÉS A SERVIR OU A COMMANDER</t>
  </si>
  <si>
    <t xml:space="preserve"> Saisissez vos effectifs - Saisissez vos quantités pour vos familles de convives et vous obtiendrez le net à servir. Avez-vous un pourcentage de perte (à l'épluchage -au parage - en cuisson ou autre)…saisissez le et vous obtiendrez les quantités brutes à commander</t>
  </si>
  <si>
    <t>Que traitez vous : des Kg des litres des pièces - des portions …des poires etc…</t>
  </si>
  <si>
    <t>pommes</t>
  </si>
  <si>
    <t>Seniors</t>
  </si>
  <si>
    <t>Saisissez vos quantités nets à servir</t>
  </si>
  <si>
    <t>de moyenne</t>
  </si>
  <si>
    <t>Net à préparer :</t>
  </si>
  <si>
    <t>Collez une des unités suivante ou saisissez un nom de produit</t>
  </si>
  <si>
    <t>litres</t>
  </si>
  <si>
    <t>Pièce(s)</t>
  </si>
  <si>
    <t>si vous n'avez pas de perte ne saisissez rien</t>
  </si>
  <si>
    <t>Familles de convives :Mater = enfants Maternelles - Prim = enfants de l'enseignement Primaire - Adulte = sédentaire - Adulte + = travailleur de force - Seniors = nos Ainés - je classe les Adolescennts en Adultes +</t>
  </si>
  <si>
    <t>du 03-01-2017 - Annule et remplace les versions précédentes</t>
  </si>
  <si>
    <t>COMBIEN POURRIEZ VOUS SERVIR AVEC</t>
  </si>
  <si>
    <t>Vous avez préparé ou il vous reste un poids X d'une préparation. Avec ce poids combien de convives ou combien de portions pourrez vous servir</t>
  </si>
  <si>
    <t xml:space="preserve">Poids de votre préparation </t>
  </si>
  <si>
    <t>Saisissez vos grammages nets à servir</t>
  </si>
  <si>
    <t>Vous pourrIez servir</t>
  </si>
  <si>
    <t>Portions / pièces / parts</t>
  </si>
  <si>
    <t>A vous de saisir un poids</t>
  </si>
  <si>
    <t>BONUS</t>
  </si>
  <si>
    <t>Vous devriez préparer :</t>
  </si>
  <si>
    <t>Prix D'ACHAT / Prix de VENTE</t>
  </si>
  <si>
    <t>PRIX D'ACHAT</t>
  </si>
  <si>
    <t>PRIX VENTE</t>
  </si>
  <si>
    <t>%  d'augmentation</t>
  </si>
  <si>
    <t>Augmentation</t>
  </si>
  <si>
    <t>Aide à la décision</t>
  </si>
  <si>
    <t>Pourcentages NET / BRUT</t>
  </si>
  <si>
    <t>POIDS NET</t>
  </si>
  <si>
    <t>POIDS BRUT</t>
  </si>
  <si>
    <t>%  de PERTE</t>
  </si>
  <si>
    <t>POIDS de PERTE</t>
  </si>
  <si>
    <t xml:space="preserve"> POIDS DE PERTE</t>
  </si>
  <si>
    <t xml:space="preserve"> POIDS BRUT</t>
  </si>
  <si>
    <t xml:space="preserve"> POIDS NET</t>
  </si>
  <si>
    <t>RÉFLEXION SUR DES MODÈLE DE RÉPERTOIRE</t>
  </si>
  <si>
    <t>Créer un ou plusieurs répertoires n'est pas tâche facile…à chacun de classer comme il le souhaite</t>
  </si>
  <si>
    <t>par famille de produits</t>
  </si>
  <si>
    <t>par technique</t>
  </si>
  <si>
    <t xml:space="preserve">par ingrédients </t>
  </si>
  <si>
    <t>etc...autant de possibilités que de façons de penser</t>
  </si>
  <si>
    <t>vous pouvez utiliser un disque dur externe qui vous suivra partout</t>
  </si>
  <si>
    <t>Répertoire Patisserie</t>
  </si>
  <si>
    <t>Répertoire "Postits" Alpha par type de fabrication si possible</t>
  </si>
  <si>
    <t>Entremets</t>
  </si>
  <si>
    <t>A</t>
  </si>
  <si>
    <t>B</t>
  </si>
  <si>
    <t>Cracker - (Pâte à)</t>
  </si>
  <si>
    <t>Cracker - (Poudre à)</t>
  </si>
  <si>
    <t>D</t>
  </si>
  <si>
    <t>F</t>
  </si>
  <si>
    <t>Etc…</t>
  </si>
  <si>
    <t>Fraises des bois dans leur jus</t>
  </si>
  <si>
    <t>I</t>
  </si>
  <si>
    <t>Tartes</t>
  </si>
  <si>
    <t>Insert Kappa fraise</t>
  </si>
  <si>
    <t>J</t>
  </si>
  <si>
    <t>Jus de fraise</t>
  </si>
  <si>
    <t>K</t>
  </si>
  <si>
    <t>Kappa fraise</t>
  </si>
  <si>
    <t>S</t>
  </si>
  <si>
    <t>Sorbet Avocat</t>
  </si>
  <si>
    <t>Gros Gateaux</t>
  </si>
  <si>
    <t>Siphon Fraise</t>
  </si>
  <si>
    <t>Sauce Fraise</t>
  </si>
  <si>
    <t>Sirop à Crackers</t>
  </si>
  <si>
    <t>Coussin Cœur St Valentin 2014 - François Perret - Journal du Patissier N° 292 page 40</t>
  </si>
  <si>
    <t>Pièces individuelles</t>
  </si>
  <si>
    <t>les pages Facebook  :</t>
  </si>
  <si>
    <t xml:space="preserve"> UPRT</t>
  </si>
  <si>
    <t>ma page</t>
  </si>
  <si>
    <t>le site</t>
  </si>
  <si>
    <t>Bonne utilisation et… à chacun d'améliorer et d'adapter ces documents</t>
  </si>
  <si>
    <t>sur la base huile : 1L = 0.900Kg - 900g</t>
  </si>
  <si>
    <t>Huile d’olive</t>
  </si>
  <si>
    <t>huile d’olive</t>
  </si>
  <si>
    <t>romaine(s)</t>
  </si>
  <si>
    <t>Quelle quantité voulez vous faire</t>
  </si>
  <si>
    <t>Préparez les œufs pochés au four :</t>
  </si>
  <si>
    <t>déposez les œufs sur une grille et laissez cuire 1 h.</t>
  </si>
  <si>
    <t>Faites cuire le poulet :</t>
  </si>
  <si>
    <t>versez 2 cuillères à soupe d’huile d’olive dans une poêle,</t>
  </si>
  <si>
    <t xml:space="preserve">Retirez et réservez l’ail puis augmentez le feu </t>
  </si>
  <si>
    <t>et saisissez le poulet après l’avoir salé.</t>
  </si>
  <si>
    <t>ÉTAPE N° 1</t>
  </si>
  <si>
    <t>ÉTAPE N° 2</t>
  </si>
  <si>
    <t>ou saisissez le dans la colonne C</t>
  </si>
  <si>
    <t>ÉTAPE N° 3</t>
  </si>
  <si>
    <t xml:space="preserve">Préparez la sauce césar : </t>
  </si>
  <si>
    <t>la moutarde et le vinaigre.</t>
  </si>
  <si>
    <t>Laissez tiédir si l’œuf sort du réfrigérateur.</t>
  </si>
  <si>
    <t>d’abord en très mince filet puis en augmentant le débit quand l’émulsion a pris</t>
  </si>
  <si>
    <t xml:space="preserve"> Ajoutez alors l’ail réservé pressé ou haché </t>
  </si>
  <si>
    <t xml:space="preserve"> et les anchois hachés ou pressés au presse ail. </t>
  </si>
  <si>
    <t xml:space="preserve">Incorporez la Worcestershire sauce, </t>
  </si>
  <si>
    <t>ÉTAPE N° 4</t>
  </si>
  <si>
    <t xml:space="preserve">Effeuillez les salades, lavez et essorez les feuilles. </t>
  </si>
  <si>
    <t>Taillez-les en deux, au centre, en suivant les côtes.</t>
  </si>
  <si>
    <t>ÉTAPE N° 5</t>
  </si>
  <si>
    <t>ÉTAPE N° 6</t>
  </si>
  <si>
    <t xml:space="preserve">Taillez le pain en biseaux, en tranches très fines. </t>
  </si>
  <si>
    <t xml:space="preserve">Arrosez d’un filet d’huile d’olive. </t>
  </si>
  <si>
    <t xml:space="preserve">Taillez le poulet en tranches de 1 cm d’épaisseur. </t>
  </si>
  <si>
    <t>et laissez dorer 5 minutes. </t>
  </si>
  <si>
    <t xml:space="preserve">Enfournez les tranches de pain sur une grille </t>
  </si>
  <si>
    <t>ÉTAPE N° 7</t>
  </si>
  <si>
    <t xml:space="preserve">Mélangez les feuilles de salade avec les 2/3 de la vinaigrette. </t>
  </si>
  <si>
    <t xml:space="preserve"> Déposez joliment dans les assiettes,</t>
  </si>
  <si>
    <t xml:space="preserve">décorez avec les croutons de baguette, </t>
  </si>
  <si>
    <t xml:space="preserve">le poulet et les copeaux de parmesan. </t>
  </si>
  <si>
    <t xml:space="preserve">Écalez les œufs et déposez-les au cœur des assiettes. </t>
  </si>
  <si>
    <t>https://www.youtube.com/watch?v=IyA6uKcD4rQ</t>
  </si>
  <si>
    <t>http://www.france3.fr/emissions/les-c…</t>
  </si>
  <si>
    <t xml:space="preserve">L'Auteur à prévu cette recette pour combien </t>
  </si>
  <si>
    <t xml:space="preserve">Vous voulez dupliquer cette recette pour combien </t>
  </si>
  <si>
    <t>Quantité saisies  prévue pour 4 personnes</t>
  </si>
  <si>
    <t>Pour faciliter la lecture; ajustez  les décimales lorsque nécessaire</t>
  </si>
  <si>
    <t>Exemple</t>
  </si>
  <si>
    <t xml:space="preserve">préchauffez le four à 65 °C, </t>
  </si>
  <si>
    <t xml:space="preserve">ajoutez 1 gousse d’ail pelée et dégermée </t>
  </si>
  <si>
    <t xml:space="preserve">et laissez chauffer 3 minutes à feu moyen. </t>
  </si>
  <si>
    <t xml:space="preserve">Une fois le poulet doré de toutes parts, </t>
  </si>
  <si>
    <t>baissez le feu pour le cuire à cœur (comptez 10 minutes environ).</t>
  </si>
  <si>
    <t xml:space="preserve">dans un plat creux, versez le jaune d’œuf, </t>
  </si>
  <si>
    <t>Ajoutez l’huile d’olive en fouettant,</t>
  </si>
  <si>
    <t xml:space="preserve">2 cuillères à soupe de jus de citron </t>
  </si>
  <si>
    <t xml:space="preserve">et le parmesan râpé. </t>
  </si>
  <si>
    <t>Poivrez et mélangez.</t>
  </si>
  <si>
    <t>Servez avec la vinaigrette à part.</t>
  </si>
  <si>
    <t>format de cellules : Texte</t>
  </si>
  <si>
    <t>du 06-06-2017- Annule et remplace les versions précédentes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</si>
</sst>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64" formatCode="0.000&quot; Kg&quot;"/>
    <numFmt numFmtId="165" formatCode="0.000"/>
    <numFmt numFmtId="166" formatCode="0.000&quot; L&quot;"/>
    <numFmt numFmtId="167" formatCode="0&quot; g&quot;"/>
    <numFmt numFmtId="168" formatCode="0.0&quot; g&quot;"/>
    <numFmt numFmtId="169" formatCode="&quot;Poids portion&quot;\ 0.000&quot; Kg&quot;"/>
    <numFmt numFmtId="170" formatCode="0&quot; %&quot;"/>
    <numFmt numFmtId="171" formatCode="0.000&quot;Kg&quot;"/>
    <numFmt numFmtId="172" formatCode="0.00&quot;Kg&quot;"/>
    <numFmt numFmtId="173" formatCode="0.0"/>
    <numFmt numFmtId="174" formatCode="0&quot;%&quot;"/>
    <numFmt numFmtId="175" formatCode="dddd\ dd\ mmmm\ yyyy"/>
    <numFmt numFmtId="176" formatCode="hh&quot;H&quot;:mm&quot; mn&quot;"/>
    <numFmt numFmtId="177" formatCode="0.0&quot;Kg&quot;"/>
    <numFmt numFmtId="178" formatCode="0&quot; Mx&quot;"/>
    <numFmt numFmtId="179" formatCode="0.00&quot; Mx&quot;"/>
    <numFmt numFmtId="180" formatCode="#,##0.00\ &quot;€&quot;"/>
    <numFmt numFmtId="181" formatCode="0.0&quot; %&quot;"/>
    <numFmt numFmtId="182" formatCode="0&quot;Kg&quot;"/>
    <numFmt numFmtId="183" formatCode="0&quot; cl&quot;"/>
  </numFmts>
  <fonts count="183">
    <font>
      <sz val="11"/>
      <color theme="1"/>
      <name val="Calibri"/>
      <family val="2"/>
      <scheme val="minor"/>
    </font>
    <font>
      <sz val="11"/>
      <color theme="1"/>
      <name val="Calibri"/>
      <family val="2"/>
      <scheme val="minor"/>
    </font>
    <font>
      <sz val="11"/>
      <color indexed="8"/>
      <name val="Rockwell"/>
      <family val="1"/>
    </font>
    <font>
      <sz val="10"/>
      <name val="Arial"/>
      <family val="2"/>
    </font>
    <font>
      <sz val="11"/>
      <name val="Calibri"/>
      <family val="2"/>
    </font>
    <font>
      <b/>
      <sz val="18"/>
      <name val="Arial"/>
      <family val="2"/>
    </font>
    <font>
      <sz val="11"/>
      <color indexed="53"/>
      <name val="Calibri"/>
      <family val="2"/>
    </font>
    <font>
      <b/>
      <sz val="12"/>
      <color indexed="60"/>
      <name val="Calibri"/>
      <family val="2"/>
    </font>
    <font>
      <sz val="11"/>
      <color indexed="57"/>
      <name val="Calibri"/>
      <family val="2"/>
    </font>
    <font>
      <sz val="12"/>
      <color indexed="8"/>
      <name val="Calibri"/>
      <family val="2"/>
    </font>
    <font>
      <b/>
      <sz val="12"/>
      <color indexed="30"/>
      <name val="Calibri"/>
      <family val="2"/>
    </font>
    <font>
      <sz val="11"/>
      <color indexed="36"/>
      <name val="Calibri"/>
      <family val="2"/>
    </font>
    <font>
      <b/>
      <sz val="12"/>
      <color indexed="57"/>
      <name val="Calibri"/>
      <family val="2"/>
    </font>
    <font>
      <sz val="11"/>
      <color indexed="30"/>
      <name val="Calibri"/>
      <family val="2"/>
    </font>
    <font>
      <b/>
      <sz val="14"/>
      <color indexed="30"/>
      <name val="Calibri"/>
      <family val="2"/>
    </font>
    <font>
      <sz val="11"/>
      <color indexed="10"/>
      <name val="Calibri"/>
      <family val="2"/>
    </font>
    <font>
      <sz val="10"/>
      <name val="MS Sans Serif"/>
      <family val="2"/>
    </font>
    <font>
      <b/>
      <sz val="14"/>
      <name val="Calibri"/>
      <family val="2"/>
    </font>
    <font>
      <b/>
      <sz val="14"/>
      <color indexed="10"/>
      <name val="Calibri"/>
      <family val="2"/>
    </font>
    <font>
      <i/>
      <sz val="11"/>
      <name val="Calibri"/>
      <family val="2"/>
    </font>
    <font>
      <b/>
      <sz val="10"/>
      <color indexed="9"/>
      <name val="Arial"/>
      <family val="2"/>
    </font>
    <font>
      <b/>
      <sz val="20"/>
      <color indexed="9"/>
      <name val="Arial"/>
      <family val="2"/>
    </font>
    <font>
      <b/>
      <sz val="11"/>
      <color indexed="9"/>
      <name val="Arial"/>
      <family val="2"/>
    </font>
    <font>
      <b/>
      <sz val="12"/>
      <color indexed="10"/>
      <name val="Calibri"/>
      <family val="2"/>
    </font>
    <font>
      <sz val="12"/>
      <name val="Calibri"/>
      <family val="2"/>
    </font>
    <font>
      <sz val="14"/>
      <name val="Rockwell"/>
      <family val="1"/>
    </font>
    <font>
      <b/>
      <sz val="16"/>
      <name val="Arial"/>
      <family val="2"/>
    </font>
    <font>
      <b/>
      <sz val="11"/>
      <name val="Arial"/>
      <family val="2"/>
    </font>
    <font>
      <i/>
      <sz val="12"/>
      <name val="Arial"/>
      <family val="2"/>
    </font>
    <font>
      <b/>
      <sz val="14"/>
      <color indexed="36"/>
      <name val="Arial"/>
      <family val="2"/>
    </font>
    <font>
      <b/>
      <sz val="12"/>
      <name val="Arial"/>
      <family val="2"/>
    </font>
    <font>
      <b/>
      <sz val="12"/>
      <color indexed="62"/>
      <name val="Calibri"/>
      <family val="2"/>
    </font>
    <font>
      <b/>
      <sz val="14"/>
      <color indexed="30"/>
      <name val="Arial"/>
      <family val="2"/>
    </font>
    <font>
      <sz val="11"/>
      <name val="Arial"/>
      <family val="2"/>
    </font>
    <font>
      <sz val="12"/>
      <name val="Arial"/>
      <family val="2"/>
    </font>
    <font>
      <b/>
      <sz val="14"/>
      <color indexed="10"/>
      <name val="Arial"/>
      <family val="2"/>
    </font>
    <font>
      <b/>
      <i/>
      <sz val="12"/>
      <name val="Arial"/>
      <family val="2"/>
    </font>
    <font>
      <b/>
      <sz val="12"/>
      <name val="Calibri"/>
      <family val="2"/>
    </font>
    <font>
      <b/>
      <sz val="14"/>
      <name val="Arial"/>
      <family val="2"/>
    </font>
    <font>
      <b/>
      <sz val="12"/>
      <color indexed="36"/>
      <name val="Calibri"/>
      <family val="2"/>
    </font>
    <font>
      <sz val="14"/>
      <color indexed="63"/>
      <name val="Calibri"/>
      <family val="2"/>
    </font>
    <font>
      <b/>
      <sz val="12"/>
      <color indexed="9"/>
      <name val="Arial"/>
      <family val="2"/>
    </font>
    <font>
      <sz val="10"/>
      <color indexed="57"/>
      <name val="Calibri"/>
      <family val="2"/>
    </font>
    <font>
      <b/>
      <sz val="14"/>
      <color indexed="8"/>
      <name val="Calibri"/>
      <family val="2"/>
    </font>
    <font>
      <sz val="8"/>
      <color indexed="51"/>
      <name val="Calibri"/>
      <family val="2"/>
    </font>
    <font>
      <b/>
      <sz val="12"/>
      <color indexed="8"/>
      <name val="Calibri"/>
      <family val="2"/>
    </font>
    <font>
      <sz val="14"/>
      <color indexed="8"/>
      <name val="Calibri"/>
      <family val="2"/>
    </font>
    <font>
      <sz val="14"/>
      <name val="Calibri"/>
      <family val="2"/>
    </font>
    <font>
      <sz val="8"/>
      <name val="Calibri"/>
      <family val="2"/>
    </font>
    <font>
      <b/>
      <sz val="11"/>
      <color indexed="36"/>
      <name val="Wingdings 3"/>
      <family val="1"/>
      <charset val="2"/>
    </font>
    <font>
      <b/>
      <sz val="10"/>
      <color indexed="8"/>
      <name val="Calibri"/>
      <family val="2"/>
    </font>
    <font>
      <b/>
      <sz val="12"/>
      <color theme="0"/>
      <name val="Arial"/>
      <family val="2"/>
    </font>
    <font>
      <b/>
      <sz val="12"/>
      <color indexed="36"/>
      <name val="Arial"/>
      <family val="2"/>
    </font>
    <font>
      <b/>
      <sz val="9"/>
      <color indexed="36"/>
      <name val="Calibri"/>
      <family val="2"/>
    </font>
    <font>
      <u/>
      <sz val="10"/>
      <color indexed="12"/>
      <name val="Arial"/>
      <family val="2"/>
    </font>
    <font>
      <u/>
      <sz val="14"/>
      <color indexed="12"/>
      <name val="Arial"/>
      <family val="2"/>
    </font>
    <font>
      <b/>
      <sz val="14"/>
      <color indexed="49"/>
      <name val="Calibri"/>
      <family val="2"/>
    </font>
    <font>
      <sz val="14"/>
      <name val="Arial"/>
      <family val="2"/>
    </font>
    <font>
      <sz val="12"/>
      <color indexed="57"/>
      <name val="Calibri"/>
      <family val="2"/>
    </font>
    <font>
      <sz val="11"/>
      <color indexed="49"/>
      <name val="Calibri"/>
      <family val="2"/>
    </font>
    <font>
      <b/>
      <sz val="10"/>
      <name val="Calibri"/>
      <family val="2"/>
    </font>
    <font>
      <u/>
      <sz val="11"/>
      <color theme="10"/>
      <name val="Calibri"/>
      <family val="2"/>
      <scheme val="minor"/>
    </font>
    <font>
      <sz val="11"/>
      <color indexed="60"/>
      <name val="Calibri"/>
      <family val="2"/>
    </font>
    <font>
      <b/>
      <sz val="14"/>
      <color indexed="60"/>
      <name val="Calibri"/>
      <family val="2"/>
    </font>
    <font>
      <b/>
      <sz val="26"/>
      <name val="Calibri"/>
      <family val="2"/>
    </font>
    <font>
      <b/>
      <sz val="11"/>
      <name val="Calibri"/>
      <family val="2"/>
    </font>
    <font>
      <b/>
      <sz val="11"/>
      <color indexed="30"/>
      <name val="Calibri"/>
      <family val="2"/>
    </font>
    <font>
      <b/>
      <sz val="14"/>
      <name val="Rockwell"/>
      <family val="1"/>
    </font>
    <font>
      <b/>
      <sz val="14"/>
      <color theme="1"/>
      <name val="Calibri"/>
      <family val="2"/>
      <scheme val="minor"/>
    </font>
    <font>
      <b/>
      <sz val="11"/>
      <color theme="1"/>
      <name val="Calibri"/>
      <family val="2"/>
      <scheme val="minor"/>
    </font>
    <font>
      <b/>
      <sz val="20"/>
      <name val="Arial"/>
      <family val="2"/>
    </font>
    <font>
      <b/>
      <sz val="12"/>
      <color rgb="FFFF0000"/>
      <name val="Arial"/>
      <family val="2"/>
    </font>
    <font>
      <sz val="10"/>
      <color rgb="FFFF0000"/>
      <name val="Arial"/>
      <family val="2"/>
    </font>
    <font>
      <sz val="12"/>
      <color theme="1"/>
      <name val="Calibri"/>
      <family val="2"/>
      <scheme val="minor"/>
    </font>
    <font>
      <sz val="12"/>
      <color theme="8" tint="-0.499984740745262"/>
      <name val="Calibri"/>
      <family val="2"/>
      <scheme val="minor"/>
    </font>
    <font>
      <sz val="12"/>
      <name val="Calibri"/>
      <family val="2"/>
      <scheme val="minor"/>
    </font>
    <font>
      <b/>
      <sz val="12"/>
      <name val="Calibri"/>
      <family val="2"/>
      <scheme val="minor"/>
    </font>
    <font>
      <sz val="11"/>
      <color theme="4" tint="-0.499984740745262"/>
      <name val="Arial"/>
      <family val="2"/>
    </font>
    <font>
      <b/>
      <u/>
      <sz val="12"/>
      <color theme="10"/>
      <name val="Calibri"/>
      <family val="2"/>
      <scheme val="minor"/>
    </font>
    <font>
      <u/>
      <sz val="11"/>
      <color theme="10"/>
      <name val="Calibri"/>
      <family val="2"/>
    </font>
    <font>
      <b/>
      <u/>
      <sz val="11"/>
      <color theme="10"/>
      <name val="Calibri"/>
      <family val="2"/>
      <scheme val="minor"/>
    </font>
    <font>
      <sz val="16"/>
      <name val="Arial"/>
      <family val="2"/>
    </font>
    <font>
      <b/>
      <u/>
      <sz val="12"/>
      <color indexed="12"/>
      <name val="Calibri"/>
      <family val="2"/>
      <scheme val="minor"/>
    </font>
    <font>
      <b/>
      <sz val="11"/>
      <color theme="0"/>
      <name val="Arial"/>
      <family val="2"/>
    </font>
    <font>
      <b/>
      <sz val="12"/>
      <color rgb="FF0070C0"/>
      <name val="Calibri"/>
      <family val="2"/>
      <scheme val="minor"/>
    </font>
    <font>
      <b/>
      <sz val="11"/>
      <name val="Calibri"/>
      <family val="2"/>
      <scheme val="minor"/>
    </font>
    <font>
      <b/>
      <sz val="11"/>
      <color rgb="FF0070C0"/>
      <name val="Calibri"/>
      <family val="2"/>
      <scheme val="minor"/>
    </font>
    <font>
      <b/>
      <sz val="12"/>
      <color rgb="FFC00000"/>
      <name val="Calibri"/>
      <family val="2"/>
      <scheme val="minor"/>
    </font>
    <font>
      <b/>
      <sz val="10"/>
      <name val="Arial"/>
      <family val="2"/>
    </font>
    <font>
      <b/>
      <sz val="12"/>
      <color rgb="FFFF0000"/>
      <name val="Calibri"/>
      <family val="2"/>
      <scheme val="minor"/>
    </font>
    <font>
      <b/>
      <sz val="28"/>
      <color rgb="FF0070C0"/>
      <name val="Calibri"/>
      <family val="2"/>
      <scheme val="minor"/>
    </font>
    <font>
      <b/>
      <sz val="8"/>
      <name val="Arial"/>
      <family val="2"/>
    </font>
    <font>
      <sz val="8"/>
      <name val="Arial"/>
      <family val="2"/>
    </font>
    <font>
      <b/>
      <u/>
      <sz val="12"/>
      <name val="Arial"/>
      <family val="2"/>
    </font>
    <font>
      <i/>
      <sz val="12"/>
      <color indexed="12"/>
      <name val="Arial"/>
      <family val="2"/>
    </font>
    <font>
      <sz val="10"/>
      <color indexed="9"/>
      <name val="Arial"/>
      <family val="2"/>
    </font>
    <font>
      <b/>
      <sz val="10"/>
      <color indexed="10"/>
      <name val="Arial"/>
      <family val="2"/>
    </font>
    <font>
      <b/>
      <sz val="10"/>
      <color indexed="12"/>
      <name val="Arial"/>
      <family val="2"/>
    </font>
    <font>
      <sz val="10"/>
      <color indexed="12"/>
      <name val="Arial"/>
      <family val="2"/>
    </font>
    <font>
      <sz val="11"/>
      <color indexed="10"/>
      <name val="Arial"/>
      <family val="2"/>
    </font>
    <font>
      <i/>
      <sz val="11"/>
      <color indexed="9"/>
      <name val="Arial"/>
      <family val="2"/>
    </font>
    <font>
      <sz val="11"/>
      <color indexed="9"/>
      <name val="Arial"/>
      <family val="2"/>
    </font>
    <font>
      <b/>
      <sz val="10"/>
      <color theme="0"/>
      <name val="Arial"/>
      <family val="2"/>
    </font>
    <font>
      <sz val="16"/>
      <color theme="0"/>
      <name val="Arial"/>
      <family val="2"/>
    </font>
    <font>
      <sz val="11"/>
      <color rgb="FF303030"/>
      <name val="Calibri"/>
      <family val="2"/>
      <scheme val="minor"/>
    </font>
    <font>
      <b/>
      <sz val="12"/>
      <color indexed="10"/>
      <name val="Arial"/>
      <family val="2"/>
    </font>
    <font>
      <b/>
      <sz val="12"/>
      <color indexed="12"/>
      <name val="Arial"/>
      <family val="2"/>
    </font>
    <font>
      <b/>
      <sz val="12"/>
      <color rgb="FF0000FF"/>
      <name val="Arial"/>
      <family val="2"/>
    </font>
    <font>
      <b/>
      <sz val="10"/>
      <color rgb="FF0000FF"/>
      <name val="Arial"/>
      <family val="2"/>
    </font>
    <font>
      <b/>
      <sz val="11"/>
      <color rgb="FF0000FF"/>
      <name val="ZDingbats"/>
    </font>
    <font>
      <b/>
      <sz val="16"/>
      <color rgb="FF974807"/>
      <name val="Arial"/>
      <family val="2"/>
    </font>
    <font>
      <i/>
      <sz val="11"/>
      <name val="Arial"/>
      <family val="2"/>
    </font>
    <font>
      <i/>
      <sz val="11"/>
      <color rgb="FF303030"/>
      <name val="Calibri"/>
      <family val="2"/>
      <scheme val="minor"/>
    </font>
    <font>
      <b/>
      <sz val="11"/>
      <color rgb="FF0000FF"/>
      <name val="Calibri"/>
      <family val="2"/>
      <scheme val="minor"/>
    </font>
    <font>
      <sz val="11"/>
      <color rgb="FF0000FF"/>
      <name val="Calibri"/>
      <family val="2"/>
      <scheme val="minor"/>
    </font>
    <font>
      <sz val="8"/>
      <color indexed="22"/>
      <name val="Arial"/>
      <family val="2"/>
    </font>
    <font>
      <b/>
      <sz val="10"/>
      <color indexed="17"/>
      <name val="Arial"/>
      <family val="2"/>
    </font>
    <font>
      <sz val="10"/>
      <color indexed="22"/>
      <name val="Arial"/>
      <family val="2"/>
    </font>
    <font>
      <b/>
      <sz val="14"/>
      <color theme="0"/>
      <name val="Calibri"/>
      <family val="2"/>
      <scheme val="minor"/>
    </font>
    <font>
      <b/>
      <sz val="11"/>
      <color rgb="FFFF0000"/>
      <name val="Calibri"/>
      <family val="2"/>
      <scheme val="minor"/>
    </font>
    <font>
      <sz val="8"/>
      <name val="MS Sans Serif"/>
      <family val="2"/>
    </font>
    <font>
      <b/>
      <sz val="20"/>
      <color indexed="12"/>
      <name val="Arial"/>
      <family val="2"/>
    </font>
    <font>
      <b/>
      <sz val="9"/>
      <name val="Arial"/>
      <family val="2"/>
    </font>
    <font>
      <b/>
      <sz val="12"/>
      <color theme="9" tint="-0.249977111117893"/>
      <name val="Arial"/>
      <family val="2"/>
    </font>
    <font>
      <b/>
      <sz val="11"/>
      <color theme="8"/>
      <name val="Arial"/>
      <family val="2"/>
    </font>
    <font>
      <b/>
      <sz val="10"/>
      <color theme="8"/>
      <name val="Arial"/>
      <family val="2"/>
    </font>
    <font>
      <sz val="11"/>
      <color theme="8"/>
      <name val="Calibri"/>
      <family val="2"/>
      <scheme val="minor"/>
    </font>
    <font>
      <sz val="10"/>
      <color theme="8"/>
      <name val="Arial"/>
      <family val="2"/>
    </font>
    <font>
      <b/>
      <sz val="11"/>
      <color indexed="12"/>
      <name val="Arial"/>
      <family val="2"/>
    </font>
    <font>
      <b/>
      <sz val="11"/>
      <color indexed="10"/>
      <name val="Arial"/>
      <family val="2"/>
    </font>
    <font>
      <sz val="8"/>
      <color theme="0" tint="-0.34998626667073579"/>
      <name val="Arial"/>
      <family val="2"/>
    </font>
    <font>
      <b/>
      <sz val="14"/>
      <color theme="0"/>
      <name val="Arial"/>
      <family val="2"/>
    </font>
    <font>
      <b/>
      <sz val="12"/>
      <color theme="9" tint="-0.249977111117893"/>
      <name val="Calibri"/>
      <family val="2"/>
      <scheme val="minor"/>
    </font>
    <font>
      <sz val="11"/>
      <name val="MS Sans Serif"/>
      <family val="2"/>
    </font>
    <font>
      <b/>
      <sz val="10"/>
      <color indexed="10"/>
      <name val="MS Sans Serif"/>
    </font>
    <font>
      <b/>
      <sz val="11"/>
      <color theme="0" tint="-0.499984740745262"/>
      <name val="Arial"/>
      <family val="2"/>
    </font>
    <font>
      <b/>
      <sz val="12"/>
      <color theme="0" tint="-0.499984740745262"/>
      <name val="Arial"/>
      <family val="2"/>
    </font>
    <font>
      <sz val="10"/>
      <color theme="0" tint="-0.499984740745262"/>
      <name val="Arial"/>
      <family val="2"/>
    </font>
    <font>
      <b/>
      <sz val="18"/>
      <color indexed="49"/>
      <name val="Arial"/>
      <family val="2"/>
    </font>
    <font>
      <b/>
      <sz val="22"/>
      <name val="Arial"/>
      <family val="2"/>
    </font>
    <font>
      <b/>
      <sz val="11"/>
      <color indexed="8"/>
      <name val="Calibri"/>
      <family val="2"/>
    </font>
    <font>
      <sz val="14"/>
      <color indexed="8"/>
      <name val="Rockwell"/>
      <family val="1"/>
    </font>
    <font>
      <sz val="14"/>
      <color indexed="10"/>
      <name val="Rockwell"/>
      <family val="1"/>
    </font>
    <font>
      <sz val="14"/>
      <color indexed="12"/>
      <name val="Rockwell"/>
      <family val="1"/>
    </font>
    <font>
      <b/>
      <sz val="14"/>
      <color indexed="12"/>
      <name val="Calibri"/>
      <family val="2"/>
    </font>
    <font>
      <sz val="12"/>
      <color indexed="62"/>
      <name val="Calibri"/>
      <family val="2"/>
    </font>
    <font>
      <b/>
      <sz val="14"/>
      <color indexed="62"/>
      <name val="Calibri"/>
      <family val="2"/>
    </font>
    <font>
      <sz val="12"/>
      <color indexed="10"/>
      <name val="Calibri"/>
      <family val="2"/>
    </font>
    <font>
      <b/>
      <i/>
      <sz val="12"/>
      <color indexed="60"/>
      <name val="Calibri"/>
      <family val="2"/>
    </font>
    <font>
      <sz val="11"/>
      <color indexed="17"/>
      <name val="Calibri"/>
      <family val="2"/>
    </font>
    <font>
      <b/>
      <sz val="12"/>
      <color indexed="57"/>
      <name val="Arial"/>
      <family val="2"/>
    </font>
    <font>
      <b/>
      <sz val="14"/>
      <color indexed="17"/>
      <name val="Calibri"/>
      <family val="2"/>
    </font>
    <font>
      <sz val="11"/>
      <color indexed="12"/>
      <name val="Arial"/>
      <family val="2"/>
    </font>
    <font>
      <sz val="12"/>
      <color indexed="12"/>
      <name val="Arial"/>
      <family val="2"/>
    </font>
    <font>
      <b/>
      <sz val="18"/>
      <color rgb="FF20759D"/>
      <name val="Arial"/>
      <family val="2"/>
    </font>
    <font>
      <b/>
      <sz val="12"/>
      <color theme="1"/>
      <name val="Calibri"/>
      <family val="2"/>
      <scheme val="minor"/>
    </font>
    <font>
      <b/>
      <sz val="16"/>
      <color theme="1"/>
      <name val="Calibri"/>
      <family val="2"/>
      <scheme val="minor"/>
    </font>
    <font>
      <b/>
      <sz val="11"/>
      <color theme="9"/>
      <name val="Calibri"/>
      <family val="2"/>
      <scheme val="minor"/>
    </font>
    <font>
      <b/>
      <sz val="11"/>
      <color theme="8"/>
      <name val="Calibri"/>
      <family val="2"/>
      <scheme val="minor"/>
    </font>
    <font>
      <b/>
      <u/>
      <sz val="14"/>
      <color theme="10"/>
      <name val="Calibri"/>
      <family val="2"/>
      <scheme val="minor"/>
    </font>
    <font>
      <b/>
      <u/>
      <sz val="14"/>
      <name val="Arial"/>
      <family val="2"/>
    </font>
    <font>
      <b/>
      <u/>
      <sz val="10"/>
      <name val="Arial"/>
      <family val="2"/>
    </font>
    <font>
      <sz val="10"/>
      <color indexed="81"/>
      <name val="Arial"/>
      <family val="2"/>
    </font>
    <font>
      <b/>
      <sz val="8"/>
      <color indexed="81"/>
      <name val="Tahoma"/>
      <family val="2"/>
    </font>
    <font>
      <sz val="8"/>
      <color indexed="81"/>
      <name val="Tahoma"/>
      <family val="2"/>
    </font>
    <font>
      <sz val="11"/>
      <name val="Calibri"/>
      <family val="2"/>
      <scheme val="minor"/>
    </font>
    <font>
      <b/>
      <sz val="12"/>
      <color rgb="FF339966"/>
      <name val="Calibri"/>
      <family val="2"/>
      <scheme val="minor"/>
    </font>
    <font>
      <b/>
      <sz val="11"/>
      <color rgb="FF339966"/>
      <name val="Arial"/>
      <family val="2"/>
    </font>
    <font>
      <b/>
      <sz val="14"/>
      <color rgb="FF339966"/>
      <name val="Calibri"/>
      <family val="2"/>
      <scheme val="minor"/>
    </font>
    <font>
      <b/>
      <sz val="11"/>
      <color indexed="36"/>
      <name val="Arial"/>
      <family val="2"/>
    </font>
    <font>
      <b/>
      <sz val="12"/>
      <color rgb="FF339966"/>
      <name val="Arial"/>
      <family val="2"/>
    </font>
    <font>
      <b/>
      <sz val="11"/>
      <color indexed="36"/>
      <name val="Calibri"/>
      <family val="2"/>
    </font>
    <font>
      <b/>
      <sz val="11"/>
      <color indexed="36"/>
      <name val="Calibri"/>
      <family val="2"/>
      <scheme val="minor"/>
    </font>
    <font>
      <b/>
      <sz val="12"/>
      <color indexed="36"/>
      <name val="Calibri"/>
      <family val="2"/>
      <scheme val="minor"/>
    </font>
    <font>
      <b/>
      <sz val="10"/>
      <color indexed="8"/>
      <name val="Calibri"/>
      <family val="2"/>
      <scheme val="minor"/>
    </font>
    <font>
      <b/>
      <sz val="12"/>
      <color indexed="30"/>
      <name val="Calibri"/>
      <family val="2"/>
      <scheme val="minor"/>
    </font>
    <font>
      <sz val="12"/>
      <color indexed="8"/>
      <name val="Calibri"/>
      <family val="2"/>
      <scheme val="minor"/>
    </font>
    <font>
      <b/>
      <sz val="12"/>
      <color indexed="8"/>
      <name val="Calibri"/>
      <family val="2"/>
      <scheme val="minor"/>
    </font>
    <font>
      <sz val="11"/>
      <color indexed="36"/>
      <name val="Calibri"/>
      <family val="2"/>
      <scheme val="minor"/>
    </font>
    <font>
      <b/>
      <sz val="14"/>
      <color theme="8"/>
      <name val="Calibri"/>
      <family val="2"/>
    </font>
    <font>
      <sz val="14"/>
      <color theme="1"/>
      <name val="Calibri"/>
      <family val="2"/>
      <scheme val="minor"/>
    </font>
    <font>
      <sz val="14"/>
      <color indexed="8"/>
      <name val="Calibri"/>
      <family val="2"/>
      <scheme val="minor"/>
    </font>
    <font>
      <b/>
      <sz val="14"/>
      <color indexed="8"/>
      <name val="Calibri"/>
      <family val="2"/>
      <scheme val="minor"/>
    </font>
  </fonts>
  <fills count="41">
    <fill>
      <patternFill patternType="none"/>
    </fill>
    <fill>
      <patternFill patternType="gray125"/>
    </fill>
    <fill>
      <patternFill patternType="solid">
        <fgColor indexed="9"/>
        <bgColor indexed="64"/>
      </patternFill>
    </fill>
    <fill>
      <patternFill patternType="solid">
        <fgColor indexed="36"/>
        <bgColor indexed="64"/>
      </patternFill>
    </fill>
    <fill>
      <patternFill patternType="solid">
        <fgColor indexed="22"/>
        <bgColor indexed="64"/>
      </patternFill>
    </fill>
    <fill>
      <patternFill patternType="solid">
        <fgColor theme="0"/>
        <bgColor indexed="64"/>
      </patternFill>
    </fill>
    <fill>
      <patternFill patternType="solid">
        <fgColor indexed="47"/>
        <bgColor indexed="64"/>
      </patternFill>
    </fill>
    <fill>
      <patternFill patternType="solid">
        <fgColor indexed="36"/>
        <bgColor indexed="50"/>
      </patternFill>
    </fill>
    <fill>
      <patternFill patternType="solid">
        <fgColor indexed="53"/>
        <bgColor indexed="64"/>
      </patternFill>
    </fill>
    <fill>
      <patternFill patternType="solid">
        <fgColor indexed="55"/>
        <bgColor indexed="50"/>
      </patternFill>
    </fill>
    <fill>
      <patternFill patternType="lightUp">
        <fgColor indexed="9"/>
        <bgColor indexed="47"/>
      </patternFill>
    </fill>
    <fill>
      <patternFill patternType="solid">
        <fgColor indexed="43"/>
        <bgColor indexed="64"/>
      </patternFill>
    </fill>
    <fill>
      <patternFill patternType="solid">
        <fgColor indexed="50"/>
        <bgColor indexed="64"/>
      </patternFill>
    </fill>
    <fill>
      <patternFill patternType="solid">
        <fgColor indexed="42"/>
        <bgColor indexed="64"/>
      </patternFill>
    </fill>
    <fill>
      <patternFill patternType="solid">
        <fgColor theme="0" tint="-0.14999847407452621"/>
        <bgColor indexed="64"/>
      </patternFill>
    </fill>
    <fill>
      <patternFill patternType="lightUp">
        <fgColor indexed="9"/>
        <bgColor indexed="43"/>
      </patternFill>
    </fill>
    <fill>
      <patternFill patternType="solid">
        <fgColor indexed="27"/>
        <bgColor indexed="64"/>
      </patternFill>
    </fill>
    <fill>
      <patternFill patternType="solid">
        <fgColor indexed="47"/>
        <bgColor indexed="9"/>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D9E1F2"/>
        <bgColor indexed="64"/>
      </patternFill>
    </fill>
    <fill>
      <patternFill patternType="solid">
        <fgColor theme="1" tint="0.34998626667073579"/>
        <bgColor indexed="64"/>
      </patternFill>
    </fill>
    <fill>
      <patternFill patternType="solid">
        <fgColor rgb="FF7030A0"/>
        <bgColor indexed="64"/>
      </patternFill>
    </fill>
    <fill>
      <patternFill patternType="solid">
        <fgColor rgb="FFFFFF99"/>
        <bgColor indexed="64"/>
      </patternFill>
    </fill>
    <fill>
      <patternFill patternType="solid">
        <fgColor rgb="FF92D050"/>
        <bgColor indexed="64"/>
      </patternFill>
    </fill>
    <fill>
      <patternFill patternType="solid">
        <fgColor rgb="FFFFFF00"/>
        <bgColor indexed="64"/>
      </patternFill>
    </fill>
    <fill>
      <patternFill patternType="solid">
        <fgColor theme="1" tint="0.499984740745262"/>
        <bgColor indexed="64"/>
      </patternFill>
    </fill>
    <fill>
      <patternFill patternType="solid">
        <fgColor indexed="26"/>
        <bgColor indexed="64"/>
      </patternFill>
    </fill>
    <fill>
      <patternFill patternType="solid">
        <fgColor theme="4"/>
        <bgColor indexed="64"/>
      </patternFill>
    </fill>
    <fill>
      <patternFill patternType="solid">
        <fgColor theme="9" tint="-0.249977111117893"/>
        <bgColor indexed="64"/>
      </patternFill>
    </fill>
    <fill>
      <patternFill patternType="solid">
        <fgColor rgb="FFFFFFCC"/>
        <bgColor indexed="64"/>
      </patternFill>
    </fill>
    <fill>
      <patternFill patternType="solid">
        <fgColor theme="0" tint="-0.14996795556505021"/>
        <bgColor indexed="64"/>
      </patternFill>
    </fill>
    <fill>
      <patternFill patternType="solid">
        <fgColor indexed="65"/>
        <bgColor indexed="64"/>
      </patternFill>
    </fill>
    <fill>
      <patternFill patternType="solid">
        <fgColor theme="5" tint="-0.249977111117893"/>
        <bgColor indexed="64"/>
      </patternFill>
    </fill>
    <fill>
      <patternFill patternType="solid">
        <fgColor theme="0" tint="-0.249977111117893"/>
        <bgColor indexed="64"/>
      </patternFill>
    </fill>
    <fill>
      <patternFill patternType="lightUp">
        <fgColor indexed="9"/>
        <bgColor rgb="FF92D050"/>
      </patternFill>
    </fill>
    <fill>
      <patternFill patternType="lightUp">
        <fgColor indexed="9"/>
        <bgColor indexed="50"/>
      </patternFill>
    </fill>
    <fill>
      <patternFill patternType="solid">
        <fgColor rgb="FFCCFFCC"/>
        <bgColor indexed="64"/>
      </patternFill>
    </fill>
    <fill>
      <patternFill patternType="solid">
        <fgColor rgb="FFFFCC99"/>
        <bgColor indexed="64"/>
      </patternFill>
    </fill>
    <fill>
      <patternFill patternType="lightUp">
        <fgColor indexed="9"/>
        <bgColor rgb="FFFFCC99"/>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Dashed">
        <color indexed="64"/>
      </bottom>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dashDot">
        <color indexed="64"/>
      </top>
      <bottom style="dashDot">
        <color indexed="64"/>
      </bottom>
      <diagonal/>
    </border>
    <border>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hair">
        <color indexed="12"/>
      </bottom>
      <diagonal/>
    </border>
    <border>
      <left/>
      <right/>
      <top/>
      <bottom style="hair">
        <color indexed="12"/>
      </bottom>
      <diagonal/>
    </border>
    <border>
      <left/>
      <right style="medium">
        <color indexed="64"/>
      </right>
      <top/>
      <bottom style="hair">
        <color indexed="12"/>
      </bottom>
      <diagonal/>
    </border>
    <border>
      <left style="medium">
        <color indexed="64"/>
      </left>
      <right/>
      <top style="hair">
        <color indexed="12"/>
      </top>
      <bottom/>
      <diagonal/>
    </border>
    <border>
      <left/>
      <right/>
      <top style="hair">
        <color indexed="12"/>
      </top>
      <bottom/>
      <diagonal/>
    </border>
    <border>
      <left/>
      <right style="medium">
        <color indexed="64"/>
      </right>
      <top style="hair">
        <color indexed="12"/>
      </top>
      <bottom/>
      <diagonal/>
    </border>
    <border>
      <left style="medium">
        <color indexed="64"/>
      </left>
      <right/>
      <top/>
      <bottom style="hair">
        <color indexed="10"/>
      </bottom>
      <diagonal/>
    </border>
    <border>
      <left/>
      <right/>
      <top/>
      <bottom style="hair">
        <color indexed="10"/>
      </bottom>
      <diagonal/>
    </border>
    <border>
      <left/>
      <right style="medium">
        <color indexed="64"/>
      </right>
      <top/>
      <bottom style="hair">
        <color indexed="10"/>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style="hair">
        <color indexed="10"/>
      </top>
      <bottom/>
      <diagonal/>
    </border>
    <border>
      <left/>
      <right/>
      <top style="hair">
        <color indexed="10"/>
      </top>
      <bottom/>
      <diagonal/>
    </border>
    <border>
      <left/>
      <right style="medium">
        <color indexed="64"/>
      </right>
      <top style="hair">
        <color indexed="10"/>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12"/>
      </left>
      <right style="hair">
        <color indexed="12"/>
      </right>
      <top style="hair">
        <color indexed="12"/>
      </top>
      <bottom style="hair">
        <color indexed="12"/>
      </bottom>
      <diagonal/>
    </border>
    <border>
      <left/>
      <right/>
      <top/>
      <bottom style="hair">
        <color rgb="FF0000FF"/>
      </bottom>
      <diagonal/>
    </border>
    <border>
      <left style="hair">
        <color rgb="FF0000FF"/>
      </left>
      <right style="hair">
        <color rgb="FF0000FF"/>
      </right>
      <top style="hair">
        <color rgb="FF0000FF"/>
      </top>
      <bottom style="hair">
        <color rgb="FF0000FF"/>
      </bottom>
      <diagonal/>
    </border>
    <border>
      <left style="hair">
        <color indexed="12"/>
      </left>
      <right style="hair">
        <color indexed="12"/>
      </right>
      <top/>
      <bottom/>
      <diagonal/>
    </border>
    <border>
      <left/>
      <right style="hair">
        <color indexed="12"/>
      </right>
      <top/>
      <bottom/>
      <diagonal/>
    </border>
    <border>
      <left style="hair">
        <color rgb="FFFF0000"/>
      </left>
      <right style="hair">
        <color rgb="FFFF0000"/>
      </right>
      <top style="hair">
        <color rgb="FFFF0000"/>
      </top>
      <bottom style="hair">
        <color rgb="FFFF0000"/>
      </bottom>
      <diagonal/>
    </border>
    <border>
      <left style="hair">
        <color rgb="FFFF0000"/>
      </left>
      <right style="medium">
        <color indexed="64"/>
      </right>
      <top style="hair">
        <color rgb="FFFF0000"/>
      </top>
      <bottom style="hair">
        <color rgb="FFFF0000"/>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30"/>
      </left>
      <right/>
      <top style="medium">
        <color indexed="30"/>
      </top>
      <bottom/>
      <diagonal/>
    </border>
    <border>
      <left/>
      <right/>
      <top style="medium">
        <color indexed="30"/>
      </top>
      <bottom/>
      <diagonal/>
    </border>
    <border>
      <left style="medium">
        <color indexed="30"/>
      </left>
      <right/>
      <top/>
      <bottom style="medium">
        <color indexed="30"/>
      </bottom>
      <diagonal/>
    </border>
    <border>
      <left/>
      <right/>
      <top/>
      <bottom style="medium">
        <color indexed="30"/>
      </bottom>
      <diagonal/>
    </border>
    <border>
      <left/>
      <right/>
      <top style="medium">
        <color rgb="FF0070C0"/>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medium">
        <color indexed="64"/>
      </right>
      <top style="hair">
        <color indexed="64"/>
      </top>
      <bottom/>
      <diagonal/>
    </border>
    <border>
      <left/>
      <right/>
      <top/>
      <bottom style="dashed">
        <color indexed="64"/>
      </bottom>
      <diagonal/>
    </border>
    <border>
      <left/>
      <right style="medium">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rgb="FF0070C0"/>
      </left>
      <right/>
      <top style="medium">
        <color rgb="FF0070C0"/>
      </top>
      <bottom/>
      <diagonal/>
    </border>
    <border>
      <left style="medium">
        <color rgb="FF0070C0"/>
      </left>
      <right/>
      <top/>
      <bottom style="medium">
        <color rgb="FF0070C0"/>
      </bottom>
      <diagonal/>
    </border>
    <border>
      <left/>
      <right/>
      <top/>
      <bottom style="medium">
        <color rgb="FF0070C0"/>
      </bottom>
      <diagonal/>
    </border>
  </borders>
  <cellStyleXfs count="14">
    <xf numFmtId="0" fontId="0" fillId="0" borderId="0"/>
    <xf numFmtId="0" fontId="1" fillId="0" borderId="0"/>
    <xf numFmtId="0" fontId="3" fillId="0" borderId="0"/>
    <xf numFmtId="0" fontId="16" fillId="0" borderId="0"/>
    <xf numFmtId="0" fontId="3" fillId="0" borderId="0"/>
    <xf numFmtId="0" fontId="1" fillId="0" borderId="0"/>
    <xf numFmtId="0" fontId="54" fillId="0" borderId="0" applyNumberFormat="0" applyFill="0" applyBorder="0" applyAlignment="0" applyProtection="0"/>
    <xf numFmtId="0" fontId="61" fillId="0" borderId="0" applyNumberFormat="0" applyFill="0" applyBorder="0" applyAlignment="0" applyProtection="0"/>
    <xf numFmtId="0" fontId="3" fillId="0" borderId="0"/>
    <xf numFmtId="0" fontId="54" fillId="0" borderId="0" applyNumberFormat="0" applyFill="0" applyBorder="0" applyAlignment="0" applyProtection="0">
      <alignment vertical="top"/>
      <protection locked="0"/>
    </xf>
    <xf numFmtId="0" fontId="61" fillId="0" borderId="0" applyNumberFormat="0" applyFill="0" applyBorder="0" applyAlignment="0" applyProtection="0"/>
    <xf numFmtId="0" fontId="16" fillId="0" borderId="0"/>
    <xf numFmtId="0" fontId="92" fillId="0" borderId="0"/>
    <xf numFmtId="0" fontId="3" fillId="0" borderId="0"/>
  </cellStyleXfs>
  <cellXfs count="926">
    <xf numFmtId="0" fontId="0" fillId="0" borderId="0" xfId="0"/>
    <xf numFmtId="1" fontId="1" fillId="0" borderId="0" xfId="1" applyNumberFormat="1" applyFill="1" applyAlignment="1">
      <alignment horizontal="center"/>
    </xf>
    <xf numFmtId="0" fontId="2" fillId="2" borderId="0" xfId="0" applyFont="1" applyFill="1"/>
    <xf numFmtId="0" fontId="1" fillId="0" borderId="0" xfId="1"/>
    <xf numFmtId="0" fontId="9" fillId="2" borderId="0" xfId="0" applyFont="1" applyFill="1" applyBorder="1" applyAlignment="1">
      <alignment horizontal="center"/>
    </xf>
    <xf numFmtId="0" fontId="9" fillId="2" borderId="0" xfId="0" applyFont="1" applyFill="1" applyBorder="1" applyAlignment="1">
      <alignment vertical="center"/>
    </xf>
    <xf numFmtId="0" fontId="9" fillId="2" borderId="5" xfId="0" applyFont="1" applyFill="1" applyBorder="1" applyAlignment="1">
      <alignment horizontal="center" vertical="center"/>
    </xf>
    <xf numFmtId="0" fontId="10" fillId="5" borderId="0" xfId="0" applyFont="1" applyFill="1" applyBorder="1"/>
    <xf numFmtId="0" fontId="13" fillId="2" borderId="4" xfId="2" applyFont="1" applyFill="1" applyBorder="1" applyAlignment="1">
      <alignment horizontal="center" vertical="center"/>
    </xf>
    <xf numFmtId="0" fontId="15" fillId="2" borderId="4" xfId="2" applyFont="1" applyFill="1" applyBorder="1" applyAlignment="1">
      <alignment horizontal="center" vertical="center"/>
    </xf>
    <xf numFmtId="164" fontId="19" fillId="6" borderId="6" xfId="4" applyNumberFormat="1" applyFont="1" applyFill="1" applyBorder="1" applyAlignment="1">
      <alignment vertical="center"/>
    </xf>
    <xf numFmtId="164" fontId="19" fillId="6" borderId="4" xfId="4" applyNumberFormat="1" applyFont="1" applyFill="1" applyBorder="1" applyAlignment="1">
      <alignment horizontal="left" vertical="center"/>
    </xf>
    <xf numFmtId="0" fontId="30" fillId="5" borderId="0" xfId="3" applyNumberFormat="1" applyFont="1" applyFill="1" applyBorder="1" applyAlignment="1">
      <alignment horizontal="right" vertical="center"/>
    </xf>
    <xf numFmtId="0" fontId="30" fillId="5" borderId="0" xfId="3" applyNumberFormat="1" applyFont="1" applyFill="1" applyBorder="1" applyAlignment="1">
      <alignment horizontal="center" vertical="center"/>
    </xf>
    <xf numFmtId="0" fontId="0" fillId="5" borderId="0" xfId="0" applyFill="1"/>
    <xf numFmtId="0" fontId="41" fillId="8" borderId="0" xfId="2" applyFont="1" applyFill="1" applyBorder="1" applyAlignment="1" applyProtection="1">
      <alignment horizontal="center" vertical="center" wrapText="1"/>
      <protection hidden="1"/>
    </xf>
    <xf numFmtId="0" fontId="30" fillId="6" borderId="0" xfId="2" applyFont="1" applyFill="1" applyBorder="1" applyAlignment="1">
      <alignment vertical="center"/>
    </xf>
    <xf numFmtId="0" fontId="34" fillId="6" borderId="0" xfId="2" applyFont="1" applyFill="1" applyBorder="1" applyAlignment="1">
      <alignment horizontal="center" vertical="center"/>
    </xf>
    <xf numFmtId="165" fontId="44" fillId="15" borderId="0" xfId="2" applyNumberFormat="1" applyFont="1" applyFill="1" applyBorder="1" applyAlignment="1">
      <alignment horizontal="center" vertical="center"/>
    </xf>
    <xf numFmtId="164" fontId="27" fillId="11" borderId="5" xfId="4" applyNumberFormat="1" applyFont="1" applyFill="1" applyBorder="1" applyAlignment="1">
      <alignment horizontal="center" vertical="center"/>
    </xf>
    <xf numFmtId="0" fontId="37" fillId="11" borderId="0" xfId="2" applyFont="1" applyFill="1" applyBorder="1" applyAlignment="1" applyProtection="1">
      <alignment vertical="center"/>
      <protection hidden="1"/>
    </xf>
    <xf numFmtId="0" fontId="37" fillId="11" borderId="0" xfId="2" applyFont="1" applyFill="1" applyBorder="1" applyAlignment="1" applyProtection="1">
      <alignment horizontal="right" vertical="center"/>
      <protection hidden="1"/>
    </xf>
    <xf numFmtId="0" fontId="37" fillId="11" borderId="5" xfId="2" applyFont="1" applyFill="1" applyBorder="1" applyAlignment="1" applyProtection="1">
      <alignment horizontal="right" vertical="center"/>
      <protection hidden="1"/>
    </xf>
    <xf numFmtId="0" fontId="6" fillId="11" borderId="0" xfId="2" applyFont="1" applyFill="1" applyBorder="1" applyAlignment="1">
      <alignment horizontal="center" vertical="center"/>
    </xf>
    <xf numFmtId="0" fontId="39" fillId="11" borderId="0" xfId="2" applyFont="1" applyFill="1" applyBorder="1" applyAlignment="1">
      <alignment vertical="center"/>
    </xf>
    <xf numFmtId="0" fontId="7" fillId="11" borderId="0" xfId="2" applyFont="1" applyFill="1" applyBorder="1" applyAlignment="1">
      <alignment vertical="center" wrapText="1"/>
    </xf>
    <xf numFmtId="0" fontId="40" fillId="11" borderId="0" xfId="0" applyFont="1" applyFill="1" applyBorder="1" applyAlignment="1">
      <alignment horizontal="center" vertical="top"/>
    </xf>
    <xf numFmtId="1" fontId="38" fillId="11" borderId="0" xfId="4" applyNumberFormat="1" applyFont="1" applyFill="1" applyBorder="1" applyAlignment="1">
      <alignment vertical="center"/>
    </xf>
    <xf numFmtId="0" fontId="37" fillId="11" borderId="5" xfId="2" applyFont="1" applyFill="1" applyBorder="1" applyAlignment="1" applyProtection="1">
      <alignment horizontal="center" vertical="center"/>
      <protection hidden="1"/>
    </xf>
    <xf numFmtId="166" fontId="27" fillId="11" borderId="5" xfId="4" applyNumberFormat="1" applyFont="1" applyFill="1" applyBorder="1" applyAlignment="1">
      <alignment horizontal="center" vertical="center"/>
    </xf>
    <xf numFmtId="164" fontId="4" fillId="6" borderId="0" xfId="4" applyNumberFormat="1" applyFont="1" applyFill="1" applyBorder="1" applyAlignment="1">
      <alignment horizontal="center" vertical="center"/>
    </xf>
    <xf numFmtId="165" fontId="48" fillId="17" borderId="5" xfId="2" applyNumberFormat="1" applyFont="1" applyFill="1" applyBorder="1" applyAlignment="1">
      <alignment horizontal="center" vertical="center"/>
    </xf>
    <xf numFmtId="0" fontId="29" fillId="11" borderId="4" xfId="3" applyNumberFormat="1" applyFont="1" applyFill="1" applyBorder="1" applyAlignment="1">
      <alignment horizontal="center" vertical="center"/>
    </xf>
    <xf numFmtId="0" fontId="39" fillId="11" borderId="0" xfId="2" applyFont="1" applyFill="1" applyBorder="1" applyAlignment="1">
      <alignment horizontal="left" vertical="center"/>
    </xf>
    <xf numFmtId="0" fontId="17" fillId="11" borderId="0" xfId="2" applyFont="1" applyFill="1" applyBorder="1" applyAlignment="1" applyProtection="1">
      <alignment vertical="center"/>
      <protection hidden="1"/>
    </xf>
    <xf numFmtId="0" fontId="49" fillId="11" borderId="0" xfId="2" applyFont="1" applyFill="1" applyBorder="1" applyAlignment="1" applyProtection="1">
      <alignment horizontal="center" vertical="center" wrapText="1"/>
      <protection hidden="1"/>
    </xf>
    <xf numFmtId="0" fontId="51" fillId="3" borderId="0" xfId="2" applyFont="1" applyFill="1" applyBorder="1" applyAlignment="1" applyProtection="1">
      <alignment horizontal="center" vertical="center" wrapText="1"/>
      <protection hidden="1"/>
    </xf>
    <xf numFmtId="0" fontId="11" fillId="6" borderId="4" xfId="2" applyFont="1" applyFill="1" applyBorder="1" applyAlignment="1">
      <alignment horizontal="center" vertical="center"/>
    </xf>
    <xf numFmtId="0" fontId="53" fillId="5" borderId="0" xfId="0" applyFont="1" applyFill="1" applyBorder="1" applyAlignment="1">
      <alignment horizontal="left" vertical="center"/>
    </xf>
    <xf numFmtId="0" fontId="57" fillId="2" borderId="4" xfId="3" applyNumberFormat="1" applyFont="1" applyFill="1" applyBorder="1" applyAlignment="1">
      <alignment horizontal="right" vertical="center"/>
    </xf>
    <xf numFmtId="164" fontId="58" fillId="13" borderId="15" xfId="4" applyNumberFormat="1" applyFont="1" applyFill="1" applyBorder="1" applyAlignment="1">
      <alignment horizontal="center" vertical="center"/>
    </xf>
    <xf numFmtId="164" fontId="59" fillId="2" borderId="0" xfId="4" applyNumberFormat="1" applyFont="1" applyFill="1" applyBorder="1" applyAlignment="1">
      <alignment horizontal="center" vertical="center"/>
    </xf>
    <xf numFmtId="0" fontId="57" fillId="2" borderId="0" xfId="3" applyNumberFormat="1" applyFont="1" applyFill="1" applyBorder="1" applyAlignment="1">
      <alignment horizontal="right" vertical="center"/>
    </xf>
    <xf numFmtId="166" fontId="59" fillId="2" borderId="0" xfId="4" applyNumberFormat="1" applyFont="1" applyFill="1" applyBorder="1" applyAlignment="1">
      <alignment horizontal="center" vertical="center"/>
    </xf>
    <xf numFmtId="0" fontId="60" fillId="5" borderId="0" xfId="3" applyNumberFormat="1" applyFont="1" applyFill="1" applyBorder="1" applyAlignment="1">
      <alignment horizontal="left" vertical="center"/>
    </xf>
    <xf numFmtId="0" fontId="23" fillId="5" borderId="0" xfId="0" applyFont="1" applyFill="1" applyBorder="1"/>
    <xf numFmtId="0" fontId="25" fillId="2" borderId="4" xfId="4" applyNumberFormat="1" applyFont="1" applyFill="1" applyBorder="1" applyAlignment="1">
      <alignment horizontal="center" vertical="center" wrapText="1"/>
    </xf>
    <xf numFmtId="0" fontId="25" fillId="2" borderId="0" xfId="4" applyNumberFormat="1" applyFont="1" applyFill="1" applyBorder="1" applyAlignment="1">
      <alignment horizontal="center" vertical="center" wrapText="1"/>
    </xf>
    <xf numFmtId="0" fontId="25" fillId="2" borderId="5" xfId="4" applyNumberFormat="1" applyFont="1" applyFill="1" applyBorder="1" applyAlignment="1">
      <alignment horizontal="center" vertical="center" wrapText="1"/>
    </xf>
    <xf numFmtId="0" fontId="30" fillId="6" borderId="0" xfId="2" applyFont="1" applyFill="1" applyBorder="1" applyAlignment="1">
      <alignment horizontal="left" vertical="center"/>
    </xf>
    <xf numFmtId="167" fontId="12" fillId="13" borderId="12" xfId="4" applyNumberFormat="1" applyFont="1" applyFill="1" applyBorder="1" applyAlignment="1">
      <alignment horizontal="center" vertical="center"/>
    </xf>
    <xf numFmtId="167" fontId="12" fillId="13" borderId="15" xfId="4" applyNumberFormat="1" applyFont="1" applyFill="1" applyBorder="1" applyAlignment="1">
      <alignment horizontal="center" vertical="center"/>
    </xf>
    <xf numFmtId="0" fontId="13" fillId="19" borderId="4" xfId="2" applyFont="1" applyFill="1" applyBorder="1" applyAlignment="1">
      <alignment horizontal="center" vertical="center"/>
    </xf>
    <xf numFmtId="0" fontId="29" fillId="19" borderId="0" xfId="3" applyNumberFormat="1" applyFont="1" applyFill="1" applyBorder="1" applyAlignment="1">
      <alignment vertical="center" wrapText="1"/>
    </xf>
    <xf numFmtId="0" fontId="31" fillId="19" borderId="4" xfId="2" applyFont="1" applyFill="1" applyBorder="1" applyAlignment="1" applyProtection="1">
      <alignment horizontal="left" vertical="center"/>
      <protection hidden="1"/>
    </xf>
    <xf numFmtId="0" fontId="31" fillId="19" borderId="0" xfId="2" applyFont="1" applyFill="1" applyBorder="1" applyAlignment="1" applyProtection="1">
      <alignment horizontal="right" vertical="center"/>
      <protection hidden="1"/>
    </xf>
    <xf numFmtId="0" fontId="7" fillId="19" borderId="5" xfId="2" applyFont="1" applyFill="1" applyBorder="1" applyAlignment="1" applyProtection="1">
      <alignment horizontal="right" vertical="center"/>
      <protection hidden="1"/>
    </xf>
    <xf numFmtId="0" fontId="29" fillId="19" borderId="0" xfId="3" applyNumberFormat="1" applyFont="1" applyFill="1" applyBorder="1" applyAlignment="1">
      <alignment horizontal="center" vertical="center"/>
    </xf>
    <xf numFmtId="0" fontId="28" fillId="19" borderId="0" xfId="3" applyNumberFormat="1" applyFont="1" applyFill="1" applyBorder="1" applyAlignment="1">
      <alignment vertical="center"/>
    </xf>
    <xf numFmtId="0" fontId="62" fillId="10" borderId="4" xfId="2" applyFont="1" applyFill="1" applyBorder="1" applyAlignment="1">
      <alignment horizontal="center" vertical="center"/>
    </xf>
    <xf numFmtId="0" fontId="62" fillId="10" borderId="0" xfId="2" applyFont="1" applyFill="1" applyBorder="1" applyAlignment="1">
      <alignment horizontal="center" vertical="center"/>
    </xf>
    <xf numFmtId="0" fontId="27" fillId="10" borderId="0" xfId="2" applyFont="1" applyFill="1" applyBorder="1" applyAlignment="1">
      <alignment vertical="center"/>
    </xf>
    <xf numFmtId="0" fontId="62" fillId="10" borderId="5" xfId="2" applyFont="1" applyFill="1" applyBorder="1" applyAlignment="1">
      <alignment horizontal="center" vertical="center"/>
    </xf>
    <xf numFmtId="0" fontId="7" fillId="11" borderId="0" xfId="2" applyFont="1" applyFill="1" applyBorder="1" applyAlignment="1">
      <alignment vertical="center"/>
    </xf>
    <xf numFmtId="0" fontId="7" fillId="11" borderId="0" xfId="2" applyFont="1" applyFill="1" applyBorder="1" applyAlignment="1">
      <alignment horizontal="right" vertical="center"/>
    </xf>
    <xf numFmtId="0" fontId="63" fillId="11" borderId="0" xfId="2" applyFont="1" applyFill="1" applyBorder="1" applyAlignment="1">
      <alignment horizontal="left" vertical="center"/>
    </xf>
    <xf numFmtId="0" fontId="37" fillId="13" borderId="18" xfId="2" applyFont="1" applyFill="1" applyBorder="1" applyAlignment="1" applyProtection="1">
      <alignment horizontal="right" vertical="center"/>
      <protection hidden="1"/>
    </xf>
    <xf numFmtId="0" fontId="37" fillId="13" borderId="19" xfId="2" applyFont="1" applyFill="1" applyBorder="1" applyAlignment="1" applyProtection="1">
      <alignment horizontal="center" vertical="center"/>
      <protection hidden="1"/>
    </xf>
    <xf numFmtId="0" fontId="37" fillId="13" borderId="19" xfId="2" applyFont="1" applyFill="1" applyBorder="1" applyAlignment="1" applyProtection="1">
      <alignment horizontal="right" vertical="center"/>
      <protection hidden="1"/>
    </xf>
    <xf numFmtId="0" fontId="12" fillId="13" borderId="13" xfId="1" applyFont="1" applyFill="1" applyBorder="1" applyAlignment="1" applyProtection="1">
      <alignment horizontal="center" vertical="center"/>
      <protection locked="0"/>
    </xf>
    <xf numFmtId="165" fontId="42" fillId="13" borderId="12" xfId="1" applyNumberFormat="1" applyFont="1" applyFill="1" applyBorder="1" applyAlignment="1">
      <alignment horizontal="left" vertical="center" wrapText="1"/>
    </xf>
    <xf numFmtId="0" fontId="46" fillId="2" borderId="0" xfId="1" applyFont="1" applyFill="1" applyBorder="1" applyAlignment="1">
      <alignment horizontal="left" vertical="center"/>
    </xf>
    <xf numFmtId="0" fontId="46" fillId="19" borderId="0" xfId="1" applyFont="1" applyFill="1" applyBorder="1" applyAlignment="1">
      <alignment horizontal="left" vertical="center"/>
    </xf>
    <xf numFmtId="0" fontId="43" fillId="19" borderId="0" xfId="1" applyFont="1" applyFill="1" applyBorder="1" applyAlignment="1">
      <alignment vertical="center" wrapText="1"/>
    </xf>
    <xf numFmtId="2" fontId="45" fillId="11" borderId="0" xfId="1" applyNumberFormat="1" applyFont="1" applyFill="1" applyBorder="1" applyAlignment="1">
      <alignment horizontal="right" vertical="center"/>
    </xf>
    <xf numFmtId="0" fontId="9" fillId="11" borderId="0" xfId="1" applyFont="1" applyFill="1" applyBorder="1" applyAlignment="1">
      <alignment horizontal="left" vertical="center"/>
    </xf>
    <xf numFmtId="0" fontId="12" fillId="13" borderId="14" xfId="1" applyFont="1" applyFill="1" applyBorder="1" applyAlignment="1" applyProtection="1">
      <alignment horizontal="center" vertical="center"/>
      <protection locked="0"/>
    </xf>
    <xf numFmtId="165" fontId="42" fillId="13" borderId="15" xfId="1" applyNumberFormat="1" applyFont="1" applyFill="1" applyBorder="1" applyAlignment="1">
      <alignment horizontal="left" vertical="center" wrapText="1"/>
    </xf>
    <xf numFmtId="49" fontId="37" fillId="2" borderId="21" xfId="5" applyNumberFormat="1" applyFont="1" applyFill="1" applyBorder="1" applyAlignment="1">
      <alignment horizontal="center" vertical="center"/>
    </xf>
    <xf numFmtId="49" fontId="64" fillId="4" borderId="22" xfId="5" applyNumberFormat="1" applyFont="1" applyFill="1" applyBorder="1" applyAlignment="1">
      <alignment horizontal="center"/>
    </xf>
    <xf numFmtId="49" fontId="65" fillId="2" borderId="22" xfId="5" applyNumberFormat="1" applyFont="1" applyFill="1" applyBorder="1" applyAlignment="1">
      <alignment horizontal="center" vertical="center"/>
    </xf>
    <xf numFmtId="49" fontId="65" fillId="2" borderId="23" xfId="5" applyNumberFormat="1" applyFont="1" applyFill="1" applyBorder="1" applyAlignment="1">
      <alignment horizontal="center" vertical="center"/>
    </xf>
    <xf numFmtId="49" fontId="10" fillId="2" borderId="21" xfId="5" applyNumberFormat="1" applyFont="1" applyFill="1" applyBorder="1" applyAlignment="1">
      <alignment horizontal="center" vertical="center"/>
    </xf>
    <xf numFmtId="49" fontId="66" fillId="2" borderId="22" xfId="5" applyNumberFormat="1" applyFont="1" applyFill="1" applyBorder="1" applyAlignment="1">
      <alignment horizontal="center" vertical="center"/>
    </xf>
    <xf numFmtId="49" fontId="66" fillId="2" borderId="23" xfId="5" applyNumberFormat="1" applyFont="1" applyFill="1" applyBorder="1" applyAlignment="1">
      <alignment horizontal="center" vertical="center"/>
    </xf>
    <xf numFmtId="49" fontId="37" fillId="2" borderId="36" xfId="0" applyNumberFormat="1" applyFont="1" applyFill="1" applyBorder="1" applyAlignment="1">
      <alignment horizontal="right" vertical="center"/>
    </xf>
    <xf numFmtId="49" fontId="0" fillId="2" borderId="37" xfId="0" applyNumberFormat="1" applyFont="1" applyFill="1" applyBorder="1" applyAlignment="1">
      <alignment horizontal="center" vertical="center"/>
    </xf>
    <xf numFmtId="49" fontId="0" fillId="2" borderId="38" xfId="0" applyNumberFormat="1" applyFont="1" applyFill="1" applyBorder="1" applyAlignment="1">
      <alignment horizontal="center" vertical="center"/>
    </xf>
    <xf numFmtId="49" fontId="7" fillId="11" borderId="39" xfId="5" quotePrefix="1" applyNumberFormat="1" applyFont="1" applyFill="1" applyBorder="1" applyAlignment="1">
      <alignment horizontal="center" vertical="center"/>
    </xf>
    <xf numFmtId="49" fontId="7" fillId="11" borderId="40" xfId="5" applyNumberFormat="1" applyFont="1" applyFill="1" applyBorder="1" applyAlignment="1">
      <alignment horizontal="center" vertical="center"/>
    </xf>
    <xf numFmtId="49" fontId="7" fillId="11" borderId="41" xfId="5" applyNumberFormat="1" applyFont="1" applyFill="1" applyBorder="1" applyAlignment="1">
      <alignment horizontal="center" vertical="center"/>
    </xf>
    <xf numFmtId="49" fontId="37" fillId="2" borderId="18" xfId="0" applyNumberFormat="1" applyFont="1" applyFill="1" applyBorder="1" applyAlignment="1">
      <alignment horizontal="right" vertical="center"/>
    </xf>
    <xf numFmtId="49" fontId="0" fillId="2" borderId="19" xfId="0" applyNumberFormat="1" applyFont="1" applyFill="1" applyBorder="1" applyAlignment="1">
      <alignment horizontal="center" vertical="center"/>
    </xf>
    <xf numFmtId="49" fontId="0" fillId="2" borderId="20" xfId="0" applyNumberFormat="1" applyFont="1" applyFill="1" applyBorder="1" applyAlignment="1">
      <alignment horizontal="center" vertical="center"/>
    </xf>
    <xf numFmtId="49" fontId="7" fillId="11" borderId="42" xfId="5" quotePrefix="1" applyNumberFormat="1" applyFont="1" applyFill="1" applyBorder="1" applyAlignment="1">
      <alignment horizontal="center" vertical="center"/>
    </xf>
    <xf numFmtId="49" fontId="7" fillId="11" borderId="43" xfId="5" applyNumberFormat="1" applyFont="1" applyFill="1" applyBorder="1" applyAlignment="1">
      <alignment horizontal="center" vertical="center"/>
    </xf>
    <xf numFmtId="49" fontId="7" fillId="11" borderId="44" xfId="5" applyNumberFormat="1" applyFont="1" applyFill="1" applyBorder="1" applyAlignment="1">
      <alignment horizontal="center" vertical="center"/>
    </xf>
    <xf numFmtId="0" fontId="3" fillId="2" borderId="0" xfId="2" applyFill="1" applyProtection="1">
      <protection hidden="1"/>
    </xf>
    <xf numFmtId="0" fontId="3" fillId="0" borderId="0" xfId="2" applyProtection="1">
      <protection hidden="1"/>
    </xf>
    <xf numFmtId="0" fontId="30" fillId="10" borderId="4" xfId="2" applyFont="1" applyFill="1" applyBorder="1" applyAlignment="1">
      <alignment vertical="center"/>
    </xf>
    <xf numFmtId="0" fontId="30" fillId="10" borderId="0" xfId="2" applyFont="1" applyFill="1" applyBorder="1" applyAlignment="1">
      <alignment vertical="center"/>
    </xf>
    <xf numFmtId="0" fontId="30" fillId="10" borderId="5" xfId="2" applyFont="1" applyFill="1" applyBorder="1" applyAlignment="1">
      <alignment vertical="center"/>
    </xf>
    <xf numFmtId="0" fontId="4" fillId="6" borderId="4" xfId="1" applyFont="1" applyFill="1" applyBorder="1" applyAlignment="1" applyProtection="1">
      <alignment horizontal="center" vertical="center"/>
      <protection locked="0"/>
    </xf>
    <xf numFmtId="165" fontId="4" fillId="6" borderId="0" xfId="1" applyNumberFormat="1" applyFont="1" applyFill="1" applyBorder="1" applyAlignment="1">
      <alignment vertical="center" wrapText="1"/>
    </xf>
    <xf numFmtId="0" fontId="47" fillId="6" borderId="0" xfId="1" applyFont="1" applyFill="1" applyBorder="1" applyAlignment="1">
      <alignment horizontal="left"/>
    </xf>
    <xf numFmtId="0" fontId="37" fillId="6" borderId="0" xfId="1" applyFont="1" applyFill="1" applyBorder="1" applyAlignment="1">
      <alignment vertical="center" wrapText="1"/>
    </xf>
    <xf numFmtId="0" fontId="1" fillId="11" borderId="4" xfId="1" applyFill="1" applyBorder="1" applyAlignment="1"/>
    <xf numFmtId="0" fontId="1" fillId="11" borderId="0" xfId="1" applyFill="1" applyBorder="1" applyAlignment="1">
      <alignment horizontal="center"/>
    </xf>
    <xf numFmtId="0" fontId="50" fillId="11" borderId="0" xfId="1" applyFont="1" applyFill="1" applyBorder="1" applyAlignment="1">
      <alignment vertical="top" wrapText="1"/>
    </xf>
    <xf numFmtId="0" fontId="50" fillId="11" borderId="5" xfId="1" applyFont="1" applyFill="1" applyBorder="1" applyAlignment="1">
      <alignment vertical="top" wrapText="1"/>
    </xf>
    <xf numFmtId="0" fontId="1" fillId="0" borderId="0" xfId="1" applyBorder="1"/>
    <xf numFmtId="166" fontId="58" fillId="13" borderId="15" xfId="4" applyNumberFormat="1" applyFont="1" applyFill="1" applyBorder="1" applyAlignment="1">
      <alignment horizontal="center" vertical="center"/>
    </xf>
    <xf numFmtId="0" fontId="9" fillId="2" borderId="0" xfId="1" applyFont="1" applyFill="1" applyBorder="1" applyAlignment="1">
      <alignment horizontal="center"/>
    </xf>
    <xf numFmtId="0" fontId="9" fillId="2" borderId="0" xfId="1" applyFont="1" applyFill="1" applyBorder="1" applyAlignment="1">
      <alignment vertical="center"/>
    </xf>
    <xf numFmtId="0" fontId="9" fillId="2" borderId="5" xfId="1" applyFont="1" applyFill="1" applyBorder="1" applyAlignment="1">
      <alignment horizontal="center" vertical="center"/>
    </xf>
    <xf numFmtId="0" fontId="34" fillId="2" borderId="45" xfId="2" applyFont="1" applyFill="1" applyBorder="1" applyAlignment="1">
      <alignment horizontal="center" vertical="center"/>
    </xf>
    <xf numFmtId="0" fontId="37" fillId="5" borderId="0" xfId="1" applyFont="1" applyFill="1" applyBorder="1"/>
    <xf numFmtId="0" fontId="67" fillId="2" borderId="4" xfId="4" applyNumberFormat="1" applyFont="1" applyFill="1" applyBorder="1" applyAlignment="1">
      <alignment horizontal="center" vertical="center" wrapText="1"/>
    </xf>
    <xf numFmtId="0" fontId="68" fillId="0" borderId="0" xfId="0" applyFont="1"/>
    <xf numFmtId="0" fontId="67" fillId="2" borderId="0" xfId="4" applyNumberFormat="1" applyFont="1" applyFill="1" applyBorder="1" applyAlignment="1">
      <alignment horizontal="center" vertical="center" wrapText="1"/>
    </xf>
    <xf numFmtId="0" fontId="67" fillId="2" borderId="5" xfId="4" applyNumberFormat="1" applyFont="1" applyFill="1" applyBorder="1" applyAlignment="1">
      <alignment horizontal="center" vertical="center" wrapText="1"/>
    </xf>
    <xf numFmtId="0" fontId="1" fillId="0" borderId="0" xfId="1" applyAlignment="1">
      <alignment horizontal="center" vertical="center"/>
    </xf>
    <xf numFmtId="0" fontId="3" fillId="5" borderId="0" xfId="2" applyFill="1" applyProtection="1">
      <protection hidden="1"/>
    </xf>
    <xf numFmtId="0" fontId="1" fillId="5" borderId="0" xfId="1" applyFill="1"/>
    <xf numFmtId="0" fontId="30" fillId="5" borderId="0" xfId="2" applyFont="1" applyFill="1" applyAlignment="1" applyProtection="1">
      <alignment horizontal="left"/>
      <protection hidden="1"/>
    </xf>
    <xf numFmtId="0" fontId="27" fillId="5" borderId="0" xfId="2" applyFont="1" applyFill="1" applyAlignment="1" applyProtection="1">
      <alignment horizontal="left"/>
      <protection hidden="1"/>
    </xf>
    <xf numFmtId="0" fontId="72" fillId="5" borderId="0" xfId="2" applyFont="1" applyFill="1" applyProtection="1">
      <protection hidden="1"/>
    </xf>
    <xf numFmtId="0" fontId="27" fillId="5" borderId="0" xfId="2" applyFont="1" applyFill="1" applyProtection="1">
      <protection hidden="1"/>
    </xf>
    <xf numFmtId="0" fontId="33" fillId="5" borderId="0" xfId="2" applyFont="1" applyFill="1" applyProtection="1">
      <protection hidden="1"/>
    </xf>
    <xf numFmtId="0" fontId="73" fillId="18" borderId="4" xfId="1" applyFont="1" applyFill="1" applyBorder="1" applyAlignment="1" applyProtection="1">
      <alignment horizontal="center" vertical="center"/>
      <protection locked="0"/>
    </xf>
    <xf numFmtId="164" fontId="74" fillId="21" borderId="0" xfId="4" applyNumberFormat="1" applyFont="1" applyFill="1" applyBorder="1" applyAlignment="1">
      <alignment horizontal="center" vertical="center"/>
    </xf>
    <xf numFmtId="0" fontId="75" fillId="5" borderId="0" xfId="2" applyFont="1" applyFill="1" applyBorder="1" applyAlignment="1" applyProtection="1">
      <alignment vertical="center"/>
      <protection hidden="1"/>
    </xf>
    <xf numFmtId="0" fontId="33" fillId="5" borderId="0" xfId="2" applyFont="1" applyFill="1" applyAlignment="1" applyProtection="1">
      <alignment vertical="center"/>
      <protection hidden="1"/>
    </xf>
    <xf numFmtId="0" fontId="3" fillId="5" borderId="0" xfId="2" applyFill="1" applyAlignment="1" applyProtection="1">
      <alignment vertical="center"/>
      <protection hidden="1"/>
    </xf>
    <xf numFmtId="0" fontId="76" fillId="5" borderId="0" xfId="2" applyFont="1" applyFill="1" applyBorder="1" applyAlignment="1" applyProtection="1">
      <alignment vertical="center"/>
      <protection hidden="1"/>
    </xf>
    <xf numFmtId="0" fontId="77" fillId="5" borderId="0" xfId="2" applyFont="1" applyFill="1" applyProtection="1">
      <protection hidden="1"/>
    </xf>
    <xf numFmtId="0" fontId="76" fillId="22" borderId="0" xfId="8" applyFont="1" applyFill="1" applyAlignment="1" applyProtection="1">
      <alignment vertical="center"/>
      <protection hidden="1"/>
    </xf>
    <xf numFmtId="0" fontId="78" fillId="5" borderId="0" xfId="9" applyFont="1" applyFill="1" applyAlignment="1" applyProtection="1">
      <alignment vertical="center"/>
      <protection hidden="1"/>
    </xf>
    <xf numFmtId="0" fontId="75" fillId="5" borderId="0" xfId="2" applyFont="1" applyFill="1" applyAlignment="1" applyProtection="1">
      <alignment vertical="center"/>
      <protection hidden="1"/>
    </xf>
    <xf numFmtId="0" fontId="79" fillId="5" borderId="0" xfId="9" applyFont="1" applyFill="1" applyAlignment="1" applyProtection="1">
      <alignment vertical="center"/>
      <protection hidden="1"/>
    </xf>
    <xf numFmtId="0" fontId="27" fillId="5" borderId="0" xfId="2" applyFont="1" applyFill="1" applyAlignment="1" applyProtection="1">
      <alignment vertical="center"/>
      <protection hidden="1"/>
    </xf>
    <xf numFmtId="0" fontId="78" fillId="5" borderId="0" xfId="10" applyFont="1" applyFill="1" applyAlignment="1" applyProtection="1">
      <alignment vertical="center"/>
      <protection hidden="1"/>
    </xf>
    <xf numFmtId="0" fontId="80" fillId="5" borderId="0" xfId="10" applyFont="1" applyFill="1" applyAlignment="1" applyProtection="1">
      <alignment vertical="center"/>
      <protection hidden="1"/>
    </xf>
    <xf numFmtId="0" fontId="61" fillId="5" borderId="0" xfId="10" applyFill="1" applyAlignment="1" applyProtection="1">
      <alignment vertical="center"/>
      <protection hidden="1"/>
    </xf>
    <xf numFmtId="0" fontId="81" fillId="22" borderId="0" xfId="8" applyFont="1" applyFill="1" applyAlignment="1" applyProtection="1">
      <alignment vertical="center"/>
      <protection hidden="1"/>
    </xf>
    <xf numFmtId="0" fontId="82" fillId="0" borderId="0" xfId="9" applyFont="1" applyAlignment="1" applyProtection="1">
      <alignment vertical="center"/>
    </xf>
    <xf numFmtId="0" fontId="26" fillId="22" borderId="0" xfId="8" applyFont="1" applyFill="1" applyAlignment="1" applyProtection="1">
      <alignment vertical="center"/>
      <protection hidden="1"/>
    </xf>
    <xf numFmtId="0" fontId="80" fillId="0" borderId="0" xfId="10" applyFont="1" applyAlignment="1" applyProtection="1">
      <alignment vertical="center"/>
    </xf>
    <xf numFmtId="49" fontId="76" fillId="5" borderId="21" xfId="5" applyNumberFormat="1" applyFont="1" applyFill="1" applyBorder="1" applyAlignment="1">
      <alignment horizontal="center" vertical="center"/>
    </xf>
    <xf numFmtId="49" fontId="85" fillId="5" borderId="22" xfId="5" applyNumberFormat="1" applyFont="1" applyFill="1" applyBorder="1" applyAlignment="1">
      <alignment horizontal="center" vertical="center"/>
    </xf>
    <xf numFmtId="49" fontId="85" fillId="5" borderId="23" xfId="5" applyNumberFormat="1" applyFont="1" applyFill="1" applyBorder="1" applyAlignment="1">
      <alignment horizontal="center" vertical="center"/>
    </xf>
    <xf numFmtId="49" fontId="84" fillId="5" borderId="21" xfId="5" applyNumberFormat="1" applyFont="1" applyFill="1" applyBorder="1" applyAlignment="1">
      <alignment horizontal="center" vertical="center"/>
    </xf>
    <xf numFmtId="49" fontId="86" fillId="5" borderId="22" xfId="5" applyNumberFormat="1" applyFont="1" applyFill="1" applyBorder="1" applyAlignment="1">
      <alignment horizontal="center" vertical="center"/>
    </xf>
    <xf numFmtId="49" fontId="86" fillId="5" borderId="23" xfId="5" applyNumberFormat="1" applyFont="1" applyFill="1" applyBorder="1" applyAlignment="1">
      <alignment horizontal="center" vertical="center"/>
    </xf>
    <xf numFmtId="49" fontId="76" fillId="5" borderId="36" xfId="1" applyNumberFormat="1" applyFont="1" applyFill="1" applyBorder="1" applyAlignment="1">
      <alignment horizontal="right" vertical="center"/>
    </xf>
    <xf numFmtId="49" fontId="1" fillId="5" borderId="37" xfId="1" applyNumberFormat="1" applyFont="1" applyFill="1" applyBorder="1" applyAlignment="1">
      <alignment horizontal="center" vertical="center"/>
    </xf>
    <xf numFmtId="49" fontId="1" fillId="5" borderId="38" xfId="1" applyNumberFormat="1" applyFont="1" applyFill="1" applyBorder="1" applyAlignment="1">
      <alignment horizontal="center" vertical="center"/>
    </xf>
    <xf numFmtId="49" fontId="87" fillId="24" borderId="39" xfId="5" quotePrefix="1" applyNumberFormat="1" applyFont="1" applyFill="1" applyBorder="1" applyAlignment="1">
      <alignment horizontal="center" vertical="center"/>
    </xf>
    <xf numFmtId="49" fontId="87" fillId="24" borderId="40" xfId="5" applyNumberFormat="1" applyFont="1" applyFill="1" applyBorder="1" applyAlignment="1">
      <alignment horizontal="center" vertical="center"/>
    </xf>
    <xf numFmtId="49" fontId="87" fillId="24" borderId="41" xfId="5" applyNumberFormat="1" applyFont="1" applyFill="1" applyBorder="1" applyAlignment="1">
      <alignment horizontal="center" vertical="center"/>
    </xf>
    <xf numFmtId="49" fontId="76" fillId="5" borderId="18" xfId="1" applyNumberFormat="1" applyFont="1" applyFill="1" applyBorder="1" applyAlignment="1">
      <alignment horizontal="right" vertical="center"/>
    </xf>
    <xf numFmtId="49" fontId="1" fillId="5" borderId="19" xfId="1" applyNumberFormat="1" applyFont="1" applyFill="1" applyBorder="1" applyAlignment="1">
      <alignment horizontal="center" vertical="center"/>
    </xf>
    <xf numFmtId="49" fontId="1" fillId="5" borderId="20" xfId="1" applyNumberFormat="1" applyFont="1" applyFill="1" applyBorder="1" applyAlignment="1">
      <alignment horizontal="center" vertical="center"/>
    </xf>
    <xf numFmtId="49" fontId="87" fillId="24" borderId="42" xfId="5" quotePrefix="1" applyNumberFormat="1" applyFont="1" applyFill="1" applyBorder="1" applyAlignment="1">
      <alignment horizontal="center" vertical="center"/>
    </xf>
    <xf numFmtId="49" fontId="87" fillId="24" borderId="43" xfId="5" applyNumberFormat="1" applyFont="1" applyFill="1" applyBorder="1" applyAlignment="1">
      <alignment horizontal="center" vertical="center"/>
    </xf>
    <xf numFmtId="49" fontId="87" fillId="24" borderId="44" xfId="5" applyNumberFormat="1" applyFont="1" applyFill="1" applyBorder="1" applyAlignment="1">
      <alignment horizontal="center" vertical="center"/>
    </xf>
    <xf numFmtId="0" fontId="89" fillId="26" borderId="28" xfId="2" applyFont="1" applyFill="1" applyBorder="1" applyAlignment="1">
      <alignment horizontal="center" vertical="center"/>
    </xf>
    <xf numFmtId="0" fontId="84" fillId="5" borderId="28" xfId="2" applyFont="1" applyFill="1" applyBorder="1" applyAlignment="1">
      <alignment horizontal="left" vertical="center"/>
    </xf>
    <xf numFmtId="49" fontId="1" fillId="5" borderId="22" xfId="5" applyNumberFormat="1" applyFill="1" applyBorder="1" applyAlignment="1">
      <alignment horizontal="center" vertical="center"/>
    </xf>
    <xf numFmtId="49" fontId="1" fillId="5" borderId="23" xfId="5" applyNumberFormat="1" applyFill="1" applyBorder="1" applyAlignment="1">
      <alignment horizontal="center" vertical="center"/>
    </xf>
    <xf numFmtId="0" fontId="3" fillId="5" borderId="0" xfId="2" applyFill="1" applyBorder="1" applyAlignment="1">
      <alignment horizontal="center" vertical="center"/>
    </xf>
    <xf numFmtId="0" fontId="3" fillId="5" borderId="0" xfId="2" applyFill="1" applyBorder="1" applyAlignment="1">
      <alignment horizontal="left" vertical="center"/>
    </xf>
    <xf numFmtId="0" fontId="3" fillId="5" borderId="51" xfId="2" applyFill="1" applyBorder="1" applyAlignment="1">
      <alignment horizontal="center" vertical="center" wrapText="1"/>
    </xf>
    <xf numFmtId="49" fontId="87" fillId="24" borderId="24" xfId="5" applyNumberFormat="1" applyFont="1" applyFill="1" applyBorder="1" applyAlignment="1">
      <alignment horizontal="center" vertical="center"/>
    </xf>
    <xf numFmtId="49" fontId="87" fillId="24" borderId="25" xfId="5" applyNumberFormat="1" applyFont="1" applyFill="1" applyBorder="1" applyAlignment="1">
      <alignment horizontal="center" vertical="center"/>
    </xf>
    <xf numFmtId="49" fontId="87" fillId="24" borderId="26" xfId="5" applyNumberFormat="1" applyFont="1" applyFill="1" applyBorder="1" applyAlignment="1">
      <alignment horizontal="center" vertical="center"/>
    </xf>
    <xf numFmtId="0" fontId="3" fillId="5" borderId="19" xfId="2" applyFill="1" applyBorder="1" applyAlignment="1">
      <alignment horizontal="center" vertical="center"/>
    </xf>
    <xf numFmtId="0" fontId="3" fillId="5" borderId="19" xfId="2" applyFill="1" applyBorder="1" applyAlignment="1">
      <alignment horizontal="left" vertical="center"/>
    </xf>
    <xf numFmtId="0" fontId="73" fillId="5" borderId="2" xfId="1" applyFont="1" applyFill="1" applyBorder="1"/>
    <xf numFmtId="0" fontId="73" fillId="5" borderId="19" xfId="1" applyFont="1" applyFill="1" applyBorder="1"/>
    <xf numFmtId="0" fontId="73" fillId="5" borderId="19" xfId="1" applyFont="1" applyFill="1" applyBorder="1" applyAlignment="1">
      <alignment horizontal="center"/>
    </xf>
    <xf numFmtId="0" fontId="3" fillId="5" borderId="0" xfId="2" applyFill="1"/>
    <xf numFmtId="0" fontId="88" fillId="5" borderId="0" xfId="2" applyFont="1" applyFill="1" applyBorder="1" applyAlignment="1">
      <alignment horizontal="centerContinuous" vertical="center"/>
    </xf>
    <xf numFmtId="0" fontId="3" fillId="1" borderId="0" xfId="2" applyFill="1" applyBorder="1" applyAlignment="1">
      <alignment vertical="center"/>
    </xf>
    <xf numFmtId="0" fontId="3" fillId="1" borderId="5" xfId="2" applyFill="1" applyBorder="1" applyAlignment="1">
      <alignment vertical="center"/>
    </xf>
    <xf numFmtId="0" fontId="3" fillId="5" borderId="0" xfId="2" applyFill="1" applyBorder="1" applyAlignment="1">
      <alignment horizontal="centerContinuous" vertical="center"/>
    </xf>
    <xf numFmtId="0" fontId="3" fillId="5" borderId="5" xfId="2" applyFill="1" applyBorder="1" applyAlignment="1">
      <alignment horizontal="center" vertical="center"/>
    </xf>
    <xf numFmtId="0" fontId="3" fillId="5" borderId="10" xfId="2" applyFill="1" applyBorder="1" applyAlignment="1">
      <alignment horizontal="centerContinuous" vertical="center"/>
    </xf>
    <xf numFmtId="0" fontId="3" fillId="5" borderId="10" xfId="2" applyFill="1" applyBorder="1" applyAlignment="1">
      <alignment horizontal="center" vertical="center"/>
    </xf>
    <xf numFmtId="0" fontId="3" fillId="5" borderId="11" xfId="2" applyFill="1" applyBorder="1" applyAlignment="1">
      <alignment horizontal="center" vertical="center"/>
    </xf>
    <xf numFmtId="0" fontId="3" fillId="5" borderId="0" xfId="2" applyFill="1" applyBorder="1" applyAlignment="1">
      <alignment horizontal="center" vertical="center" wrapText="1"/>
    </xf>
    <xf numFmtId="1" fontId="93" fillId="13" borderId="1" xfId="1" applyNumberFormat="1" applyFont="1" applyFill="1" applyBorder="1" applyAlignment="1">
      <alignment horizontal="centerContinuous" vertical="center" wrapText="1"/>
    </xf>
    <xf numFmtId="0" fontId="3" fillId="13" borderId="2" xfId="1" applyFont="1" applyFill="1" applyBorder="1" applyAlignment="1">
      <alignment horizontal="centerContinuous" vertical="center" wrapText="1"/>
    </xf>
    <xf numFmtId="0" fontId="3" fillId="13" borderId="3" xfId="1" applyFont="1" applyFill="1" applyBorder="1" applyAlignment="1">
      <alignment horizontal="centerContinuous" vertical="center" wrapText="1"/>
    </xf>
    <xf numFmtId="0" fontId="30" fillId="13" borderId="1" xfId="1" applyFont="1" applyFill="1" applyBorder="1" applyAlignment="1">
      <alignment horizontal="centerContinuous" vertical="center"/>
    </xf>
    <xf numFmtId="0" fontId="30" fillId="13" borderId="2" xfId="1" applyFont="1" applyFill="1" applyBorder="1" applyAlignment="1">
      <alignment horizontal="centerContinuous" vertical="center"/>
    </xf>
    <xf numFmtId="0" fontId="1" fillId="13" borderId="2" xfId="1" applyFill="1" applyBorder="1" applyAlignment="1">
      <alignment horizontal="centerContinuous" vertical="center"/>
    </xf>
    <xf numFmtId="0" fontId="1" fillId="13" borderId="3" xfId="1" applyFill="1" applyBorder="1" applyAlignment="1">
      <alignment horizontal="centerContinuous" vertical="center"/>
    </xf>
    <xf numFmtId="171" fontId="3" fillId="0" borderId="4" xfId="1" applyNumberFormat="1" applyFont="1" applyFill="1" applyBorder="1" applyAlignment="1" applyProtection="1">
      <alignment horizontal="center" vertical="center" wrapText="1"/>
      <protection locked="0"/>
    </xf>
    <xf numFmtId="171" fontId="3" fillId="0" borderId="0" xfId="1" applyNumberFormat="1" applyFont="1" applyFill="1" applyBorder="1" applyAlignment="1" applyProtection="1">
      <alignment horizontal="center" vertical="center" wrapText="1"/>
      <protection locked="0"/>
    </xf>
    <xf numFmtId="171" fontId="3" fillId="0" borderId="5" xfId="1" applyNumberFormat="1" applyFont="1" applyFill="1" applyBorder="1" applyAlignment="1" applyProtection="1">
      <alignment horizontal="center" vertical="center" wrapText="1"/>
      <protection locked="0"/>
    </xf>
    <xf numFmtId="169" fontId="3" fillId="0" borderId="4" xfId="3" applyNumberFormat="1" applyFont="1" applyFill="1" applyBorder="1" applyAlignment="1">
      <alignment horizontal="center" vertical="center"/>
    </xf>
    <xf numFmtId="169" fontId="3" fillId="0" borderId="0" xfId="3" applyNumberFormat="1" applyFont="1" applyFill="1" applyBorder="1" applyAlignment="1">
      <alignment horizontal="center" vertical="center"/>
    </xf>
    <xf numFmtId="169" fontId="3" fillId="0" borderId="5" xfId="3" applyNumberFormat="1" applyFont="1" applyFill="1" applyBorder="1" applyAlignment="1">
      <alignment horizontal="center" vertical="center"/>
    </xf>
    <xf numFmtId="0" fontId="3" fillId="5" borderId="49" xfId="2" applyFill="1" applyBorder="1" applyProtection="1">
      <protection hidden="1"/>
    </xf>
    <xf numFmtId="0" fontId="3" fillId="5" borderId="28" xfId="2" applyFill="1" applyBorder="1" applyProtection="1">
      <protection hidden="1"/>
    </xf>
    <xf numFmtId="0" fontId="3" fillId="5" borderId="50" xfId="2" applyFill="1" applyBorder="1" applyProtection="1">
      <protection hidden="1"/>
    </xf>
    <xf numFmtId="0" fontId="57" fillId="5" borderId="51" xfId="3" applyNumberFormat="1" applyFont="1" applyFill="1" applyBorder="1" applyAlignment="1" applyProtection="1">
      <alignment horizontal="center" vertical="center"/>
      <protection locked="0"/>
    </xf>
    <xf numFmtId="0" fontId="57" fillId="5" borderId="0" xfId="3" applyNumberFormat="1" applyFont="1" applyFill="1" applyBorder="1" applyAlignment="1" applyProtection="1">
      <alignment horizontal="center" vertical="center"/>
      <protection locked="0"/>
    </xf>
    <xf numFmtId="0" fontId="57" fillId="5" borderId="52" xfId="3" applyNumberFormat="1" applyFont="1" applyFill="1" applyBorder="1" applyAlignment="1" applyProtection="1">
      <alignment horizontal="center" vertical="center"/>
      <protection locked="0"/>
    </xf>
    <xf numFmtId="0" fontId="104" fillId="5" borderId="51" xfId="1" applyFont="1" applyFill="1" applyBorder="1" applyAlignment="1">
      <alignment horizontal="left" vertical="center"/>
    </xf>
    <xf numFmtId="0" fontId="104" fillId="5" borderId="0" xfId="1" applyFont="1" applyFill="1" applyBorder="1" applyAlignment="1">
      <alignment horizontal="left" vertical="center"/>
    </xf>
    <xf numFmtId="0" fontId="105" fillId="5" borderId="0" xfId="1" applyNumberFormat="1" applyFont="1" applyFill="1" applyBorder="1" applyAlignment="1">
      <alignment horizontal="right" vertical="center"/>
    </xf>
    <xf numFmtId="0" fontId="105" fillId="28" borderId="73" xfId="3" applyNumberFormat="1" applyFont="1" applyFill="1" applyBorder="1" applyAlignment="1">
      <alignment horizontal="center" vertical="center"/>
    </xf>
    <xf numFmtId="0" fontId="30" fillId="5" borderId="0" xfId="1" applyFont="1" applyFill="1" applyBorder="1" applyAlignment="1">
      <alignment horizontal="center" vertical="center"/>
    </xf>
    <xf numFmtId="2" fontId="34" fillId="5" borderId="0" xfId="1" applyNumberFormat="1" applyFont="1" applyFill="1" applyBorder="1" applyAlignment="1">
      <alignment horizontal="left" vertical="center"/>
    </xf>
    <xf numFmtId="0" fontId="1" fillId="0" borderId="74" xfId="1" applyBorder="1"/>
    <xf numFmtId="0" fontId="1" fillId="5" borderId="0" xfId="1" applyFill="1" applyBorder="1"/>
    <xf numFmtId="0" fontId="104" fillId="5" borderId="52" xfId="1" applyFont="1" applyFill="1" applyBorder="1" applyAlignment="1">
      <alignment horizontal="left" vertical="center"/>
    </xf>
    <xf numFmtId="0" fontId="106" fillId="5" borderId="0" xfId="1" applyNumberFormat="1" applyFont="1" applyFill="1" applyBorder="1" applyAlignment="1">
      <alignment horizontal="right" vertical="center"/>
    </xf>
    <xf numFmtId="165" fontId="106" fillId="28" borderId="73" xfId="3" applyNumberFormat="1" applyFont="1" applyFill="1" applyBorder="1" applyAlignment="1">
      <alignment horizontal="center" vertical="center"/>
    </xf>
    <xf numFmtId="165" fontId="107" fillId="28" borderId="73" xfId="3" applyNumberFormat="1" applyFont="1" applyFill="1" applyBorder="1" applyAlignment="1">
      <alignment horizontal="center" vertical="center"/>
    </xf>
    <xf numFmtId="0" fontId="108" fillId="5" borderId="0" xfId="1" applyFont="1" applyFill="1" applyBorder="1" applyAlignment="1">
      <alignment horizontal="center" vertical="center"/>
    </xf>
    <xf numFmtId="170" fontId="106" fillId="28" borderId="75" xfId="1" applyNumberFormat="1" applyFont="1" applyFill="1" applyBorder="1" applyAlignment="1" applyProtection="1">
      <alignment horizontal="center" vertical="center"/>
      <protection locked="0"/>
    </xf>
    <xf numFmtId="0" fontId="109" fillId="5" borderId="0" xfId="2" applyNumberFormat="1" applyFont="1" applyFill="1" applyBorder="1" applyAlignment="1">
      <alignment horizontal="left" vertical="center"/>
    </xf>
    <xf numFmtId="0" fontId="30" fillId="5" borderId="59" xfId="3" applyNumberFormat="1" applyFont="1" applyFill="1" applyBorder="1" applyAlignment="1">
      <alignment horizontal="center" vertical="center"/>
    </xf>
    <xf numFmtId="0" fontId="30" fillId="5" borderId="59" xfId="1" applyNumberFormat="1" applyFont="1" applyFill="1" applyBorder="1" applyAlignment="1" applyProtection="1">
      <alignment horizontal="center" vertical="center"/>
      <protection locked="0"/>
    </xf>
    <xf numFmtId="0" fontId="110" fillId="5" borderId="0" xfId="2" applyFont="1" applyFill="1" applyProtection="1">
      <protection hidden="1"/>
    </xf>
    <xf numFmtId="0" fontId="34" fillId="5" borderId="0" xfId="1" applyNumberFormat="1" applyFont="1" applyFill="1" applyBorder="1" applyAlignment="1">
      <alignment horizontal="right" vertical="center"/>
    </xf>
    <xf numFmtId="165" fontId="34" fillId="5" borderId="76" xfId="3" applyNumberFormat="1" applyFont="1" applyFill="1" applyBorder="1" applyAlignment="1">
      <alignment horizontal="center" vertical="center"/>
    </xf>
    <xf numFmtId="165" fontId="34" fillId="5" borderId="77" xfId="3" applyNumberFormat="1" applyFont="1" applyFill="1" applyBorder="1" applyAlignment="1">
      <alignment horizontal="center" vertical="center"/>
    </xf>
    <xf numFmtId="172" fontId="34" fillId="5" borderId="0" xfId="3" applyNumberFormat="1" applyFont="1" applyFill="1" applyBorder="1" applyAlignment="1">
      <alignment horizontal="centerContinuous" vertical="center"/>
    </xf>
    <xf numFmtId="0" fontId="34" fillId="5" borderId="0" xfId="1" applyNumberFormat="1" applyFont="1" applyFill="1" applyBorder="1" applyAlignment="1">
      <alignment horizontal="left" vertical="center"/>
    </xf>
    <xf numFmtId="0" fontId="1" fillId="5" borderId="52" xfId="1" applyFill="1" applyBorder="1"/>
    <xf numFmtId="0" fontId="30" fillId="5" borderId="0" xfId="1" applyNumberFormat="1" applyFont="1" applyFill="1" applyBorder="1" applyAlignment="1">
      <alignment horizontal="right" vertical="center"/>
    </xf>
    <xf numFmtId="165" fontId="30" fillId="5" borderId="76" xfId="3" applyNumberFormat="1" applyFont="1" applyFill="1" applyBorder="1" applyAlignment="1">
      <alignment horizontal="center" vertical="center"/>
    </xf>
    <xf numFmtId="165" fontId="30" fillId="5" borderId="77" xfId="3" applyNumberFormat="1" applyFont="1" applyFill="1" applyBorder="1" applyAlignment="1">
      <alignment horizontal="center" vertical="center"/>
    </xf>
    <xf numFmtId="172" fontId="38" fillId="5" borderId="0" xfId="3" applyNumberFormat="1" applyFont="1" applyFill="1" applyBorder="1" applyAlignment="1">
      <alignment horizontal="centerContinuous" vertical="center"/>
    </xf>
    <xf numFmtId="172" fontId="30" fillId="5" borderId="0" xfId="3" applyNumberFormat="1" applyFont="1" applyFill="1" applyBorder="1" applyAlignment="1">
      <alignment horizontal="centerContinuous" vertical="center"/>
    </xf>
    <xf numFmtId="0" fontId="30" fillId="5" borderId="0" xfId="1" applyNumberFormat="1" applyFont="1" applyFill="1" applyBorder="1" applyAlignment="1">
      <alignment horizontal="left" vertical="center"/>
    </xf>
    <xf numFmtId="172" fontId="111" fillId="5" borderId="0" xfId="3" applyNumberFormat="1" applyFont="1" applyFill="1" applyBorder="1" applyAlignment="1">
      <alignment horizontal="centerContinuous" vertical="center"/>
    </xf>
    <xf numFmtId="0" fontId="111" fillId="5" borderId="0" xfId="1" applyNumberFormat="1" applyFont="1" applyFill="1" applyBorder="1" applyAlignment="1">
      <alignment horizontal="left" vertical="center"/>
    </xf>
    <xf numFmtId="0" fontId="112" fillId="5" borderId="0" xfId="1" applyFont="1" applyFill="1" applyBorder="1" applyAlignment="1">
      <alignment horizontal="left" vertical="center"/>
    </xf>
    <xf numFmtId="168" fontId="111" fillId="5" borderId="0" xfId="3" applyNumberFormat="1" applyFont="1" applyFill="1" applyBorder="1" applyAlignment="1">
      <alignment horizontal="centerContinuous" vertical="center"/>
    </xf>
    <xf numFmtId="0" fontId="109" fillId="5" borderId="0" xfId="2" applyNumberFormat="1" applyFont="1" applyFill="1" applyBorder="1" applyAlignment="1">
      <alignment horizontal="center" vertical="center"/>
    </xf>
    <xf numFmtId="0" fontId="113" fillId="5" borderId="0" xfId="1" applyFont="1" applyFill="1" applyBorder="1" applyAlignment="1">
      <alignment horizontal="left" vertical="center"/>
    </xf>
    <xf numFmtId="0" fontId="114" fillId="5" borderId="0" xfId="1" applyFont="1" applyFill="1" applyBorder="1" applyAlignment="1">
      <alignment horizontal="left" vertical="center"/>
    </xf>
    <xf numFmtId="0" fontId="3" fillId="5" borderId="53" xfId="2" applyFill="1" applyBorder="1" applyProtection="1">
      <protection hidden="1"/>
    </xf>
    <xf numFmtId="0" fontId="3" fillId="5" borderId="19" xfId="2" applyFill="1" applyBorder="1" applyProtection="1">
      <protection hidden="1"/>
    </xf>
    <xf numFmtId="0" fontId="3" fillId="5" borderId="54" xfId="2" applyFill="1" applyBorder="1" applyProtection="1">
      <protection hidden="1"/>
    </xf>
    <xf numFmtId="171" fontId="96" fillId="11" borderId="0" xfId="1" applyNumberFormat="1" applyFont="1" applyFill="1" applyBorder="1" applyAlignment="1" applyProtection="1">
      <alignment horizontal="center" vertical="center"/>
      <protection locked="0"/>
    </xf>
    <xf numFmtId="171" fontId="115" fillId="5" borderId="0" xfId="1" applyNumberFormat="1" applyFont="1" applyFill="1" applyBorder="1" applyAlignment="1">
      <alignment vertical="center"/>
    </xf>
    <xf numFmtId="171" fontId="91" fillId="0" borderId="0" xfId="1" applyNumberFormat="1" applyFont="1" applyFill="1" applyBorder="1" applyAlignment="1" applyProtection="1">
      <alignment horizontal="center" vertical="center" wrapText="1"/>
      <protection locked="0"/>
    </xf>
    <xf numFmtId="174" fontId="116" fillId="28" borderId="0" xfId="1" applyNumberFormat="1" applyFont="1" applyFill="1" applyBorder="1" applyAlignment="1" applyProtection="1">
      <alignment horizontal="center" vertical="center"/>
      <protection locked="0"/>
    </xf>
    <xf numFmtId="174" fontId="97" fillId="28" borderId="0" xfId="1" applyNumberFormat="1" applyFont="1" applyFill="1" applyBorder="1" applyAlignment="1" applyProtection="1">
      <alignment horizontal="center" vertical="center"/>
      <protection locked="0"/>
    </xf>
    <xf numFmtId="174" fontId="117" fillId="5" borderId="0" xfId="1" applyNumberFormat="1" applyFont="1" applyFill="1" applyBorder="1" applyAlignment="1" applyProtection="1">
      <alignment horizontal="center" vertical="center"/>
      <protection locked="0"/>
    </xf>
    <xf numFmtId="0" fontId="92" fillId="5" borderId="0" xfId="1" applyFont="1" applyFill="1" applyBorder="1" applyAlignment="1">
      <alignment vertical="center"/>
    </xf>
    <xf numFmtId="0" fontId="1" fillId="5" borderId="0" xfId="1" applyFill="1" applyBorder="1" applyAlignment="1">
      <alignment vertical="center"/>
    </xf>
    <xf numFmtId="0" fontId="3" fillId="5" borderId="0" xfId="2" applyFill="1" applyBorder="1" applyProtection="1">
      <protection hidden="1"/>
    </xf>
    <xf numFmtId="0" fontId="3" fillId="5" borderId="52" xfId="2" applyFill="1" applyBorder="1" applyProtection="1">
      <protection hidden="1"/>
    </xf>
    <xf numFmtId="0" fontId="1" fillId="5" borderId="53" xfId="1" applyFill="1" applyBorder="1" applyAlignment="1">
      <alignment vertical="center"/>
    </xf>
    <xf numFmtId="0" fontId="1" fillId="5" borderId="19" xfId="1" applyFill="1" applyBorder="1"/>
    <xf numFmtId="9" fontId="1" fillId="5" borderId="19" xfId="1" applyNumberFormat="1" applyFill="1" applyBorder="1" applyAlignment="1">
      <alignment vertical="center"/>
    </xf>
    <xf numFmtId="0" fontId="1" fillId="5" borderId="19" xfId="1" applyFill="1" applyBorder="1" applyAlignment="1">
      <alignment vertical="center"/>
    </xf>
    <xf numFmtId="0" fontId="1" fillId="0" borderId="4" xfId="1" applyBorder="1"/>
    <xf numFmtId="0" fontId="88" fillId="5" borderId="0" xfId="13" applyFont="1" applyFill="1" applyBorder="1" applyAlignment="1">
      <alignment horizontal="right" vertical="center"/>
    </xf>
    <xf numFmtId="175" fontId="88" fillId="5" borderId="0" xfId="13" applyNumberFormat="1" applyFont="1" applyFill="1" applyBorder="1" applyAlignment="1">
      <alignment horizontal="centerContinuous" vertical="center"/>
    </xf>
    <xf numFmtId="175" fontId="122" fillId="5" borderId="0" xfId="13" applyNumberFormat="1" applyFont="1" applyFill="1" applyBorder="1" applyAlignment="1">
      <alignment horizontal="centerContinuous" vertical="center"/>
    </xf>
    <xf numFmtId="0" fontId="16" fillId="5" borderId="0" xfId="11" applyFill="1" applyBorder="1" applyAlignment="1">
      <alignment horizontal="centerContinuous" vertical="center"/>
    </xf>
    <xf numFmtId="176" fontId="88" fillId="5" borderId="0" xfId="13" applyNumberFormat="1" applyFont="1" applyFill="1" applyBorder="1" applyAlignment="1">
      <alignment horizontal="center" vertical="center"/>
    </xf>
    <xf numFmtId="0" fontId="121" fillId="5" borderId="5" xfId="11" applyFont="1" applyFill="1" applyBorder="1" applyAlignment="1">
      <alignment horizontal="center" vertical="center"/>
    </xf>
    <xf numFmtId="169" fontId="123" fillId="5" borderId="0" xfId="3" applyNumberFormat="1" applyFont="1" applyFill="1" applyBorder="1" applyAlignment="1">
      <alignment vertical="center"/>
    </xf>
    <xf numFmtId="169" fontId="30" fillId="5" borderId="0" xfId="3" applyNumberFormat="1" applyFont="1" applyFill="1" applyBorder="1" applyAlignment="1">
      <alignment vertical="center"/>
    </xf>
    <xf numFmtId="169" fontId="30" fillId="5" borderId="5" xfId="3" applyNumberFormat="1" applyFont="1" applyFill="1" applyBorder="1" applyAlignment="1">
      <alignment vertical="center"/>
    </xf>
    <xf numFmtId="169" fontId="88" fillId="5" borderId="0" xfId="3" applyNumberFormat="1" applyFont="1" applyFill="1" applyBorder="1" applyAlignment="1">
      <alignment vertical="center" wrapText="1"/>
    </xf>
    <xf numFmtId="2" fontId="88" fillId="5" borderId="0" xfId="3" applyNumberFormat="1" applyFont="1" applyFill="1" applyBorder="1" applyAlignment="1">
      <alignment horizontal="center" vertical="center"/>
    </xf>
    <xf numFmtId="171" fontId="88" fillId="5" borderId="0" xfId="3" applyNumberFormat="1" applyFont="1" applyFill="1" applyBorder="1" applyAlignment="1">
      <alignment horizontal="center" vertical="center"/>
    </xf>
    <xf numFmtId="170" fontId="88" fillId="5" borderId="5" xfId="11" applyNumberFormat="1" applyFont="1" applyFill="1" applyBorder="1" applyAlignment="1" applyProtection="1">
      <alignment horizontal="center" vertical="center"/>
      <protection locked="0"/>
    </xf>
    <xf numFmtId="0" fontId="30" fillId="5" borderId="0" xfId="11" applyFont="1" applyFill="1" applyBorder="1" applyAlignment="1">
      <alignment horizontal="center" vertical="center"/>
    </xf>
    <xf numFmtId="0" fontId="96" fillId="28" borderId="78" xfId="3" applyNumberFormat="1" applyFont="1" applyFill="1" applyBorder="1" applyAlignment="1">
      <alignment horizontal="center" vertical="center"/>
    </xf>
    <xf numFmtId="0" fontId="96" fillId="28" borderId="79" xfId="3" applyNumberFormat="1" applyFont="1" applyFill="1" applyBorder="1" applyAlignment="1">
      <alignment horizontal="center" vertical="center"/>
    </xf>
    <xf numFmtId="0" fontId="51" fillId="5" borderId="4" xfId="1" applyFont="1" applyFill="1" applyBorder="1" applyAlignment="1">
      <alignment horizontal="center" vertical="center"/>
    </xf>
    <xf numFmtId="169" fontId="88" fillId="5" borderId="0" xfId="3" applyNumberFormat="1" applyFont="1" applyFill="1" applyBorder="1" applyAlignment="1">
      <alignment horizontal="right" vertical="center" wrapText="1"/>
    </xf>
    <xf numFmtId="0" fontId="96" fillId="5" borderId="0" xfId="3" applyNumberFormat="1" applyFont="1" applyFill="1" applyBorder="1" applyAlignment="1">
      <alignment horizontal="center" vertical="center"/>
    </xf>
    <xf numFmtId="0" fontId="96" fillId="5" borderId="5" xfId="3" applyNumberFormat="1" applyFont="1" applyFill="1" applyBorder="1" applyAlignment="1">
      <alignment horizontal="center" vertical="center"/>
    </xf>
    <xf numFmtId="0" fontId="1" fillId="5" borderId="5" xfId="1" applyFill="1" applyBorder="1"/>
    <xf numFmtId="0" fontId="27" fillId="5" borderId="0" xfId="1" applyFont="1" applyFill="1" applyBorder="1" applyAlignment="1">
      <alignment horizontal="center" vertical="center"/>
    </xf>
    <xf numFmtId="1" fontId="108" fillId="28" borderId="0" xfId="3" applyNumberFormat="1" applyFont="1" applyFill="1" applyBorder="1" applyAlignment="1">
      <alignment horizontal="center" vertical="center"/>
    </xf>
    <xf numFmtId="1" fontId="108" fillId="28" borderId="5" xfId="3" applyNumberFormat="1" applyFont="1" applyFill="1" applyBorder="1" applyAlignment="1">
      <alignment horizontal="center" vertical="center"/>
    </xf>
    <xf numFmtId="173" fontId="108" fillId="28" borderId="0" xfId="3" applyNumberFormat="1" applyFont="1" applyFill="1" applyBorder="1" applyAlignment="1">
      <alignment horizontal="center" vertical="center"/>
    </xf>
    <xf numFmtId="0" fontId="88" fillId="5" borderId="0" xfId="1" applyFont="1" applyFill="1" applyBorder="1" applyAlignment="1">
      <alignment horizontal="right" vertical="center"/>
    </xf>
    <xf numFmtId="0" fontId="30" fillId="5" borderId="0" xfId="1" applyFont="1" applyFill="1" applyBorder="1" applyAlignment="1">
      <alignment horizontal="right" vertical="center"/>
    </xf>
    <xf numFmtId="173" fontId="27" fillId="5" borderId="0" xfId="3" applyNumberFormat="1" applyFont="1" applyFill="1" applyBorder="1" applyAlignment="1">
      <alignment horizontal="center" vertical="center"/>
    </xf>
    <xf numFmtId="173" fontId="27" fillId="5" borderId="5" xfId="3" applyNumberFormat="1" applyFont="1" applyFill="1" applyBorder="1" applyAlignment="1">
      <alignment horizontal="center" vertical="center"/>
    </xf>
    <xf numFmtId="171" fontId="115" fillId="5" borderId="4" xfId="1" applyNumberFormat="1" applyFont="1" applyFill="1" applyBorder="1" applyAlignment="1">
      <alignment vertical="center"/>
    </xf>
    <xf numFmtId="0" fontId="88" fillId="5" borderId="0" xfId="1" applyFont="1" applyFill="1" applyBorder="1" applyAlignment="1">
      <alignment horizontal="center" vertical="center"/>
    </xf>
    <xf numFmtId="173" fontId="108" fillId="5" borderId="0" xfId="3" applyNumberFormat="1" applyFont="1" applyFill="1" applyBorder="1" applyAlignment="1">
      <alignment horizontal="center" vertical="center"/>
    </xf>
    <xf numFmtId="173" fontId="108" fillId="5" borderId="5" xfId="3" applyNumberFormat="1" applyFont="1" applyFill="1" applyBorder="1" applyAlignment="1">
      <alignment horizontal="center" vertical="center"/>
    </xf>
    <xf numFmtId="0" fontId="51" fillId="30" borderId="4" xfId="1" applyFont="1" applyFill="1" applyBorder="1" applyAlignment="1">
      <alignment horizontal="center" vertical="center"/>
    </xf>
    <xf numFmtId="177" fontId="27" fillId="5" borderId="0" xfId="3" applyNumberFormat="1" applyFont="1" applyFill="1" applyBorder="1" applyAlignment="1">
      <alignment horizontal="center" vertical="center"/>
    </xf>
    <xf numFmtId="171" fontId="108" fillId="28" borderId="0" xfId="3" applyNumberFormat="1" applyFont="1" applyFill="1" applyBorder="1" applyAlignment="1">
      <alignment horizontal="center" vertical="center"/>
    </xf>
    <xf numFmtId="171" fontId="108" fillId="28" borderId="5" xfId="3" applyNumberFormat="1" applyFont="1" applyFill="1" applyBorder="1" applyAlignment="1">
      <alignment horizontal="center" vertical="center"/>
    </xf>
    <xf numFmtId="0" fontId="125" fillId="5" borderId="0" xfId="1" applyFont="1" applyFill="1" applyBorder="1" applyAlignment="1">
      <alignment horizontal="right" vertical="center"/>
    </xf>
    <xf numFmtId="0" fontId="126" fillId="5" borderId="0" xfId="1" applyFont="1" applyFill="1" applyBorder="1"/>
    <xf numFmtId="0" fontId="127" fillId="5" borderId="0" xfId="2" applyFont="1" applyFill="1" applyBorder="1" applyProtection="1">
      <protection hidden="1"/>
    </xf>
    <xf numFmtId="171" fontId="115" fillId="5" borderId="9" xfId="1" applyNumberFormat="1" applyFont="1" applyFill="1" applyBorder="1" applyAlignment="1">
      <alignment vertical="center"/>
    </xf>
    <xf numFmtId="171" fontId="115" fillId="5" borderId="10" xfId="1" applyNumberFormat="1" applyFont="1" applyFill="1" applyBorder="1" applyAlignment="1">
      <alignment vertical="center"/>
    </xf>
    <xf numFmtId="0" fontId="1" fillId="5" borderId="10" xfId="1" applyFill="1" applyBorder="1"/>
    <xf numFmtId="0" fontId="3" fillId="5" borderId="10" xfId="2" applyFill="1" applyBorder="1" applyProtection="1">
      <protection hidden="1"/>
    </xf>
    <xf numFmtId="0" fontId="88" fillId="5" borderId="10" xfId="1" applyFont="1" applyFill="1" applyBorder="1" applyAlignment="1">
      <alignment horizontal="center" vertical="center"/>
    </xf>
    <xf numFmtId="171" fontId="92" fillId="5" borderId="10" xfId="1" applyNumberFormat="1" applyFont="1" applyFill="1" applyBorder="1" applyAlignment="1" applyProtection="1">
      <alignment horizontal="center" vertical="center" wrapText="1"/>
      <protection locked="0"/>
    </xf>
    <xf numFmtId="0" fontId="1" fillId="5" borderId="11" xfId="1" applyFill="1" applyBorder="1"/>
    <xf numFmtId="0" fontId="34" fillId="24" borderId="4" xfId="1" applyFont="1" applyFill="1" applyBorder="1" applyAlignment="1">
      <alignment horizontal="centerContinuous" vertical="center"/>
    </xf>
    <xf numFmtId="0" fontId="1" fillId="24" borderId="0" xfId="1" applyFill="1" applyBorder="1" applyAlignment="1">
      <alignment horizontal="centerContinuous" vertical="center"/>
    </xf>
    <xf numFmtId="0" fontId="1" fillId="24" borderId="0" xfId="1" applyFill="1" applyBorder="1" applyAlignment="1">
      <alignment vertical="center"/>
    </xf>
    <xf numFmtId="0" fontId="1" fillId="24" borderId="5" xfId="1" applyFill="1" applyBorder="1" applyAlignment="1">
      <alignment vertical="center"/>
    </xf>
    <xf numFmtId="169" fontId="35" fillId="5" borderId="4" xfId="3" applyNumberFormat="1" applyFont="1" applyFill="1" applyBorder="1" applyAlignment="1">
      <alignment horizontal="center" vertical="center" wrapText="1"/>
    </xf>
    <xf numFmtId="169" fontId="35" fillId="5" borderId="0" xfId="3" applyNumberFormat="1" applyFont="1" applyFill="1" applyBorder="1" applyAlignment="1">
      <alignment horizontal="center" vertical="center" wrapText="1"/>
    </xf>
    <xf numFmtId="169" fontId="128" fillId="5" borderId="0" xfId="3" applyNumberFormat="1" applyFont="1" applyFill="1" applyBorder="1" applyAlignment="1">
      <alignment horizontal="right" vertical="center" wrapText="1"/>
    </xf>
    <xf numFmtId="171" fontId="106" fillId="5" borderId="0" xfId="3" applyNumberFormat="1" applyFont="1" applyFill="1" applyBorder="1" applyAlignment="1">
      <alignment horizontal="center" vertical="center"/>
    </xf>
    <xf numFmtId="169" fontId="129" fillId="5" borderId="0" xfId="3" applyNumberFormat="1" applyFont="1" applyFill="1" applyBorder="1" applyAlignment="1">
      <alignment horizontal="right" vertical="center" wrapText="1"/>
    </xf>
    <xf numFmtId="171" fontId="105" fillId="5" borderId="5" xfId="3" applyNumberFormat="1" applyFont="1" applyFill="1" applyBorder="1" applyAlignment="1">
      <alignment horizontal="center" vertical="center"/>
    </xf>
    <xf numFmtId="0" fontId="34" fillId="32" borderId="0" xfId="1" applyFont="1" applyFill="1" applyBorder="1" applyAlignment="1">
      <alignment vertical="center"/>
    </xf>
    <xf numFmtId="0" fontId="3" fillId="32" borderId="5" xfId="1" applyFont="1" applyFill="1" applyBorder="1" applyAlignment="1">
      <alignment vertical="center"/>
    </xf>
    <xf numFmtId="0" fontId="3" fillId="5" borderId="4" xfId="1" applyFont="1" applyFill="1" applyBorder="1" applyAlignment="1">
      <alignment horizontal="center" vertical="center" wrapText="1"/>
    </xf>
    <xf numFmtId="0" fontId="3" fillId="5" borderId="0" xfId="1" applyFont="1" applyFill="1" applyBorder="1" applyAlignment="1">
      <alignment horizontal="center" vertical="center" wrapText="1"/>
    </xf>
    <xf numFmtId="2" fontId="30" fillId="5" borderId="0" xfId="1" applyNumberFormat="1" applyFont="1" applyFill="1" applyBorder="1" applyAlignment="1">
      <alignment horizontal="center" vertical="center"/>
    </xf>
    <xf numFmtId="0" fontId="30" fillId="5" borderId="0" xfId="1" applyFont="1" applyFill="1" applyBorder="1" applyAlignment="1">
      <alignment horizontal="left" vertical="center"/>
    </xf>
    <xf numFmtId="0" fontId="34" fillId="5" borderId="0" xfId="1" applyFont="1" applyFill="1" applyBorder="1" applyAlignment="1">
      <alignment vertical="center"/>
    </xf>
    <xf numFmtId="0" fontId="3" fillId="5" borderId="5" xfId="1" applyFont="1" applyFill="1" applyBorder="1" applyAlignment="1">
      <alignment vertical="center"/>
    </xf>
    <xf numFmtId="0" fontId="92" fillId="14" borderId="0" xfId="1" applyFont="1" applyFill="1" applyBorder="1" applyAlignment="1">
      <alignment horizontal="centerContinuous" vertical="center"/>
    </xf>
    <xf numFmtId="169" fontId="130" fillId="2" borderId="4" xfId="3" applyNumberFormat="1" applyFont="1" applyFill="1" applyBorder="1" applyAlignment="1">
      <alignment horizontal="center" vertical="center" wrapText="1"/>
    </xf>
    <xf numFmtId="169" fontId="130" fillId="2" borderId="0" xfId="3" applyNumberFormat="1" applyFont="1" applyFill="1" applyBorder="1" applyAlignment="1">
      <alignment horizontal="center" vertical="center" wrapText="1"/>
    </xf>
    <xf numFmtId="1" fontId="130" fillId="2" borderId="0" xfId="3" applyNumberFormat="1" applyFont="1" applyFill="1" applyBorder="1" applyAlignment="1">
      <alignment horizontal="centerContinuous" vertical="center"/>
    </xf>
    <xf numFmtId="0" fontId="130" fillId="2" borderId="0" xfId="1" applyFont="1" applyFill="1" applyBorder="1" applyAlignment="1">
      <alignment horizontal="center" vertical="center" wrapText="1"/>
    </xf>
    <xf numFmtId="0" fontId="130" fillId="2" borderId="0" xfId="1" applyFont="1" applyFill="1" applyBorder="1" applyAlignment="1">
      <alignment horizontal="centerContinuous" vertical="center"/>
    </xf>
    <xf numFmtId="0" fontId="130" fillId="2" borderId="0" xfId="1" applyFont="1" applyFill="1" applyBorder="1" applyAlignment="1">
      <alignment horizontal="center" vertical="center"/>
    </xf>
    <xf numFmtId="171" fontId="130" fillId="33" borderId="5" xfId="3" applyNumberFormat="1" applyFont="1" applyFill="1" applyBorder="1" applyAlignment="1">
      <alignment horizontal="center" vertical="center"/>
    </xf>
    <xf numFmtId="171" fontId="130" fillId="2" borderId="4" xfId="3" applyNumberFormat="1" applyFont="1" applyFill="1" applyBorder="1" applyAlignment="1">
      <alignment horizontal="center" vertical="center"/>
    </xf>
    <xf numFmtId="171" fontId="130" fillId="2" borderId="0" xfId="3" applyNumberFormat="1" applyFont="1" applyFill="1" applyBorder="1" applyAlignment="1">
      <alignment horizontal="center" vertical="center"/>
    </xf>
    <xf numFmtId="1" fontId="130" fillId="2" borderId="0" xfId="3" applyNumberFormat="1" applyFont="1" applyFill="1" applyBorder="1" applyAlignment="1">
      <alignment horizontal="center" vertical="center"/>
    </xf>
    <xf numFmtId="2" fontId="130" fillId="2" borderId="0" xfId="3" applyNumberFormat="1" applyFont="1" applyFill="1" applyBorder="1" applyAlignment="1">
      <alignment horizontal="center" vertical="center"/>
    </xf>
    <xf numFmtId="0" fontId="130" fillId="2" borderId="5" xfId="1" applyFont="1" applyFill="1" applyBorder="1" applyAlignment="1">
      <alignment horizontal="center" vertical="center"/>
    </xf>
    <xf numFmtId="171" fontId="130" fillId="2" borderId="9" xfId="3" applyNumberFormat="1" applyFont="1" applyFill="1" applyBorder="1" applyAlignment="1">
      <alignment horizontal="center" vertical="center"/>
    </xf>
    <xf numFmtId="171" fontId="130" fillId="2" borderId="10" xfId="3" applyNumberFormat="1" applyFont="1" applyFill="1" applyBorder="1" applyAlignment="1">
      <alignment horizontal="center" vertical="center"/>
    </xf>
    <xf numFmtId="1" fontId="130" fillId="2" borderId="10" xfId="3" applyNumberFormat="1" applyFont="1" applyFill="1" applyBorder="1" applyAlignment="1">
      <alignment horizontal="center" vertical="center"/>
    </xf>
    <xf numFmtId="0" fontId="130" fillId="2" borderId="10" xfId="1" applyFont="1" applyFill="1" applyBorder="1" applyAlignment="1">
      <alignment horizontal="center" vertical="center"/>
    </xf>
    <xf numFmtId="2" fontId="130" fillId="2" borderId="10" xfId="3" applyNumberFormat="1" applyFont="1" applyFill="1" applyBorder="1" applyAlignment="1">
      <alignment horizontal="center" vertical="center"/>
    </xf>
    <xf numFmtId="0" fontId="130" fillId="2" borderId="11" xfId="1" applyFont="1" applyFill="1" applyBorder="1" applyAlignment="1">
      <alignment horizontal="center" vertical="center"/>
    </xf>
    <xf numFmtId="0" fontId="51" fillId="30" borderId="51" xfId="11" applyFont="1" applyFill="1" applyBorder="1" applyAlignment="1">
      <alignment horizontal="center" vertical="center"/>
    </xf>
    <xf numFmtId="0" fontId="3" fillId="30" borderId="0" xfId="2" applyFill="1" applyBorder="1" applyProtection="1">
      <protection hidden="1"/>
    </xf>
    <xf numFmtId="0" fontId="88" fillId="5" borderId="0" xfId="12" applyFont="1" applyFill="1" applyBorder="1" applyAlignment="1" applyProtection="1">
      <alignment horizontal="center" wrapText="1"/>
    </xf>
    <xf numFmtId="0" fontId="27" fillId="5" borderId="0" xfId="12" applyFont="1" applyFill="1" applyBorder="1" applyAlignment="1" applyProtection="1">
      <alignment horizontal="right" vertical="center"/>
    </xf>
    <xf numFmtId="173" fontId="27" fillId="5" borderId="0" xfId="12" applyNumberFormat="1" applyFont="1" applyFill="1" applyBorder="1" applyAlignment="1" applyProtection="1">
      <alignment horizontal="left" vertical="center"/>
    </xf>
    <xf numFmtId="0" fontId="133" fillId="5" borderId="51" xfId="11" applyFont="1" applyFill="1" applyBorder="1"/>
    <xf numFmtId="0" fontId="3" fillId="0" borderId="0" xfId="2" applyBorder="1" applyProtection="1">
      <protection hidden="1"/>
    </xf>
    <xf numFmtId="0" fontId="133" fillId="5" borderId="0" xfId="11" applyFont="1" applyFill="1" applyBorder="1"/>
    <xf numFmtId="0" fontId="51" fillId="34" borderId="51" xfId="11" applyFont="1" applyFill="1" applyBorder="1" applyAlignment="1">
      <alignment horizontal="center" vertical="center"/>
    </xf>
    <xf numFmtId="0" fontId="3" fillId="34" borderId="0" xfId="2" applyFill="1" applyBorder="1" applyProtection="1">
      <protection hidden="1"/>
    </xf>
    <xf numFmtId="0" fontId="27" fillId="5" borderId="0" xfId="12" applyFont="1" applyFill="1" applyBorder="1" applyAlignment="1" applyProtection="1">
      <alignment vertical="center"/>
    </xf>
    <xf numFmtId="164" fontId="27" fillId="5" borderId="0" xfId="12" applyNumberFormat="1" applyFont="1" applyFill="1" applyBorder="1" applyAlignment="1" applyProtection="1">
      <alignment horizontal="center" vertical="center"/>
    </xf>
    <xf numFmtId="0" fontId="27" fillId="5" borderId="0" xfId="1" applyFont="1" applyFill="1" applyBorder="1" applyAlignment="1">
      <alignment horizontal="left" vertical="center"/>
    </xf>
    <xf numFmtId="165" fontId="27" fillId="5" borderId="52" xfId="12" applyNumberFormat="1" applyFont="1" applyFill="1" applyBorder="1" applyAlignment="1" applyProtection="1">
      <alignment horizontal="center" vertical="center"/>
    </xf>
    <xf numFmtId="0" fontId="1" fillId="5" borderId="53" xfId="1" applyFill="1" applyBorder="1"/>
    <xf numFmtId="0" fontId="3" fillId="0" borderId="19" xfId="2" applyBorder="1" applyProtection="1">
      <protection hidden="1"/>
    </xf>
    <xf numFmtId="0" fontId="1" fillId="5" borderId="54" xfId="1" applyFill="1" applyBorder="1"/>
    <xf numFmtId="0" fontId="102" fillId="5" borderId="0" xfId="11" applyFont="1" applyFill="1" applyBorder="1" applyAlignment="1">
      <alignment horizontal="center" vertical="center"/>
    </xf>
    <xf numFmtId="0" fontId="102" fillId="5" borderId="5" xfId="11" applyFont="1" applyFill="1" applyBorder="1" applyAlignment="1">
      <alignment horizontal="center" vertical="center"/>
    </xf>
    <xf numFmtId="2" fontId="30" fillId="5" borderId="0" xfId="12" applyNumberFormat="1" applyFont="1" applyFill="1" applyBorder="1" applyAlignment="1" applyProtection="1">
      <alignment horizontal="center" vertical="center"/>
    </xf>
    <xf numFmtId="0" fontId="135" fillId="5" borderId="0" xfId="12" applyFont="1" applyFill="1" applyBorder="1" applyAlignment="1" applyProtection="1">
      <alignment horizontal="left" vertical="center"/>
    </xf>
    <xf numFmtId="0" fontId="137" fillId="5" borderId="0" xfId="1" applyFont="1" applyFill="1" applyBorder="1"/>
    <xf numFmtId="0" fontId="3" fillId="5" borderId="0" xfId="1" applyFont="1" applyFill="1" applyBorder="1"/>
    <xf numFmtId="0" fontId="3" fillId="5" borderId="5" xfId="1" applyFont="1" applyFill="1" applyBorder="1"/>
    <xf numFmtId="178" fontId="136" fillId="5" borderId="4" xfId="12" applyNumberFormat="1" applyFont="1" applyFill="1" applyBorder="1" applyAlignment="1" applyProtection="1">
      <alignment horizontal="center" vertical="center"/>
    </xf>
    <xf numFmtId="178" fontId="136" fillId="5" borderId="0" xfId="12" applyNumberFormat="1" applyFont="1" applyFill="1" applyBorder="1" applyAlignment="1" applyProtection="1">
      <alignment horizontal="center" vertical="center"/>
    </xf>
    <xf numFmtId="179" fontId="136" fillId="5" borderId="0" xfId="12" applyNumberFormat="1" applyFont="1" applyFill="1" applyBorder="1" applyAlignment="1" applyProtection="1">
      <alignment horizontal="center" vertical="center"/>
    </xf>
    <xf numFmtId="178" fontId="136" fillId="5" borderId="4" xfId="12" applyNumberFormat="1" applyFont="1" applyFill="1" applyBorder="1" applyAlignment="1" applyProtection="1">
      <alignment horizontal="left" vertical="center"/>
    </xf>
    <xf numFmtId="0" fontId="138" fillId="4" borderId="0" xfId="1" applyFont="1" applyFill="1" applyBorder="1" applyAlignment="1">
      <alignment horizontal="center" vertical="center"/>
    </xf>
    <xf numFmtId="0" fontId="1" fillId="2" borderId="4" xfId="1" applyFill="1" applyBorder="1" applyAlignment="1">
      <alignment vertical="center"/>
    </xf>
    <xf numFmtId="0" fontId="1" fillId="2" borderId="0" xfId="1" applyFill="1" applyBorder="1" applyAlignment="1">
      <alignment vertical="center"/>
    </xf>
    <xf numFmtId="0" fontId="1" fillId="2" borderId="5" xfId="1" applyFill="1" applyBorder="1" applyAlignment="1">
      <alignment vertical="center"/>
    </xf>
    <xf numFmtId="0" fontId="140" fillId="0" borderId="0" xfId="1" applyFont="1" applyAlignment="1">
      <alignment horizontal="right" vertical="center"/>
    </xf>
    <xf numFmtId="0" fontId="1" fillId="2" borderId="0" xfId="1" applyFill="1" applyBorder="1" applyAlignment="1">
      <alignment horizontal="left" vertical="center"/>
    </xf>
    <xf numFmtId="0" fontId="141" fillId="2" borderId="0" xfId="1" applyFont="1" applyFill="1" applyBorder="1" applyAlignment="1">
      <alignment horizontal="right" vertical="center"/>
    </xf>
    <xf numFmtId="0" fontId="34" fillId="2" borderId="0" xfId="3" applyNumberFormat="1" applyFont="1" applyFill="1" applyBorder="1" applyAlignment="1">
      <alignment horizontal="center" vertical="center"/>
    </xf>
    <xf numFmtId="0" fontId="34" fillId="2" borderId="59" xfId="3" applyNumberFormat="1" applyFont="1" applyFill="1" applyBorder="1" applyAlignment="1">
      <alignment horizontal="center" vertical="center"/>
    </xf>
    <xf numFmtId="0" fontId="34" fillId="2" borderId="59" xfId="1" applyNumberFormat="1" applyFont="1" applyFill="1" applyBorder="1" applyAlignment="1" applyProtection="1">
      <alignment horizontal="center" vertical="center"/>
      <protection locked="0"/>
    </xf>
    <xf numFmtId="0" fontId="142" fillId="2" borderId="0" xfId="1" applyNumberFormat="1" applyFont="1" applyFill="1" applyBorder="1" applyAlignment="1">
      <alignment horizontal="right" vertical="center"/>
    </xf>
    <xf numFmtId="0" fontId="18" fillId="28" borderId="93" xfId="3" applyNumberFormat="1" applyFont="1" applyFill="1" applyBorder="1" applyAlignment="1">
      <alignment horizontal="center" vertical="center"/>
    </xf>
    <xf numFmtId="0" fontId="25" fillId="2" borderId="0" xfId="1" applyNumberFormat="1" applyFont="1" applyFill="1" applyBorder="1" applyAlignment="1">
      <alignment horizontal="left" vertical="center"/>
    </xf>
    <xf numFmtId="0" fontId="143" fillId="2" borderId="0" xfId="1" applyNumberFormat="1" applyFont="1" applyFill="1" applyBorder="1" applyAlignment="1">
      <alignment horizontal="right" vertical="center"/>
    </xf>
    <xf numFmtId="165" fontId="144" fillId="28" borderId="93" xfId="4" applyNumberFormat="1" applyFont="1" applyFill="1" applyBorder="1" applyAlignment="1">
      <alignment horizontal="center" vertical="center"/>
    </xf>
    <xf numFmtId="165" fontId="1" fillId="2" borderId="0" xfId="1" applyNumberFormat="1" applyFill="1" applyBorder="1" applyAlignment="1">
      <alignment horizontal="center" vertical="center"/>
    </xf>
    <xf numFmtId="0" fontId="25" fillId="2" borderId="0" xfId="1" applyNumberFormat="1" applyFont="1" applyFill="1" applyBorder="1" applyAlignment="1">
      <alignment horizontal="right" vertical="center"/>
    </xf>
    <xf numFmtId="2" fontId="145" fillId="2" borderId="65" xfId="4" applyNumberFormat="1" applyFont="1" applyFill="1" applyBorder="1" applyAlignment="1">
      <alignment horizontal="center" vertical="center"/>
    </xf>
    <xf numFmtId="2" fontId="24" fillId="2" borderId="76" xfId="3" applyNumberFormat="1" applyFont="1" applyFill="1" applyBorder="1" applyAlignment="1">
      <alignment horizontal="center" vertical="center"/>
    </xf>
    <xf numFmtId="0" fontId="1" fillId="2" borderId="65" xfId="1" applyFill="1" applyBorder="1" applyAlignment="1">
      <alignment horizontal="center" vertical="center"/>
    </xf>
    <xf numFmtId="0" fontId="1" fillId="0" borderId="4" xfId="1" applyBorder="1" applyAlignment="1">
      <alignment vertical="center"/>
    </xf>
    <xf numFmtId="0" fontId="25" fillId="0" borderId="0" xfId="1" applyNumberFormat="1" applyFont="1" applyBorder="1" applyAlignment="1">
      <alignment horizontal="right" vertical="center"/>
    </xf>
    <xf numFmtId="170" fontId="106" fillId="28" borderId="0" xfId="1" applyNumberFormat="1" applyFont="1" applyFill="1" applyBorder="1" applyAlignment="1" applyProtection="1">
      <alignment horizontal="center" vertical="center"/>
      <protection locked="0"/>
    </xf>
    <xf numFmtId="0" fontId="13" fillId="2" borderId="0" xfId="2" applyFont="1" applyFill="1" applyBorder="1" applyAlignment="1">
      <alignment horizontal="left" vertical="center"/>
    </xf>
    <xf numFmtId="0" fontId="1" fillId="0" borderId="0" xfId="1" applyAlignment="1">
      <alignment vertical="center"/>
    </xf>
    <xf numFmtId="173" fontId="30" fillId="2" borderId="76" xfId="3" applyNumberFormat="1" applyFont="1" applyFill="1" applyBorder="1" applyAlignment="1">
      <alignment horizontal="center" vertical="center"/>
    </xf>
    <xf numFmtId="173" fontId="30" fillId="2" borderId="0" xfId="1" applyNumberFormat="1" applyFont="1" applyFill="1" applyBorder="1" applyAlignment="1">
      <alignment horizontal="center" vertical="center"/>
    </xf>
    <xf numFmtId="0" fontId="140" fillId="2" borderId="65" xfId="1" applyFont="1" applyFill="1" applyBorder="1" applyAlignment="1">
      <alignment horizontal="center" vertical="center"/>
    </xf>
    <xf numFmtId="0" fontId="1" fillId="2" borderId="18" xfId="1" applyFill="1" applyBorder="1" applyAlignment="1">
      <alignment vertical="center"/>
    </xf>
    <xf numFmtId="0" fontId="1" fillId="2" borderId="19" xfId="1" applyFill="1" applyBorder="1" applyAlignment="1">
      <alignment vertical="center"/>
    </xf>
    <xf numFmtId="0" fontId="1" fillId="2" borderId="20" xfId="1" applyFill="1" applyBorder="1" applyAlignment="1">
      <alignment vertical="center"/>
    </xf>
    <xf numFmtId="0" fontId="56" fillId="2" borderId="94" xfId="2" applyFont="1" applyFill="1" applyBorder="1" applyAlignment="1">
      <alignment vertical="center"/>
    </xf>
    <xf numFmtId="0" fontId="56" fillId="2" borderId="0" xfId="2" applyFont="1" applyFill="1" applyBorder="1" applyAlignment="1">
      <alignment vertical="center"/>
    </xf>
    <xf numFmtId="0" fontId="56" fillId="2" borderId="5" xfId="2" applyFont="1" applyFill="1" applyBorder="1" applyAlignment="1">
      <alignment vertical="center"/>
    </xf>
    <xf numFmtId="0" fontId="57" fillId="5" borderId="4" xfId="3" applyNumberFormat="1" applyFont="1" applyFill="1" applyBorder="1" applyAlignment="1">
      <alignment horizontal="right" vertical="center"/>
    </xf>
    <xf numFmtId="166" fontId="24" fillId="2" borderId="0" xfId="4" applyNumberFormat="1" applyFont="1" applyFill="1" applyBorder="1" applyAlignment="1">
      <alignment horizontal="center" vertical="center"/>
    </xf>
    <xf numFmtId="166" fontId="17" fillId="2" borderId="5" xfId="4" applyNumberFormat="1" applyFont="1" applyFill="1" applyBorder="1" applyAlignment="1">
      <alignment vertical="center"/>
    </xf>
    <xf numFmtId="166" fontId="24" fillId="2" borderId="0" xfId="4" applyNumberFormat="1" applyFont="1" applyFill="1" applyBorder="1" applyAlignment="1">
      <alignment horizontal="left" vertical="center"/>
    </xf>
    <xf numFmtId="164" fontId="19" fillId="25" borderId="6" xfId="4" applyNumberFormat="1" applyFont="1" applyFill="1" applyBorder="1" applyAlignment="1">
      <alignment vertical="center"/>
    </xf>
    <xf numFmtId="164" fontId="19" fillId="25" borderId="4" xfId="4" applyNumberFormat="1" applyFont="1" applyFill="1" applyBorder="1" applyAlignment="1">
      <alignment horizontal="left" vertical="center"/>
    </xf>
    <xf numFmtId="0" fontId="1" fillId="2" borderId="4" xfId="1" applyFill="1" applyBorder="1"/>
    <xf numFmtId="0" fontId="1" fillId="2" borderId="0" xfId="1" applyFill="1" applyBorder="1"/>
    <xf numFmtId="0" fontId="1" fillId="2" borderId="5" xfId="1" applyFill="1" applyBorder="1"/>
    <xf numFmtId="0" fontId="140" fillId="2" borderId="4" xfId="1" applyFont="1" applyFill="1" applyBorder="1" applyAlignment="1">
      <alignment vertical="center" wrapText="1"/>
    </xf>
    <xf numFmtId="0" fontId="140" fillId="2" borderId="0" xfId="1" applyFont="1" applyFill="1" applyBorder="1" applyAlignment="1">
      <alignment vertical="center" wrapText="1"/>
    </xf>
    <xf numFmtId="0" fontId="140" fillId="0" borderId="0" xfId="1" applyFont="1" applyBorder="1" applyAlignment="1">
      <alignment horizontal="right"/>
    </xf>
    <xf numFmtId="0" fontId="141" fillId="2" borderId="0" xfId="1" applyFont="1" applyFill="1" applyBorder="1" applyAlignment="1">
      <alignment horizontal="right"/>
    </xf>
    <xf numFmtId="0" fontId="34" fillId="2" borderId="98" xfId="3" applyNumberFormat="1" applyFont="1" applyFill="1" applyBorder="1" applyAlignment="1">
      <alignment horizontal="center" vertical="center"/>
    </xf>
    <xf numFmtId="0" fontId="34" fillId="2" borderId="98" xfId="1" applyNumberFormat="1" applyFont="1" applyFill="1" applyBorder="1" applyAlignment="1" applyProtection="1">
      <alignment horizontal="center" vertical="center"/>
      <protection locked="0"/>
    </xf>
    <xf numFmtId="164" fontId="10" fillId="28" borderId="99" xfId="4" applyNumberFormat="1" applyFont="1" applyFill="1" applyBorder="1" applyAlignment="1">
      <alignment horizontal="center" vertical="center"/>
    </xf>
    <xf numFmtId="1" fontId="146" fillId="2" borderId="65" xfId="4" applyNumberFormat="1" applyFont="1" applyFill="1" applyBorder="1" applyAlignment="1">
      <alignment horizontal="center" vertical="center"/>
    </xf>
    <xf numFmtId="0" fontId="147" fillId="2" borderId="4" xfId="2" applyFont="1" applyFill="1" applyBorder="1" applyAlignment="1">
      <alignment horizontal="center" vertical="center"/>
    </xf>
    <xf numFmtId="0" fontId="148" fillId="2" borderId="0" xfId="2" applyFont="1" applyFill="1" applyBorder="1" applyAlignment="1" applyProtection="1">
      <alignment horizontal="left" vertical="center"/>
      <protection hidden="1"/>
    </xf>
    <xf numFmtId="1" fontId="146" fillId="2" borderId="0" xfId="4" applyNumberFormat="1" applyFont="1" applyFill="1" applyBorder="1" applyAlignment="1">
      <alignment horizontal="center" vertical="center"/>
    </xf>
    <xf numFmtId="0" fontId="140" fillId="2" borderId="4" xfId="1" applyFont="1" applyFill="1" applyBorder="1" applyAlignment="1">
      <alignment vertical="center"/>
    </xf>
    <xf numFmtId="0" fontId="140" fillId="2" borderId="0" xfId="1" applyFont="1" applyFill="1" applyBorder="1" applyAlignment="1">
      <alignment vertical="center"/>
    </xf>
    <xf numFmtId="0" fontId="140" fillId="2" borderId="0" xfId="1" applyFont="1" applyFill="1" applyBorder="1" applyAlignment="1">
      <alignment horizontal="right" vertical="center"/>
    </xf>
    <xf numFmtId="2" fontId="17" fillId="2" borderId="98" xfId="4" applyNumberFormat="1" applyFont="1" applyFill="1" applyBorder="1" applyAlignment="1">
      <alignment horizontal="center" vertical="center"/>
    </xf>
    <xf numFmtId="0" fontId="1" fillId="2" borderId="0" xfId="1" applyFill="1" applyBorder="1" applyAlignment="1">
      <alignment horizontal="left"/>
    </xf>
    <xf numFmtId="0" fontId="13" fillId="2" borderId="18" xfId="2" applyFont="1" applyFill="1" applyBorder="1" applyAlignment="1">
      <alignment horizontal="center" vertical="center"/>
    </xf>
    <xf numFmtId="0" fontId="1" fillId="2" borderId="19" xfId="1" applyFill="1" applyBorder="1"/>
    <xf numFmtId="0" fontId="1" fillId="2" borderId="20" xfId="1" applyFill="1" applyBorder="1"/>
    <xf numFmtId="0" fontId="149" fillId="2" borderId="4" xfId="2" applyFont="1" applyFill="1" applyBorder="1" applyAlignment="1">
      <alignment horizontal="center" vertical="center"/>
    </xf>
    <xf numFmtId="0" fontId="151" fillId="2" borderId="94" xfId="2" applyFont="1" applyFill="1" applyBorder="1" applyAlignment="1">
      <alignment vertical="center"/>
    </xf>
    <xf numFmtId="0" fontId="30" fillId="5" borderId="0" xfId="1" applyFont="1" applyFill="1" applyBorder="1"/>
    <xf numFmtId="0" fontId="16" fillId="5" borderId="0" xfId="3" applyFill="1" applyAlignment="1">
      <alignment vertical="center"/>
    </xf>
    <xf numFmtId="0" fontId="30" fillId="13" borderId="100" xfId="3" applyFont="1" applyFill="1" applyBorder="1" applyAlignment="1" applyProtection="1">
      <alignment horizontal="centerContinuous" vertical="center"/>
      <protection locked="0"/>
    </xf>
    <xf numFmtId="0" fontId="30" fillId="13" borderId="101" xfId="3" applyFont="1" applyFill="1" applyBorder="1" applyAlignment="1" applyProtection="1">
      <alignment horizontal="centerContinuous" vertical="center"/>
      <protection locked="0"/>
    </xf>
    <xf numFmtId="0" fontId="30" fillId="13" borderId="102" xfId="3" applyFont="1" applyFill="1" applyBorder="1" applyAlignment="1" applyProtection="1">
      <alignment horizontal="right" vertical="center"/>
      <protection locked="0"/>
    </xf>
    <xf numFmtId="0" fontId="96" fillId="5" borderId="4" xfId="1" applyFont="1" applyFill="1" applyBorder="1" applyAlignment="1" applyProtection="1">
      <alignment horizontal="left" vertical="center"/>
      <protection locked="0"/>
    </xf>
    <xf numFmtId="0" fontId="96" fillId="5" borderId="17" xfId="1" applyFont="1" applyFill="1" applyBorder="1" applyAlignment="1" applyProtection="1">
      <alignment horizontal="right" vertical="center"/>
      <protection locked="0"/>
    </xf>
    <xf numFmtId="180" fontId="99" fillId="28" borderId="52" xfId="1" applyNumberFormat="1" applyFont="1" applyFill="1" applyBorder="1" applyAlignment="1" applyProtection="1">
      <alignment horizontal="center" vertical="center"/>
      <protection locked="0"/>
    </xf>
    <xf numFmtId="0" fontId="96" fillId="5" borderId="0" xfId="1" applyFont="1" applyFill="1" applyBorder="1" applyAlignment="1" applyProtection="1">
      <alignment horizontal="right" vertical="center"/>
      <protection locked="0"/>
    </xf>
    <xf numFmtId="0" fontId="97" fillId="5" borderId="0" xfId="1" applyFont="1" applyFill="1" applyBorder="1" applyAlignment="1" applyProtection="1">
      <alignment horizontal="right" vertical="center"/>
      <protection locked="0"/>
    </xf>
    <xf numFmtId="180" fontId="152" fillId="28" borderId="5" xfId="1" applyNumberFormat="1" applyFont="1" applyFill="1" applyBorder="1" applyAlignment="1" applyProtection="1">
      <alignment horizontal="center" vertical="center"/>
      <protection locked="0"/>
    </xf>
    <xf numFmtId="0" fontId="153" fillId="5" borderId="4" xfId="1" applyFont="1" applyFill="1" applyBorder="1" applyAlignment="1" applyProtection="1">
      <alignment horizontal="left" vertical="center" wrapText="1"/>
      <protection locked="0"/>
    </xf>
    <xf numFmtId="0" fontId="153" fillId="5" borderId="0" xfId="1" applyFont="1" applyFill="1" applyBorder="1" applyAlignment="1" applyProtection="1">
      <alignment horizontal="right" vertical="center" wrapText="1"/>
      <protection locked="0"/>
    </xf>
    <xf numFmtId="181" fontId="152" fillId="28" borderId="52" xfId="1" applyNumberFormat="1" applyFont="1" applyFill="1" applyBorder="1" applyAlignment="1" applyProtection="1">
      <alignment horizontal="center" vertical="center"/>
      <protection locked="0"/>
    </xf>
    <xf numFmtId="180" fontId="152" fillId="28" borderId="52" xfId="1" applyNumberFormat="1" applyFont="1" applyFill="1" applyBorder="1" applyAlignment="1" applyProtection="1">
      <alignment horizontal="center" vertical="center"/>
      <protection locked="0"/>
    </xf>
    <xf numFmtId="180" fontId="99" fillId="28" borderId="5" xfId="1" applyNumberFormat="1" applyFont="1" applyFill="1" applyBorder="1" applyAlignment="1" applyProtection="1">
      <alignment horizontal="center" vertical="center"/>
      <protection locked="0"/>
    </xf>
    <xf numFmtId="0" fontId="34" fillId="5" borderId="4" xfId="1" applyFont="1" applyFill="1" applyBorder="1" applyAlignment="1" applyProtection="1">
      <alignment horizontal="left" vertical="center"/>
      <protection locked="0"/>
    </xf>
    <xf numFmtId="0" fontId="34" fillId="5" borderId="0" xfId="1" applyFont="1" applyFill="1" applyBorder="1" applyAlignment="1" applyProtection="1">
      <alignment horizontal="right" vertical="center"/>
      <protection locked="0"/>
    </xf>
    <xf numFmtId="180" fontId="33" fillId="5" borderId="52" xfId="1" applyNumberFormat="1" applyFont="1" applyFill="1" applyBorder="1" applyAlignment="1" applyProtection="1">
      <alignment horizontal="center" vertical="center"/>
      <protection locked="0"/>
    </xf>
    <xf numFmtId="0" fontId="3" fillId="5" borderId="0" xfId="1" applyFont="1" applyFill="1" applyBorder="1" applyAlignment="1" applyProtection="1">
      <alignment horizontal="right" vertical="center"/>
      <protection locked="0"/>
    </xf>
    <xf numFmtId="180" fontId="33" fillId="5" borderId="5" xfId="1" applyNumberFormat="1" applyFont="1" applyFill="1" applyBorder="1" applyAlignment="1" applyProtection="1">
      <alignment horizontal="center" vertical="center"/>
      <protection locked="0"/>
    </xf>
    <xf numFmtId="0" fontId="3" fillId="5" borderId="4" xfId="1" applyFont="1" applyFill="1" applyBorder="1" applyAlignment="1" applyProtection="1">
      <alignment horizontal="left" vertical="center"/>
      <protection locked="0"/>
    </xf>
    <xf numFmtId="0" fontId="33" fillId="5" borderId="0" xfId="1" applyFont="1" applyFill="1" applyBorder="1" applyAlignment="1" applyProtection="1">
      <alignment horizontal="right" vertical="center"/>
      <protection locked="0"/>
    </xf>
    <xf numFmtId="181" fontId="33" fillId="5" borderId="52" xfId="1" applyNumberFormat="1" applyFont="1" applyFill="1" applyBorder="1" applyAlignment="1" applyProtection="1">
      <alignment horizontal="center" vertical="center"/>
      <protection locked="0"/>
    </xf>
    <xf numFmtId="181" fontId="33" fillId="5" borderId="5" xfId="1" applyNumberFormat="1" applyFont="1" applyFill="1" applyBorder="1" applyAlignment="1" applyProtection="1">
      <alignment horizontal="center" vertical="center"/>
      <protection locked="0"/>
    </xf>
    <xf numFmtId="0" fontId="3" fillId="14" borderId="14" xfId="1" applyFont="1" applyFill="1" applyBorder="1" applyAlignment="1" applyProtection="1">
      <alignment horizontal="left" vertical="center"/>
      <protection locked="0"/>
    </xf>
    <xf numFmtId="0" fontId="3" fillId="14" borderId="15" xfId="1" applyFont="1" applyFill="1" applyBorder="1" applyAlignment="1" applyProtection="1">
      <alignment horizontal="right" vertical="center"/>
      <protection locked="0"/>
    </xf>
    <xf numFmtId="180" fontId="33" fillId="14" borderId="15" xfId="1" applyNumberFormat="1" applyFont="1" applyFill="1" applyBorder="1" applyAlignment="1" applyProtection="1">
      <alignment horizontal="center" vertical="center"/>
      <protection locked="0"/>
    </xf>
    <xf numFmtId="0" fontId="3" fillId="14" borderId="15" xfId="2" applyFill="1" applyBorder="1" applyProtection="1">
      <protection hidden="1"/>
    </xf>
    <xf numFmtId="0" fontId="33" fillId="14" borderId="15" xfId="1" applyFont="1" applyFill="1" applyBorder="1" applyAlignment="1" applyProtection="1">
      <alignment horizontal="right" vertical="center"/>
      <protection locked="0"/>
    </xf>
    <xf numFmtId="181" fontId="33" fillId="14" borderId="15" xfId="1" applyNumberFormat="1" applyFont="1" applyFill="1" applyBorder="1" applyAlignment="1" applyProtection="1">
      <alignment horizontal="center" vertical="center"/>
      <protection locked="0"/>
    </xf>
    <xf numFmtId="181" fontId="33" fillId="14" borderId="103" xfId="1" applyNumberFormat="1" applyFont="1" applyFill="1" applyBorder="1" applyAlignment="1" applyProtection="1">
      <alignment horizontal="center" vertical="center"/>
      <protection locked="0"/>
    </xf>
    <xf numFmtId="0" fontId="97" fillId="5" borderId="4" xfId="1" applyFont="1" applyFill="1" applyBorder="1" applyAlignment="1" applyProtection="1">
      <alignment horizontal="left" vertical="center"/>
      <protection locked="0"/>
    </xf>
    <xf numFmtId="174" fontId="128" fillId="28" borderId="52" xfId="1" applyNumberFormat="1" applyFont="1" applyFill="1" applyBorder="1" applyAlignment="1" applyProtection="1">
      <alignment horizontal="center" vertical="center"/>
      <protection locked="0"/>
    </xf>
    <xf numFmtId="0" fontId="33" fillId="5" borderId="18" xfId="1" applyFont="1" applyFill="1" applyBorder="1" applyAlignment="1" applyProtection="1">
      <alignment horizontal="left" vertical="center"/>
      <protection locked="0"/>
    </xf>
    <xf numFmtId="0" fontId="33" fillId="5" borderId="19" xfId="1" applyFont="1" applyFill="1" applyBorder="1" applyAlignment="1" applyProtection="1">
      <alignment horizontal="right" vertical="center"/>
      <protection locked="0"/>
    </xf>
    <xf numFmtId="181" fontId="33" fillId="5" borderId="54" xfId="1" applyNumberFormat="1" applyFont="1" applyFill="1" applyBorder="1" applyAlignment="1" applyProtection="1">
      <alignment horizontal="center" vertical="center"/>
      <protection locked="0"/>
    </xf>
    <xf numFmtId="0" fontId="3" fillId="5" borderId="19" xfId="1" applyFont="1" applyFill="1" applyBorder="1" applyAlignment="1" applyProtection="1">
      <alignment horizontal="right" vertical="center"/>
      <protection locked="0"/>
    </xf>
    <xf numFmtId="180" fontId="33" fillId="5" borderId="54" xfId="1" applyNumberFormat="1" applyFont="1" applyFill="1" applyBorder="1" applyAlignment="1" applyProtection="1">
      <alignment horizontal="center" vertical="center"/>
      <protection locked="0"/>
    </xf>
    <xf numFmtId="181" fontId="33" fillId="5" borderId="20" xfId="1" applyNumberFormat="1" applyFont="1" applyFill="1" applyBorder="1" applyAlignment="1" applyProtection="1">
      <alignment horizontal="center" vertical="center"/>
      <protection locked="0"/>
    </xf>
    <xf numFmtId="0" fontId="38" fillId="13" borderId="100" xfId="3" applyFont="1" applyFill="1" applyBorder="1" applyAlignment="1" applyProtection="1">
      <alignment horizontal="centerContinuous" vertical="center"/>
      <protection locked="0"/>
    </xf>
    <xf numFmtId="182" fontId="96" fillId="28" borderId="52" xfId="1" applyNumberFormat="1" applyFont="1" applyFill="1" applyBorder="1" applyAlignment="1" applyProtection="1">
      <alignment horizontal="center" vertical="center"/>
      <protection locked="0"/>
    </xf>
    <xf numFmtId="182" fontId="96" fillId="28" borderId="5" xfId="1" applyNumberFormat="1" applyFont="1" applyFill="1" applyBorder="1" applyAlignment="1" applyProtection="1">
      <alignment horizontal="center" vertical="center"/>
      <protection locked="0"/>
    </xf>
    <xf numFmtId="174" fontId="97" fillId="28" borderId="52" xfId="1" applyNumberFormat="1" applyFont="1" applyFill="1" applyBorder="1" applyAlignment="1" applyProtection="1">
      <alignment horizontal="center" vertical="center"/>
      <protection locked="0"/>
    </xf>
    <xf numFmtId="182" fontId="97" fillId="28" borderId="52" xfId="1" applyNumberFormat="1" applyFont="1" applyFill="1" applyBorder="1" applyAlignment="1" applyProtection="1">
      <alignment horizontal="center" vertical="center"/>
      <protection locked="0"/>
    </xf>
    <xf numFmtId="182" fontId="97" fillId="28" borderId="5" xfId="1" applyNumberFormat="1" applyFont="1" applyFill="1" applyBorder="1" applyAlignment="1" applyProtection="1">
      <alignment horizontal="center" vertical="center"/>
      <protection locked="0"/>
    </xf>
    <xf numFmtId="182" fontId="3" fillId="2" borderId="52" xfId="1" applyNumberFormat="1" applyFont="1" applyFill="1" applyBorder="1" applyAlignment="1" applyProtection="1">
      <alignment horizontal="left" vertical="center"/>
      <protection locked="0"/>
    </xf>
    <xf numFmtId="182" fontId="3" fillId="2" borderId="5" xfId="1" applyNumberFormat="1" applyFont="1" applyFill="1" applyBorder="1" applyAlignment="1" applyProtection="1">
      <alignment horizontal="left" vertical="center"/>
      <protection locked="0"/>
    </xf>
    <xf numFmtId="0" fontId="3" fillId="2" borderId="18" xfId="1" applyFont="1" applyFill="1" applyBorder="1" applyAlignment="1" applyProtection="1">
      <alignment horizontal="left" vertical="center"/>
      <protection locked="0"/>
    </xf>
    <xf numFmtId="171" fontId="3" fillId="2" borderId="54" xfId="1" applyNumberFormat="1" applyFont="1" applyFill="1" applyBorder="1" applyAlignment="1" applyProtection="1">
      <alignment horizontal="left" vertical="center"/>
      <protection locked="0"/>
    </xf>
    <xf numFmtId="9" fontId="3" fillId="2" borderId="54" xfId="1" applyNumberFormat="1" applyFont="1" applyFill="1" applyBorder="1" applyAlignment="1" applyProtection="1">
      <alignment horizontal="left" vertical="center"/>
      <protection locked="0"/>
    </xf>
    <xf numFmtId="9" fontId="3" fillId="2" borderId="20" xfId="1" applyNumberFormat="1" applyFont="1" applyFill="1" applyBorder="1" applyAlignment="1" applyProtection="1">
      <alignment horizontal="left" vertical="center"/>
      <protection locked="0"/>
    </xf>
    <xf numFmtId="0" fontId="96" fillId="2" borderId="27" xfId="1" applyFont="1" applyFill="1" applyBorder="1" applyAlignment="1" applyProtection="1">
      <alignment horizontal="left" vertical="center"/>
      <protection locked="0"/>
    </xf>
    <xf numFmtId="0" fontId="96" fillId="2" borderId="28" xfId="1" applyFont="1" applyFill="1" applyBorder="1" applyAlignment="1" applyProtection="1">
      <alignment horizontal="right" vertical="center"/>
      <protection locked="0"/>
    </xf>
    <xf numFmtId="182" fontId="96" fillId="28" borderId="29" xfId="1" applyNumberFormat="1" applyFont="1" applyFill="1" applyBorder="1" applyAlignment="1" applyProtection="1">
      <alignment horizontal="center" vertical="center"/>
      <protection locked="0"/>
    </xf>
    <xf numFmtId="171" fontId="3" fillId="2" borderId="52" xfId="1" applyNumberFormat="1" applyFont="1" applyFill="1" applyBorder="1" applyAlignment="1" applyProtection="1">
      <alignment horizontal="left" vertical="center"/>
      <protection locked="0"/>
    </xf>
    <xf numFmtId="0" fontId="155" fillId="5" borderId="0" xfId="1" applyFont="1" applyFill="1" applyAlignment="1">
      <alignment vertical="center"/>
    </xf>
    <xf numFmtId="0" fontId="156" fillId="5" borderId="0" xfId="1" applyFont="1" applyFill="1" applyAlignment="1">
      <alignment horizontal="left" vertical="center"/>
    </xf>
    <xf numFmtId="0" fontId="156" fillId="5" borderId="0" xfId="1" applyFont="1" applyFill="1" applyAlignment="1">
      <alignment horizontal="right" vertical="center"/>
    </xf>
    <xf numFmtId="0" fontId="157" fillId="5" borderId="0" xfId="1" applyFont="1" applyFill="1" applyAlignment="1">
      <alignment vertical="center"/>
    </xf>
    <xf numFmtId="0" fontId="158" fillId="5" borderId="0" xfId="1" applyFont="1" applyFill="1" applyAlignment="1">
      <alignment vertical="center"/>
    </xf>
    <xf numFmtId="0" fontId="88" fillId="5" borderId="0" xfId="2" applyFont="1" applyFill="1" applyProtection="1">
      <protection hidden="1"/>
    </xf>
    <xf numFmtId="0" fontId="159" fillId="5" borderId="0" xfId="10" applyFont="1" applyFill="1" applyAlignment="1" applyProtection="1">
      <protection hidden="1"/>
    </xf>
    <xf numFmtId="0" fontId="160" fillId="5" borderId="0" xfId="2" applyFont="1" applyFill="1" applyAlignment="1" applyProtection="1">
      <protection hidden="1"/>
    </xf>
    <xf numFmtId="0" fontId="161" fillId="5" borderId="0" xfId="2" applyFont="1" applyFill="1" applyAlignment="1" applyProtection="1">
      <protection hidden="1"/>
    </xf>
    <xf numFmtId="0" fontId="38" fillId="5" borderId="0" xfId="2" applyFont="1" applyFill="1" applyAlignment="1" applyProtection="1">
      <alignment horizontal="left" vertical="center"/>
      <protection hidden="1"/>
    </xf>
    <xf numFmtId="183" fontId="165" fillId="5" borderId="0" xfId="5" applyNumberFormat="1" applyFont="1" applyFill="1" applyBorder="1" applyAlignment="1">
      <alignment horizontal="center" vertical="center"/>
    </xf>
    <xf numFmtId="171" fontId="0" fillId="2" borderId="0" xfId="0" applyNumberFormat="1" applyFont="1" applyFill="1" applyBorder="1" applyAlignment="1">
      <alignment horizontal="center" vertical="center"/>
    </xf>
    <xf numFmtId="167" fontId="0" fillId="2" borderId="52" xfId="0" applyNumberFormat="1" applyFont="1" applyFill="1" applyBorder="1" applyAlignment="1">
      <alignment horizontal="center" vertical="center"/>
    </xf>
    <xf numFmtId="183" fontId="166" fillId="38" borderId="0" xfId="5" applyNumberFormat="1" applyFont="1" applyFill="1" applyBorder="1" applyAlignment="1">
      <alignment horizontal="center" vertical="center"/>
    </xf>
    <xf numFmtId="49" fontId="37" fillId="5" borderId="51" xfId="0" applyNumberFormat="1" applyFont="1" applyFill="1" applyBorder="1" applyAlignment="1">
      <alignment horizontal="center" vertical="center"/>
    </xf>
    <xf numFmtId="166" fontId="0" fillId="5" borderId="51" xfId="0" applyNumberFormat="1" applyFill="1" applyBorder="1" applyAlignment="1">
      <alignment horizontal="center"/>
    </xf>
    <xf numFmtId="171" fontId="69" fillId="5" borderId="0" xfId="0" applyNumberFormat="1" applyFont="1" applyFill="1" applyBorder="1" applyAlignment="1">
      <alignment horizontal="center" vertical="center"/>
    </xf>
    <xf numFmtId="167" fontId="69" fillId="5" borderId="52" xfId="0" applyNumberFormat="1" applyFont="1" applyFill="1" applyBorder="1" applyAlignment="1">
      <alignment horizontal="center" vertical="center"/>
    </xf>
    <xf numFmtId="0" fontId="0" fillId="5" borderId="53" xfId="0" applyFill="1" applyBorder="1" applyAlignment="1">
      <alignment horizontal="centerContinuous" vertical="center"/>
    </xf>
    <xf numFmtId="0" fontId="0" fillId="0" borderId="19" xfId="0" applyBorder="1" applyAlignment="1">
      <alignment horizontal="centerContinuous" vertical="center"/>
    </xf>
    <xf numFmtId="0" fontId="0" fillId="5" borderId="19" xfId="0" applyFill="1" applyBorder="1" applyAlignment="1">
      <alignment horizontal="centerContinuous" vertical="center"/>
    </xf>
    <xf numFmtId="0" fontId="0" fillId="5" borderId="54" xfId="0" applyFill="1" applyBorder="1" applyAlignment="1">
      <alignment horizontal="centerContinuous" vertical="center"/>
    </xf>
    <xf numFmtId="0" fontId="55" fillId="5" borderId="0" xfId="6" applyFont="1" applyFill="1" applyBorder="1" applyAlignment="1">
      <alignment vertical="center"/>
    </xf>
    <xf numFmtId="0" fontId="43" fillId="5" borderId="0" xfId="0" applyFont="1" applyFill="1" applyBorder="1" applyAlignment="1">
      <alignment vertical="center"/>
    </xf>
    <xf numFmtId="0" fontId="43" fillId="5" borderId="5" xfId="0" applyFont="1" applyFill="1" applyBorder="1" applyAlignment="1">
      <alignment vertical="center"/>
    </xf>
    <xf numFmtId="0" fontId="171" fillId="5" borderId="0" xfId="0" applyFont="1" applyFill="1" applyBorder="1" applyAlignment="1">
      <alignment horizontal="left" vertical="center"/>
    </xf>
    <xf numFmtId="0" fontId="45" fillId="19" borderId="0" xfId="1" applyFont="1" applyFill="1" applyBorder="1" applyAlignment="1">
      <alignment horizontal="left" vertical="center"/>
    </xf>
    <xf numFmtId="0" fontId="0" fillId="5" borderId="0" xfId="0" applyFill="1" applyBorder="1"/>
    <xf numFmtId="0" fontId="14" fillId="5" borderId="0" xfId="2" applyFont="1" applyFill="1" applyBorder="1" applyAlignment="1" applyProtection="1">
      <alignment vertical="center"/>
      <protection hidden="1"/>
    </xf>
    <xf numFmtId="2" fontId="9" fillId="11" borderId="0" xfId="1" applyNumberFormat="1" applyFont="1" applyFill="1" applyBorder="1" applyAlignment="1">
      <alignment horizontal="left" vertical="center"/>
    </xf>
    <xf numFmtId="1" fontId="45" fillId="11" borderId="0" xfId="1" applyNumberFormat="1" applyFont="1" applyFill="1" applyBorder="1" applyAlignment="1">
      <alignment horizontal="right" vertical="center"/>
    </xf>
    <xf numFmtId="164" fontId="27" fillId="11" borderId="0" xfId="4" applyNumberFormat="1" applyFont="1" applyFill="1" applyBorder="1" applyAlignment="1">
      <alignment horizontal="center" vertical="center"/>
    </xf>
    <xf numFmtId="0" fontId="179" fillId="5" borderId="0" xfId="2" applyFont="1" applyFill="1" applyBorder="1" applyAlignment="1" applyProtection="1">
      <alignment vertical="center"/>
      <protection hidden="1"/>
    </xf>
    <xf numFmtId="0" fontId="67" fillId="5" borderId="0" xfId="4" applyNumberFormat="1" applyFont="1" applyFill="1" applyBorder="1" applyAlignment="1">
      <alignment horizontal="center" vertical="center" wrapText="1"/>
    </xf>
    <xf numFmtId="0" fontId="68" fillId="5" borderId="0" xfId="0" applyFont="1" applyFill="1"/>
    <xf numFmtId="49" fontId="0" fillId="2" borderId="4" xfId="0" applyNumberFormat="1" applyFont="1" applyFill="1" applyBorder="1" applyAlignment="1">
      <alignment vertical="center"/>
    </xf>
    <xf numFmtId="49" fontId="172" fillId="2" borderId="0" xfId="2" applyNumberFormat="1" applyFont="1" applyFill="1" applyBorder="1" applyAlignment="1" applyProtection="1">
      <alignment horizontal="center" vertical="center" wrapText="1"/>
      <protection hidden="1"/>
    </xf>
    <xf numFmtId="49" fontId="173" fillId="2" borderId="0" xfId="2" applyNumberFormat="1" applyFont="1" applyFill="1" applyBorder="1" applyAlignment="1">
      <alignment vertical="center"/>
    </xf>
    <xf numFmtId="49" fontId="0" fillId="2" borderId="0" xfId="0" applyNumberFormat="1" applyFont="1" applyFill="1" applyBorder="1" applyAlignment="1">
      <alignment horizontal="center" vertical="center"/>
    </xf>
    <xf numFmtId="49" fontId="173" fillId="2" borderId="0" xfId="2" applyNumberFormat="1" applyFont="1" applyFill="1" applyBorder="1" applyAlignment="1">
      <alignment horizontal="left" vertical="center"/>
    </xf>
    <xf numFmtId="49" fontId="174" fillId="2" borderId="0" xfId="0" applyNumberFormat="1" applyFont="1" applyFill="1" applyBorder="1" applyAlignment="1">
      <alignment vertical="center" wrapText="1"/>
    </xf>
    <xf numFmtId="49" fontId="175" fillId="2" borderId="0" xfId="0" applyNumberFormat="1" applyFont="1" applyFill="1" applyBorder="1" applyAlignment="1">
      <alignment vertical="center"/>
    </xf>
    <xf numFmtId="49" fontId="174" fillId="2" borderId="5" xfId="0" applyNumberFormat="1" applyFont="1" applyFill="1" applyBorder="1" applyAlignment="1">
      <alignment vertical="center" wrapText="1"/>
    </xf>
    <xf numFmtId="49" fontId="170" fillId="2" borderId="4" xfId="0" applyNumberFormat="1" applyFont="1" applyFill="1" applyBorder="1" applyAlignment="1">
      <alignment horizontal="left" vertical="center"/>
    </xf>
    <xf numFmtId="49" fontId="169" fillId="2" borderId="4" xfId="2" applyNumberFormat="1" applyFont="1" applyFill="1" applyBorder="1" applyAlignment="1">
      <alignment horizontal="center" vertical="center"/>
    </xf>
    <xf numFmtId="49" fontId="168" fillId="5" borderId="0" xfId="0" applyNumberFormat="1" applyFont="1" applyFill="1" applyBorder="1" applyAlignment="1">
      <alignment vertical="center"/>
    </xf>
    <xf numFmtId="49" fontId="176" fillId="2" borderId="0" xfId="0" applyNumberFormat="1" applyFont="1" applyFill="1" applyBorder="1" applyAlignment="1">
      <alignment vertical="center"/>
    </xf>
    <xf numFmtId="49" fontId="177" fillId="2" borderId="5" xfId="0" applyNumberFormat="1" applyFont="1" applyFill="1" applyBorder="1" applyAlignment="1">
      <alignment vertical="center" wrapText="1"/>
    </xf>
    <xf numFmtId="49" fontId="167" fillId="2" borderId="4" xfId="2" applyNumberFormat="1" applyFont="1" applyFill="1" applyBorder="1" applyAlignment="1">
      <alignment horizontal="center" vertical="center"/>
    </xf>
    <xf numFmtId="49" fontId="181" fillId="5" borderId="0" xfId="0" applyNumberFormat="1" applyFont="1" applyFill="1" applyBorder="1" applyAlignment="1">
      <alignment vertical="center"/>
    </xf>
    <xf numFmtId="49" fontId="52" fillId="2" borderId="4" xfId="2" applyNumberFormat="1" applyFont="1" applyFill="1" applyBorder="1" applyAlignment="1">
      <alignment horizontal="center" vertical="center"/>
    </xf>
    <xf numFmtId="49" fontId="176" fillId="5" borderId="0" xfId="0" applyNumberFormat="1" applyFont="1" applyFill="1" applyBorder="1" applyAlignment="1">
      <alignment vertical="center"/>
    </xf>
    <xf numFmtId="49" fontId="170" fillId="2" borderId="4" xfId="0" applyNumberFormat="1" applyFont="1" applyFill="1" applyBorder="1" applyAlignment="1">
      <alignment vertical="center"/>
    </xf>
    <xf numFmtId="49" fontId="170" fillId="2" borderId="4" xfId="2" applyNumberFormat="1" applyFont="1" applyFill="1" applyBorder="1" applyAlignment="1">
      <alignment vertical="center"/>
    </xf>
    <xf numFmtId="49" fontId="170" fillId="2" borderId="4" xfId="2" applyNumberFormat="1" applyFont="1" applyFill="1" applyBorder="1" applyAlignment="1">
      <alignment horizontal="center" vertical="center"/>
    </xf>
    <xf numFmtId="49" fontId="182" fillId="5" borderId="0" xfId="0" applyNumberFormat="1" applyFont="1" applyFill="1" applyBorder="1" applyAlignment="1">
      <alignment vertical="center"/>
    </xf>
    <xf numFmtId="49" fontId="178" fillId="2" borderId="18" xfId="0" applyNumberFormat="1" applyFont="1" applyFill="1" applyBorder="1" applyAlignment="1">
      <alignment vertical="center"/>
    </xf>
    <xf numFmtId="49" fontId="176" fillId="5" borderId="19" xfId="0" applyNumberFormat="1" applyFont="1" applyFill="1" applyBorder="1" applyAlignment="1">
      <alignment vertical="center"/>
    </xf>
    <xf numFmtId="49" fontId="176" fillId="2" borderId="19" xfId="0" applyNumberFormat="1" applyFont="1" applyFill="1" applyBorder="1" applyAlignment="1">
      <alignment horizontal="center" vertical="center"/>
    </xf>
    <xf numFmtId="49" fontId="176" fillId="2" borderId="19" xfId="0" applyNumberFormat="1" applyFont="1" applyFill="1" applyBorder="1" applyAlignment="1">
      <alignment vertical="center"/>
    </xf>
    <xf numFmtId="49" fontId="176" fillId="2" borderId="20" xfId="0" applyNumberFormat="1" applyFont="1" applyFill="1" applyBorder="1" applyAlignment="1">
      <alignment horizontal="center" vertical="center"/>
    </xf>
    <xf numFmtId="0" fontId="180" fillId="0" borderId="0" xfId="0" applyFont="1"/>
    <xf numFmtId="0" fontId="80" fillId="5" borderId="0" xfId="7" applyFont="1" applyFill="1" applyBorder="1" applyAlignment="1">
      <alignment horizontal="left" vertical="center"/>
    </xf>
    <xf numFmtId="0" fontId="140" fillId="5" borderId="0" xfId="0" applyFont="1" applyFill="1" applyBorder="1" applyAlignment="1">
      <alignment horizontal="left" vertical="center"/>
    </xf>
    <xf numFmtId="0" fontId="140" fillId="5" borderId="5" xfId="0" applyFont="1" applyFill="1" applyBorder="1" applyAlignment="1">
      <alignment horizontal="left" vertical="center"/>
    </xf>
    <xf numFmtId="49" fontId="167" fillId="2" borderId="4" xfId="2" applyNumberFormat="1" applyFont="1" applyFill="1" applyBorder="1" applyAlignment="1">
      <alignment horizontal="center" vertical="center"/>
    </xf>
    <xf numFmtId="0" fontId="20" fillId="7" borderId="2" xfId="3" applyFont="1" applyFill="1" applyBorder="1" applyAlignment="1">
      <alignment horizontal="center" vertical="center"/>
    </xf>
    <xf numFmtId="0" fontId="20" fillId="7" borderId="0" xfId="3" applyFont="1" applyFill="1" applyBorder="1" applyAlignment="1">
      <alignment horizontal="center" vertical="center"/>
    </xf>
    <xf numFmtId="0" fontId="21" fillId="8" borderId="1" xfId="2" applyFont="1" applyFill="1" applyBorder="1" applyAlignment="1" applyProtection="1">
      <alignment horizontal="center" vertical="center" wrapText="1"/>
      <protection hidden="1"/>
    </xf>
    <xf numFmtId="0" fontId="21" fillId="8" borderId="2" xfId="2" applyFont="1" applyFill="1" applyBorder="1" applyAlignment="1" applyProtection="1">
      <alignment horizontal="center" vertical="center" wrapText="1"/>
      <protection hidden="1"/>
    </xf>
    <xf numFmtId="0" fontId="21" fillId="8" borderId="4" xfId="2" applyFont="1" applyFill="1" applyBorder="1" applyAlignment="1" applyProtection="1">
      <alignment horizontal="center" vertical="center" wrapText="1"/>
      <protection hidden="1"/>
    </xf>
    <xf numFmtId="0" fontId="21" fillId="8" borderId="0" xfId="2" applyFont="1" applyFill="1" applyBorder="1" applyAlignment="1" applyProtection="1">
      <alignment horizontal="center" vertical="center" wrapText="1"/>
      <protection hidden="1"/>
    </xf>
    <xf numFmtId="0" fontId="21" fillId="8" borderId="3" xfId="3" applyNumberFormat="1" applyFont="1" applyFill="1" applyBorder="1" applyAlignment="1">
      <alignment horizontal="center" vertical="center" wrapText="1"/>
    </xf>
    <xf numFmtId="0" fontId="21" fillId="8" borderId="5" xfId="3" applyNumberFormat="1" applyFont="1" applyFill="1" applyBorder="1" applyAlignment="1">
      <alignment horizontal="center" vertical="center" wrapText="1"/>
    </xf>
    <xf numFmtId="0" fontId="37" fillId="11" borderId="4" xfId="2" applyFont="1" applyFill="1" applyBorder="1" applyAlignment="1" applyProtection="1">
      <alignment horizontal="center" vertical="center"/>
      <protection hidden="1"/>
    </xf>
    <xf numFmtId="0" fontId="37" fillId="11" borderId="0" xfId="2" applyFont="1" applyFill="1" applyBorder="1" applyAlignment="1" applyProtection="1">
      <alignment horizontal="center" vertical="center" wrapText="1"/>
      <protection hidden="1"/>
    </xf>
    <xf numFmtId="0" fontId="20" fillId="9" borderId="5" xfId="3" applyFont="1" applyFill="1" applyBorder="1" applyAlignment="1">
      <alignment horizontal="center" vertical="center"/>
    </xf>
    <xf numFmtId="0" fontId="26" fillId="2" borderId="4" xfId="4" applyNumberFormat="1" applyFont="1" applyFill="1" applyBorder="1" applyAlignment="1">
      <alignment horizontal="center" vertical="center" wrapText="1"/>
    </xf>
    <xf numFmtId="0" fontId="26" fillId="2" borderId="0" xfId="4" applyNumberFormat="1" applyFont="1" applyFill="1" applyBorder="1" applyAlignment="1">
      <alignment horizontal="center" vertical="center" wrapText="1"/>
    </xf>
    <xf numFmtId="0" fontId="26" fillId="2" borderId="5" xfId="4" applyNumberFormat="1" applyFont="1" applyFill="1" applyBorder="1" applyAlignment="1">
      <alignment horizontal="center" vertical="center" wrapText="1"/>
    </xf>
    <xf numFmtId="0" fontId="25" fillId="2" borderId="4" xfId="4" applyNumberFormat="1" applyFont="1" applyFill="1" applyBorder="1" applyAlignment="1">
      <alignment horizontal="center" vertical="center" wrapText="1"/>
    </xf>
    <xf numFmtId="0" fontId="25" fillId="2" borderId="0" xfId="4" applyNumberFormat="1" applyFont="1" applyFill="1" applyBorder="1" applyAlignment="1">
      <alignment horizontal="center" vertical="center" wrapText="1"/>
    </xf>
    <xf numFmtId="0" fontId="25" fillId="2" borderId="5" xfId="4" applyNumberFormat="1" applyFont="1" applyFill="1" applyBorder="1" applyAlignment="1">
      <alignment horizontal="center" vertical="center" wrapText="1"/>
    </xf>
    <xf numFmtId="0" fontId="27" fillId="10" borderId="4" xfId="2" applyFont="1" applyFill="1" applyBorder="1" applyAlignment="1">
      <alignment horizontal="center" vertical="center"/>
    </xf>
    <xf numFmtId="0" fontId="27" fillId="10" borderId="0" xfId="2" applyFont="1" applyFill="1" applyBorder="1" applyAlignment="1">
      <alignment horizontal="center" vertical="center"/>
    </xf>
    <xf numFmtId="0" fontId="27" fillId="10" borderId="5" xfId="2" applyFont="1" applyFill="1" applyBorder="1" applyAlignment="1">
      <alignment horizontal="center" vertical="center"/>
    </xf>
    <xf numFmtId="0" fontId="15" fillId="19" borderId="0" xfId="2" applyFont="1" applyFill="1" applyBorder="1" applyAlignment="1">
      <alignment horizontal="center" vertical="center"/>
    </xf>
    <xf numFmtId="0" fontId="15" fillId="19" borderId="5" xfId="2" applyFont="1" applyFill="1" applyBorder="1" applyAlignment="1">
      <alignment horizontal="center" vertical="center"/>
    </xf>
    <xf numFmtId="0" fontId="32" fillId="16" borderId="4" xfId="1" applyFont="1" applyFill="1" applyBorder="1" applyAlignment="1" applyProtection="1">
      <alignment horizontal="center" vertical="center"/>
      <protection locked="0"/>
    </xf>
    <xf numFmtId="0" fontId="33" fillId="11" borderId="0" xfId="3" applyNumberFormat="1" applyFont="1" applyFill="1" applyBorder="1" applyAlignment="1">
      <alignment vertical="center" wrapText="1"/>
    </xf>
    <xf numFmtId="0" fontId="33" fillId="19" borderId="0" xfId="3" applyNumberFormat="1" applyFont="1" applyFill="1" applyBorder="1" applyAlignment="1">
      <alignment horizontal="right" vertical="center" wrapText="1"/>
    </xf>
    <xf numFmtId="164" fontId="34" fillId="19" borderId="0" xfId="4" applyNumberFormat="1" applyFont="1" applyFill="1" applyBorder="1" applyAlignment="1">
      <alignment horizontal="center" vertical="center"/>
    </xf>
    <xf numFmtId="1" fontId="35" fillId="11" borderId="0" xfId="4" applyNumberFormat="1" applyFont="1" applyFill="1" applyBorder="1" applyAlignment="1">
      <alignment horizontal="center" vertical="center"/>
    </xf>
    <xf numFmtId="164" fontId="36" fillId="19" borderId="0" xfId="4" applyNumberFormat="1" applyFont="1" applyFill="1" applyBorder="1" applyAlignment="1">
      <alignment horizontal="center" vertical="center"/>
    </xf>
    <xf numFmtId="0" fontId="8" fillId="11" borderId="4" xfId="2" applyFont="1" applyFill="1" applyBorder="1" applyAlignment="1">
      <alignment horizontal="center" vertical="center"/>
    </xf>
    <xf numFmtId="0" fontId="8" fillId="11" borderId="0" xfId="2" applyFont="1" applyFill="1" applyBorder="1" applyAlignment="1">
      <alignment horizontal="center" vertical="center"/>
    </xf>
    <xf numFmtId="0" fontId="33" fillId="5" borderId="5" xfId="3" applyNumberFormat="1" applyFont="1" applyFill="1" applyBorder="1" applyAlignment="1">
      <alignment vertical="center" wrapText="1"/>
    </xf>
    <xf numFmtId="0" fontId="34" fillId="6" borderId="0" xfId="2" applyFont="1" applyFill="1" applyBorder="1" applyAlignment="1">
      <alignment horizontal="center" vertical="center"/>
    </xf>
    <xf numFmtId="0" fontId="34" fillId="6" borderId="5" xfId="2" applyFont="1" applyFill="1" applyBorder="1" applyAlignment="1">
      <alignment horizontal="center" vertical="center"/>
    </xf>
    <xf numFmtId="49" fontId="22" fillId="3" borderId="1" xfId="2" applyNumberFormat="1" applyFont="1" applyFill="1" applyBorder="1" applyAlignment="1">
      <alignment horizontal="center"/>
    </xf>
    <xf numFmtId="49" fontId="22" fillId="3" borderId="2" xfId="2" applyNumberFormat="1" applyFont="1" applyFill="1" applyBorder="1" applyAlignment="1">
      <alignment horizontal="center"/>
    </xf>
    <xf numFmtId="49" fontId="22" fillId="3" borderId="3" xfId="2" applyNumberFormat="1" applyFont="1" applyFill="1" applyBorder="1" applyAlignment="1">
      <alignment horizontal="center"/>
    </xf>
    <xf numFmtId="49" fontId="0" fillId="2" borderId="30" xfId="0" applyNumberFormat="1" applyFill="1" applyBorder="1" applyAlignment="1">
      <alignment horizontal="center" vertical="center"/>
    </xf>
    <xf numFmtId="49" fontId="0" fillId="2" borderId="31" xfId="0" applyNumberFormat="1" applyFill="1" applyBorder="1" applyAlignment="1">
      <alignment horizontal="center" vertical="center"/>
    </xf>
    <xf numFmtId="49" fontId="0" fillId="2" borderId="32" xfId="0" applyNumberFormat="1" applyFill="1" applyBorder="1" applyAlignment="1">
      <alignment horizontal="center" vertical="center"/>
    </xf>
    <xf numFmtId="49" fontId="3" fillId="0" borderId="18" xfId="2" applyNumberFormat="1" applyBorder="1" applyAlignment="1">
      <alignment horizontal="center"/>
    </xf>
    <xf numFmtId="49" fontId="3" fillId="0" borderId="19" xfId="2" applyNumberFormat="1" applyBorder="1" applyAlignment="1">
      <alignment horizontal="center"/>
    </xf>
    <xf numFmtId="49" fontId="3" fillId="0" borderId="20" xfId="2" applyNumberFormat="1" applyBorder="1" applyAlignment="1">
      <alignment horizontal="center"/>
    </xf>
    <xf numFmtId="49" fontId="10" fillId="0" borderId="3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34" xfId="0" applyNumberFormat="1" applyFont="1" applyBorder="1" applyAlignment="1">
      <alignment horizontal="center" vertical="center" wrapText="1"/>
    </xf>
    <xf numFmtId="49" fontId="10" fillId="0" borderId="0" xfId="0" applyNumberFormat="1" applyFont="1" applyBorder="1" applyAlignment="1">
      <alignment horizontal="center" vertical="center" wrapText="1"/>
    </xf>
    <xf numFmtId="49" fontId="10" fillId="0" borderId="35"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64" fillId="4" borderId="22" xfId="5" applyNumberFormat="1" applyFont="1" applyFill="1" applyBorder="1" applyAlignment="1">
      <alignment horizontal="center" vertical="center"/>
    </xf>
    <xf numFmtId="49" fontId="64" fillId="4" borderId="40" xfId="5" applyNumberFormat="1" applyFont="1" applyFill="1" applyBorder="1" applyAlignment="1">
      <alignment horizontal="center" vertical="center"/>
    </xf>
    <xf numFmtId="49" fontId="64" fillId="4" borderId="43" xfId="5" applyNumberFormat="1" applyFont="1" applyFill="1" applyBorder="1" applyAlignment="1">
      <alignment horizontal="center" vertical="center"/>
    </xf>
    <xf numFmtId="0" fontId="4" fillId="2" borderId="9" xfId="3" applyNumberFormat="1" applyFont="1" applyFill="1" applyBorder="1" applyAlignment="1">
      <alignment horizontal="center" vertical="center"/>
    </xf>
    <xf numFmtId="0" fontId="4" fillId="2" borderId="10" xfId="3" applyNumberFormat="1" applyFont="1" applyFill="1" applyBorder="1" applyAlignment="1">
      <alignment horizontal="center" vertical="center"/>
    </xf>
    <xf numFmtId="0" fontId="4" fillId="2" borderId="11" xfId="3" applyNumberFormat="1" applyFont="1" applyFill="1" applyBorder="1" applyAlignment="1">
      <alignment horizontal="center" vertical="center"/>
    </xf>
    <xf numFmtId="49" fontId="55" fillId="0" borderId="4" xfId="6" applyNumberFormat="1" applyFont="1" applyBorder="1" applyAlignment="1">
      <alignment horizontal="center" vertical="center" wrapText="1"/>
    </xf>
    <xf numFmtId="49" fontId="55" fillId="0" borderId="0" xfId="6" applyNumberFormat="1" applyFont="1" applyBorder="1" applyAlignment="1">
      <alignment horizontal="center" vertical="center" wrapText="1"/>
    </xf>
    <xf numFmtId="49" fontId="55" fillId="0" borderId="5" xfId="6" applyNumberFormat="1" applyFont="1" applyBorder="1" applyAlignment="1">
      <alignment horizontal="center" vertical="center" wrapText="1"/>
    </xf>
    <xf numFmtId="49" fontId="55" fillId="0" borderId="9" xfId="6" applyNumberFormat="1" applyFont="1" applyBorder="1" applyAlignment="1">
      <alignment horizontal="center" vertical="center" wrapText="1"/>
    </xf>
    <xf numFmtId="49" fontId="55" fillId="0" borderId="10" xfId="6" applyNumberFormat="1" applyFont="1" applyBorder="1" applyAlignment="1">
      <alignment horizontal="center" vertical="center" wrapText="1"/>
    </xf>
    <xf numFmtId="49" fontId="55" fillId="0" borderId="11" xfId="6" applyNumberFormat="1" applyFont="1" applyBorder="1" applyAlignment="1">
      <alignment horizontal="center" vertical="center" wrapText="1"/>
    </xf>
    <xf numFmtId="0" fontId="27" fillId="10" borderId="4" xfId="2" applyFont="1" applyFill="1" applyBorder="1" applyAlignment="1">
      <alignment horizontal="right" vertical="center"/>
    </xf>
    <xf numFmtId="0" fontId="27" fillId="10" borderId="0" xfId="2" applyFont="1" applyFill="1" applyBorder="1" applyAlignment="1">
      <alignment horizontal="right" vertical="center"/>
    </xf>
    <xf numFmtId="0" fontId="27" fillId="10" borderId="5" xfId="2" applyFont="1" applyFill="1" applyBorder="1" applyAlignment="1">
      <alignment horizontal="right" vertical="center"/>
    </xf>
    <xf numFmtId="0" fontId="17" fillId="11" borderId="0" xfId="2" applyFont="1" applyFill="1" applyBorder="1" applyAlignment="1" applyProtection="1">
      <alignment horizontal="center" vertical="center"/>
      <protection hidden="1"/>
    </xf>
    <xf numFmtId="0" fontId="17" fillId="11" borderId="5" xfId="2" applyFont="1" applyFill="1" applyBorder="1" applyAlignment="1" applyProtection="1">
      <alignment horizontal="center" vertical="center"/>
      <protection hidden="1"/>
    </xf>
    <xf numFmtId="0" fontId="30" fillId="39" borderId="4" xfId="2" applyFont="1" applyFill="1" applyBorder="1" applyAlignment="1">
      <alignment horizontal="right" vertical="center"/>
    </xf>
    <xf numFmtId="0" fontId="30" fillId="39" borderId="0" xfId="2" applyFont="1" applyFill="1" applyBorder="1" applyAlignment="1">
      <alignment horizontal="right" vertical="center"/>
    </xf>
    <xf numFmtId="0" fontId="30" fillId="39" borderId="5" xfId="2" applyFont="1" applyFill="1" applyBorder="1" applyAlignment="1">
      <alignment horizontal="right" vertical="center"/>
    </xf>
    <xf numFmtId="0" fontId="43" fillId="5" borderId="0" xfId="0" applyFont="1" applyFill="1" applyBorder="1" applyAlignment="1">
      <alignment horizontal="left" vertical="center"/>
    </xf>
    <xf numFmtId="0" fontId="43" fillId="5" borderId="5" xfId="0" applyFont="1" applyFill="1" applyBorder="1" applyAlignment="1">
      <alignment horizontal="left" vertical="center"/>
    </xf>
    <xf numFmtId="0" fontId="30" fillId="6" borderId="4" xfId="2" applyFont="1" applyFill="1" applyBorder="1" applyAlignment="1">
      <alignment horizontal="left" vertical="center"/>
    </xf>
    <xf numFmtId="0" fontId="30" fillId="6" borderId="0" xfId="2" applyFont="1" applyFill="1" applyBorder="1" applyAlignment="1">
      <alignment horizontal="left" vertical="center"/>
    </xf>
    <xf numFmtId="0" fontId="30" fillId="6" borderId="5" xfId="2" applyFont="1" applyFill="1" applyBorder="1" applyAlignment="1">
      <alignment horizontal="left" vertical="center"/>
    </xf>
    <xf numFmtId="49" fontId="167" fillId="38" borderId="49" xfId="2" applyNumberFormat="1" applyFont="1" applyFill="1" applyBorder="1" applyAlignment="1">
      <alignment horizontal="center" vertical="center"/>
    </xf>
    <xf numFmtId="49" fontId="167" fillId="38" borderId="28" xfId="2" applyNumberFormat="1" applyFont="1" applyFill="1" applyBorder="1" applyAlignment="1">
      <alignment horizontal="center" vertical="center"/>
    </xf>
    <xf numFmtId="49" fontId="167" fillId="38" borderId="50" xfId="2" applyNumberFormat="1" applyFont="1" applyFill="1" applyBorder="1" applyAlignment="1">
      <alignment horizontal="center" vertical="center"/>
    </xf>
    <xf numFmtId="0" fontId="56" fillId="2" borderId="4" xfId="2" applyFont="1" applyFill="1" applyBorder="1" applyAlignment="1">
      <alignment horizontal="center" vertical="center"/>
    </xf>
    <xf numFmtId="0" fontId="56" fillId="2" borderId="0" xfId="2" applyFont="1" applyFill="1" applyBorder="1" applyAlignment="1">
      <alignment horizontal="center" vertical="center"/>
    </xf>
    <xf numFmtId="0" fontId="56" fillId="2" borderId="5" xfId="2" applyFont="1" applyFill="1" applyBorder="1" applyAlignment="1">
      <alignment horizontal="center" vertical="center"/>
    </xf>
    <xf numFmtId="0" fontId="27" fillId="40" borderId="4" xfId="2" applyFont="1" applyFill="1" applyBorder="1" applyAlignment="1">
      <alignment horizontal="center" vertical="center"/>
    </xf>
    <xf numFmtId="0" fontId="27" fillId="40" borderId="0" xfId="2" applyFont="1" applyFill="1" applyBorder="1" applyAlignment="1">
      <alignment horizontal="center" vertical="center"/>
    </xf>
    <xf numFmtId="0" fontId="27" fillId="40" borderId="5" xfId="2" applyFont="1" applyFill="1" applyBorder="1" applyAlignment="1">
      <alignment horizontal="center" vertical="center"/>
    </xf>
    <xf numFmtId="164" fontId="19" fillId="4" borderId="7" xfId="4" applyNumberFormat="1" applyFont="1" applyFill="1" applyBorder="1" applyAlignment="1">
      <alignment horizontal="left" vertical="center"/>
    </xf>
    <xf numFmtId="164" fontId="19" fillId="4" borderId="8" xfId="4" applyNumberFormat="1" applyFont="1" applyFill="1" applyBorder="1" applyAlignment="1">
      <alignment horizontal="left" vertical="center"/>
    </xf>
    <xf numFmtId="164" fontId="19" fillId="4" borderId="0" xfId="4" applyNumberFormat="1" applyFont="1" applyFill="1" applyBorder="1" applyAlignment="1">
      <alignment horizontal="left" vertical="center"/>
    </xf>
    <xf numFmtId="164" fontId="19" fillId="4" borderId="5" xfId="4" applyNumberFormat="1" applyFont="1" applyFill="1" applyBorder="1" applyAlignment="1">
      <alignment horizontal="left" vertical="center"/>
    </xf>
    <xf numFmtId="0" fontId="154" fillId="14" borderId="104" xfId="1" applyFont="1" applyFill="1" applyBorder="1" applyAlignment="1">
      <alignment horizontal="center" vertical="center"/>
    </xf>
    <xf numFmtId="0" fontId="154" fillId="14" borderId="87" xfId="1" applyFont="1" applyFill="1" applyBorder="1" applyAlignment="1">
      <alignment horizontal="center" vertical="center"/>
    </xf>
    <xf numFmtId="0" fontId="154" fillId="14" borderId="105" xfId="1" applyFont="1" applyFill="1" applyBorder="1" applyAlignment="1">
      <alignment horizontal="center" vertical="center"/>
    </xf>
    <xf numFmtId="0" fontId="154" fillId="14" borderId="106" xfId="1" applyFont="1" applyFill="1" applyBorder="1" applyAlignment="1">
      <alignment horizontal="center" vertical="center"/>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95"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2" fillId="2" borderId="96" xfId="1" applyFont="1" applyFill="1" applyBorder="1" applyAlignment="1">
      <alignment horizontal="center" vertical="center" wrapText="1"/>
    </xf>
    <xf numFmtId="0" fontId="2" fillId="2" borderId="97" xfId="1" applyFont="1" applyFill="1" applyBorder="1" applyAlignment="1">
      <alignment horizontal="center" vertical="center" wrapText="1"/>
    </xf>
    <xf numFmtId="0" fontId="102" fillId="23" borderId="4" xfId="1" applyFont="1" applyFill="1" applyBorder="1" applyAlignment="1">
      <alignment horizontal="center" vertical="center"/>
    </xf>
    <xf numFmtId="0" fontId="102" fillId="23" borderId="0" xfId="1" applyFont="1" applyFill="1" applyBorder="1" applyAlignment="1">
      <alignment horizontal="center" vertical="center"/>
    </xf>
    <xf numFmtId="0" fontId="102" fillId="23" borderId="27" xfId="1" applyFont="1" applyFill="1" applyBorder="1" applyAlignment="1">
      <alignment horizontal="center" vertical="center"/>
    </xf>
    <xf numFmtId="0" fontId="102" fillId="23" borderId="28" xfId="1" applyFont="1" applyFill="1" applyBorder="1" applyAlignment="1">
      <alignment horizontal="center" vertical="center"/>
    </xf>
    <xf numFmtId="164" fontId="105" fillId="28" borderId="0" xfId="4" applyNumberFormat="1" applyFont="1" applyFill="1" applyBorder="1" applyAlignment="1">
      <alignment horizontal="center" vertical="center"/>
    </xf>
    <xf numFmtId="0" fontId="27" fillId="37" borderId="4" xfId="2" applyFont="1" applyFill="1" applyBorder="1" applyAlignment="1">
      <alignment horizontal="center" vertical="center"/>
    </xf>
    <xf numFmtId="0" fontId="27" fillId="37" borderId="0" xfId="2" applyFont="1" applyFill="1" applyBorder="1" applyAlignment="1">
      <alignment horizontal="center" vertical="center"/>
    </xf>
    <xf numFmtId="0" fontId="27" fillId="37" borderId="5" xfId="2" applyFont="1" applyFill="1" applyBorder="1" applyAlignment="1">
      <alignment horizontal="center" vertical="center"/>
    </xf>
    <xf numFmtId="0" fontId="149" fillId="2" borderId="0" xfId="2" applyFont="1" applyFill="1" applyBorder="1" applyAlignment="1">
      <alignment horizontal="center" vertical="center"/>
    </xf>
    <xf numFmtId="0" fontId="150" fillId="28" borderId="91" xfId="1" applyFont="1" applyFill="1" applyBorder="1" applyAlignment="1">
      <alignment horizontal="center" vertical="center"/>
    </xf>
    <xf numFmtId="0" fontId="150" fillId="28" borderId="92" xfId="1" applyFont="1" applyFill="1" applyBorder="1" applyAlignment="1">
      <alignment horizontal="center" vertical="center"/>
    </xf>
    <xf numFmtId="0" fontId="20" fillId="7" borderId="88" xfId="3" applyFont="1" applyFill="1" applyBorder="1" applyAlignment="1">
      <alignment horizontal="center" vertical="center"/>
    </xf>
    <xf numFmtId="0" fontId="26" fillId="25" borderId="89" xfId="2" applyFont="1" applyFill="1" applyBorder="1" applyAlignment="1" applyProtection="1">
      <alignment horizontal="center" vertical="center" wrapText="1"/>
      <protection hidden="1"/>
    </xf>
    <xf numFmtId="0" fontId="26" fillId="25" borderId="88" xfId="2" applyFont="1" applyFill="1" applyBorder="1" applyAlignment="1" applyProtection="1">
      <alignment horizontal="center" vertical="center" wrapText="1"/>
      <protection hidden="1"/>
    </xf>
    <xf numFmtId="0" fontId="26" fillId="25" borderId="4" xfId="2" applyFont="1" applyFill="1" applyBorder="1" applyAlignment="1" applyProtection="1">
      <alignment horizontal="center" vertical="center" wrapText="1"/>
      <protection hidden="1"/>
    </xf>
    <xf numFmtId="0" fontId="26" fillId="25" borderId="0" xfId="2" applyFont="1" applyFill="1" applyBorder="1" applyAlignment="1" applyProtection="1">
      <alignment horizontal="center" vertical="center" wrapText="1"/>
      <protection hidden="1"/>
    </xf>
    <xf numFmtId="0" fontId="70" fillId="25" borderId="90" xfId="3" applyNumberFormat="1" applyFont="1" applyFill="1" applyBorder="1" applyAlignment="1">
      <alignment horizontal="center" vertical="center"/>
    </xf>
    <xf numFmtId="0" fontId="70" fillId="25" borderId="5" xfId="3" applyNumberFormat="1" applyFont="1" applyFill="1" applyBorder="1" applyAlignment="1">
      <alignment horizontal="center" vertical="center"/>
    </xf>
    <xf numFmtId="0" fontId="1" fillId="12" borderId="5" xfId="1" applyFill="1" applyBorder="1" applyAlignment="1">
      <alignment horizontal="center"/>
    </xf>
    <xf numFmtId="0" fontId="26" fillId="5" borderId="4" xfId="4" applyNumberFormat="1" applyFont="1" applyFill="1" applyBorder="1" applyAlignment="1">
      <alignment horizontal="center" vertical="center" wrapText="1"/>
    </xf>
    <xf numFmtId="0" fontId="26" fillId="5" borderId="0" xfId="4" applyNumberFormat="1" applyFont="1" applyFill="1" applyBorder="1" applyAlignment="1">
      <alignment horizontal="center" vertical="center" wrapText="1"/>
    </xf>
    <xf numFmtId="0" fontId="26" fillId="5" borderId="5" xfId="4" applyNumberFormat="1" applyFont="1" applyFill="1" applyBorder="1" applyAlignment="1">
      <alignment horizontal="center" vertical="center" wrapText="1"/>
    </xf>
    <xf numFmtId="0" fontId="25" fillId="5" borderId="4" xfId="4" applyNumberFormat="1" applyFont="1" applyFill="1" applyBorder="1" applyAlignment="1">
      <alignment horizontal="center" vertical="center" wrapText="1"/>
    </xf>
    <xf numFmtId="0" fontId="25" fillId="5" borderId="0" xfId="4" applyNumberFormat="1" applyFont="1" applyFill="1" applyBorder="1" applyAlignment="1">
      <alignment horizontal="center" vertical="center" wrapText="1"/>
    </xf>
    <xf numFmtId="0" fontId="25" fillId="5" borderId="5" xfId="4" applyNumberFormat="1" applyFont="1" applyFill="1" applyBorder="1" applyAlignment="1">
      <alignment horizontal="center" vertical="center" wrapText="1"/>
    </xf>
    <xf numFmtId="0" fontId="27" fillId="36" borderId="4" xfId="2" applyFont="1" applyFill="1" applyBorder="1" applyAlignment="1">
      <alignment horizontal="left" vertical="center"/>
    </xf>
    <xf numFmtId="0" fontId="27" fillId="36" borderId="0" xfId="2" applyFont="1" applyFill="1" applyBorder="1" applyAlignment="1">
      <alignment horizontal="left" vertical="center"/>
    </xf>
    <xf numFmtId="0" fontId="27" fillId="36" borderId="5" xfId="2" applyFont="1" applyFill="1" applyBorder="1" applyAlignment="1">
      <alignment horizontal="left" vertical="center"/>
    </xf>
    <xf numFmtId="0" fontId="15" fillId="2" borderId="0" xfId="2" applyFont="1" applyFill="1" applyBorder="1" applyAlignment="1">
      <alignment horizontal="center" vertical="center"/>
    </xf>
    <xf numFmtId="0" fontId="105" fillId="28" borderId="91" xfId="1" applyFont="1" applyFill="1" applyBorder="1" applyAlignment="1">
      <alignment horizontal="center" vertical="center"/>
    </xf>
    <xf numFmtId="0" fontId="105" fillId="28" borderId="92" xfId="1" applyFont="1" applyFill="1" applyBorder="1" applyAlignment="1">
      <alignment horizontal="center" vertical="center"/>
    </xf>
    <xf numFmtId="0" fontId="139" fillId="26" borderId="87" xfId="2" applyFont="1" applyFill="1" applyBorder="1" applyAlignment="1">
      <alignment horizontal="center" vertical="center"/>
    </xf>
    <xf numFmtId="0" fontId="139" fillId="26" borderId="0" xfId="2" applyFont="1" applyFill="1" applyBorder="1" applyAlignment="1">
      <alignment horizontal="center" vertical="center"/>
    </xf>
    <xf numFmtId="0" fontId="15" fillId="2" borderId="19" xfId="2" applyFont="1" applyFill="1" applyBorder="1" applyAlignment="1">
      <alignment horizontal="center" vertical="center"/>
    </xf>
    <xf numFmtId="178" fontId="136" fillId="5" borderId="4" xfId="12" applyNumberFormat="1" applyFont="1" applyFill="1" applyBorder="1" applyAlignment="1" applyProtection="1">
      <alignment horizontal="center" vertical="center"/>
    </xf>
    <xf numFmtId="178" fontId="136" fillId="5" borderId="0" xfId="12" applyNumberFormat="1" applyFont="1" applyFill="1" applyBorder="1" applyAlignment="1" applyProtection="1">
      <alignment horizontal="center" vertical="center"/>
    </xf>
    <xf numFmtId="179" fontId="136" fillId="5" borderId="0" xfId="12" applyNumberFormat="1" applyFont="1" applyFill="1" applyBorder="1" applyAlignment="1" applyProtection="1">
      <alignment horizontal="center" vertical="center"/>
    </xf>
    <xf numFmtId="178" fontId="136" fillId="5" borderId="4" xfId="12" applyNumberFormat="1" applyFont="1" applyFill="1" applyBorder="1" applyAlignment="1" applyProtection="1">
      <alignment horizontal="left" vertical="center" wrapText="1"/>
    </xf>
    <xf numFmtId="178" fontId="136" fillId="5" borderId="0" xfId="12" applyNumberFormat="1" applyFont="1" applyFill="1" applyBorder="1" applyAlignment="1" applyProtection="1">
      <alignment horizontal="left" vertical="center" wrapText="1"/>
    </xf>
    <xf numFmtId="178" fontId="136" fillId="5" borderId="5" xfId="12" applyNumberFormat="1" applyFont="1" applyFill="1" applyBorder="1" applyAlignment="1" applyProtection="1">
      <alignment horizontal="left" vertical="center" wrapText="1"/>
    </xf>
    <xf numFmtId="178" fontId="136" fillId="5" borderId="9" xfId="12" applyNumberFormat="1" applyFont="1" applyFill="1" applyBorder="1" applyAlignment="1" applyProtection="1">
      <alignment horizontal="left" vertical="center" wrapText="1"/>
    </xf>
    <xf numFmtId="178" fontId="136" fillId="5" borderId="10" xfId="12" applyNumberFormat="1" applyFont="1" applyFill="1" applyBorder="1" applyAlignment="1" applyProtection="1">
      <alignment horizontal="left" vertical="center" wrapText="1"/>
    </xf>
    <xf numFmtId="178" fontId="136" fillId="5" borderId="11" xfId="12" applyNumberFormat="1" applyFont="1" applyFill="1" applyBorder="1" applyAlignment="1" applyProtection="1">
      <alignment horizontal="left" vertical="center" wrapText="1"/>
    </xf>
    <xf numFmtId="0" fontId="5" fillId="4" borderId="83" xfId="1" applyFont="1" applyFill="1" applyBorder="1" applyAlignment="1">
      <alignment horizontal="center" vertical="center"/>
    </xf>
    <xf numFmtId="0" fontId="5" fillId="4" borderId="84" xfId="1" applyFont="1" applyFill="1" applyBorder="1" applyAlignment="1">
      <alignment horizontal="center" vertical="center"/>
    </xf>
    <xf numFmtId="0" fontId="5" fillId="4" borderId="85" xfId="1" applyFont="1" applyFill="1" applyBorder="1" applyAlignment="1">
      <alignment horizontal="center" vertical="center"/>
    </xf>
    <xf numFmtId="0" fontId="5" fillId="4" borderId="86" xfId="1" applyFont="1" applyFill="1" applyBorder="1" applyAlignment="1">
      <alignment horizontal="center" vertical="center"/>
    </xf>
    <xf numFmtId="178" fontId="105" fillId="24" borderId="4" xfId="12" applyNumberFormat="1" applyFont="1" applyFill="1" applyBorder="1" applyAlignment="1" applyProtection="1">
      <alignment horizontal="center" vertical="center"/>
    </xf>
    <xf numFmtId="178" fontId="105" fillId="24" borderId="0" xfId="12" applyNumberFormat="1" applyFont="1" applyFill="1" applyBorder="1" applyAlignment="1" applyProtection="1">
      <alignment horizontal="center" vertical="center"/>
    </xf>
    <xf numFmtId="179" fontId="107" fillId="31" borderId="0" xfId="12" applyNumberFormat="1" applyFont="1" applyFill="1" applyBorder="1" applyAlignment="1" applyProtection="1">
      <alignment horizontal="center" vertical="center"/>
    </xf>
    <xf numFmtId="2" fontId="30" fillId="5" borderId="0" xfId="12" applyNumberFormat="1" applyFont="1" applyFill="1" applyBorder="1" applyAlignment="1" applyProtection="1">
      <alignment horizontal="center" vertical="center"/>
    </xf>
    <xf numFmtId="0" fontId="135" fillId="5" borderId="0" xfId="12" applyFont="1" applyFill="1" applyBorder="1" applyAlignment="1" applyProtection="1">
      <alignment horizontal="left" vertical="center"/>
    </xf>
    <xf numFmtId="0" fontId="135" fillId="5" borderId="5" xfId="12" applyFont="1" applyFill="1" applyBorder="1" applyAlignment="1" applyProtection="1">
      <alignment horizontal="left" vertical="center"/>
    </xf>
    <xf numFmtId="178" fontId="30" fillId="35" borderId="4" xfId="12" applyNumberFormat="1" applyFont="1" applyFill="1" applyBorder="1" applyAlignment="1" applyProtection="1">
      <alignment horizontal="center" vertical="center"/>
    </xf>
    <xf numFmtId="178" fontId="30" fillId="35" borderId="0" xfId="12" applyNumberFormat="1" applyFont="1" applyFill="1" applyBorder="1" applyAlignment="1" applyProtection="1">
      <alignment horizontal="center" vertical="center"/>
    </xf>
    <xf numFmtId="178" fontId="30" fillId="35" borderId="5" xfId="12" applyNumberFormat="1" applyFont="1" applyFill="1" applyBorder="1" applyAlignment="1" applyProtection="1">
      <alignment horizontal="center" vertical="center"/>
    </xf>
    <xf numFmtId="164" fontId="128" fillId="5" borderId="51" xfId="12" applyNumberFormat="1" applyFont="1" applyFill="1" applyBorder="1" applyAlignment="1" applyProtection="1">
      <alignment horizontal="center" vertical="center"/>
    </xf>
    <xf numFmtId="164" fontId="128" fillId="5" borderId="0" xfId="12" applyNumberFormat="1" applyFont="1" applyFill="1" applyBorder="1" applyAlignment="1" applyProtection="1">
      <alignment horizontal="center" vertical="center"/>
    </xf>
    <xf numFmtId="0" fontId="128" fillId="5" borderId="0" xfId="12" applyNumberFormat="1" applyFont="1" applyFill="1" applyBorder="1" applyAlignment="1" applyProtection="1">
      <alignment horizontal="center" vertical="center"/>
    </xf>
    <xf numFmtId="0" fontId="27" fillId="5" borderId="0" xfId="12" applyFont="1" applyFill="1" applyBorder="1" applyAlignment="1" applyProtection="1">
      <alignment horizontal="right" vertical="center"/>
    </xf>
    <xf numFmtId="0" fontId="134" fillId="24" borderId="1" xfId="11" applyFont="1" applyFill="1" applyBorder="1" applyAlignment="1">
      <alignment horizontal="center" vertical="center" wrapText="1"/>
    </xf>
    <xf numFmtId="0" fontId="134" fillId="24" borderId="2" xfId="11" applyFont="1" applyFill="1" applyBorder="1" applyAlignment="1">
      <alignment horizontal="center" vertical="center" wrapText="1"/>
    </xf>
    <xf numFmtId="0" fontId="134" fillId="24" borderId="4" xfId="11" applyFont="1" applyFill="1" applyBorder="1" applyAlignment="1">
      <alignment horizontal="center" vertical="center" wrapText="1"/>
    </xf>
    <xf numFmtId="0" fontId="134" fillId="24" borderId="0" xfId="11" applyFont="1" applyFill="1" applyBorder="1" applyAlignment="1">
      <alignment horizontal="center" vertical="center" wrapText="1"/>
    </xf>
    <xf numFmtId="0" fontId="108" fillId="31" borderId="2" xfId="12" applyFont="1" applyFill="1" applyBorder="1" applyAlignment="1" applyProtection="1">
      <alignment horizontal="center" vertical="center" wrapText="1"/>
    </xf>
    <xf numFmtId="0" fontId="108" fillId="31" borderId="0" xfId="12" applyFont="1" applyFill="1" applyBorder="1" applyAlignment="1" applyProtection="1">
      <alignment horizontal="center" vertical="center" wrapText="1"/>
    </xf>
    <xf numFmtId="0" fontId="88" fillId="5" borderId="2" xfId="12" applyFont="1" applyFill="1" applyBorder="1" applyAlignment="1" applyProtection="1">
      <alignment horizontal="center" vertical="center" wrapText="1"/>
    </xf>
    <xf numFmtId="0" fontId="88" fillId="5" borderId="0" xfId="12" applyFont="1" applyFill="1" applyBorder="1" applyAlignment="1" applyProtection="1">
      <alignment horizontal="center" vertical="center" wrapText="1"/>
    </xf>
    <xf numFmtId="0" fontId="102" fillId="30" borderId="2" xfId="11" applyFont="1" applyFill="1" applyBorder="1" applyAlignment="1">
      <alignment horizontal="center" vertical="center"/>
    </xf>
    <xf numFmtId="0" fontId="102" fillId="30" borderId="3" xfId="11" applyFont="1" applyFill="1" applyBorder="1" applyAlignment="1">
      <alignment horizontal="center" vertical="center"/>
    </xf>
    <xf numFmtId="0" fontId="132" fillId="5" borderId="51" xfId="11" applyFont="1" applyFill="1" applyBorder="1" applyAlignment="1">
      <alignment horizontal="center" vertical="center" wrapText="1"/>
    </xf>
    <xf numFmtId="0" fontId="132" fillId="5" borderId="0" xfId="11" applyFont="1" applyFill="1" applyBorder="1" applyAlignment="1">
      <alignment horizontal="center" vertical="center" wrapText="1"/>
    </xf>
    <xf numFmtId="0" fontId="132" fillId="5" borderId="0" xfId="12" applyFont="1" applyFill="1" applyBorder="1" applyAlignment="1" applyProtection="1">
      <alignment horizontal="center" vertical="center" wrapText="1"/>
    </xf>
    <xf numFmtId="0" fontId="27" fillId="5" borderId="0" xfId="12" applyFont="1" applyFill="1" applyBorder="1" applyAlignment="1" applyProtection="1">
      <alignment horizontal="center" vertical="center"/>
    </xf>
    <xf numFmtId="0" fontId="27" fillId="5" borderId="52" xfId="12" applyFont="1" applyFill="1" applyBorder="1" applyAlignment="1" applyProtection="1">
      <alignment horizontal="center" wrapText="1"/>
    </xf>
    <xf numFmtId="0" fontId="51" fillId="34" borderId="51" xfId="11" applyFont="1" applyFill="1" applyBorder="1" applyAlignment="1">
      <alignment horizontal="center" vertical="center"/>
    </xf>
    <xf numFmtId="0" fontId="51" fillId="34" borderId="0" xfId="11" applyFont="1" applyFill="1" applyBorder="1" applyAlignment="1">
      <alignment horizontal="center" vertical="center"/>
    </xf>
    <xf numFmtId="0" fontId="51" fillId="34" borderId="52" xfId="11" applyFont="1" applyFill="1" applyBorder="1" applyAlignment="1">
      <alignment horizontal="center" vertical="center"/>
    </xf>
    <xf numFmtId="0" fontId="51" fillId="34" borderId="0" xfId="11" applyFont="1" applyFill="1" applyBorder="1" applyAlignment="1">
      <alignment horizontal="left" vertical="center"/>
    </xf>
    <xf numFmtId="0" fontId="51" fillId="34" borderId="52" xfId="11" applyFont="1" applyFill="1" applyBorder="1" applyAlignment="1">
      <alignment horizontal="left" vertical="center"/>
    </xf>
    <xf numFmtId="0" fontId="131" fillId="30" borderId="49" xfId="11" applyFont="1" applyFill="1" applyBorder="1" applyAlignment="1">
      <alignment horizontal="center" vertical="center"/>
    </xf>
    <xf numFmtId="0" fontId="131" fillId="30" borderId="28" xfId="11" applyFont="1" applyFill="1" applyBorder="1" applyAlignment="1">
      <alignment horizontal="center" vertical="center"/>
    </xf>
    <xf numFmtId="0" fontId="131" fillId="30" borderId="50" xfId="11" applyFont="1" applyFill="1" applyBorder="1" applyAlignment="1">
      <alignment horizontal="center" vertical="center"/>
    </xf>
    <xf numFmtId="0" fontId="51" fillId="30" borderId="51" xfId="11" applyFont="1" applyFill="1" applyBorder="1" applyAlignment="1">
      <alignment horizontal="center" vertical="center"/>
    </xf>
    <xf numFmtId="0" fontId="51" fillId="30" borderId="0" xfId="11" applyFont="1" applyFill="1" applyBorder="1" applyAlignment="1">
      <alignment horizontal="center" vertical="center"/>
    </xf>
    <xf numFmtId="0" fontId="51" fillId="30" borderId="52" xfId="11" applyFont="1" applyFill="1" applyBorder="1" applyAlignment="1">
      <alignment horizontal="center" vertical="center"/>
    </xf>
    <xf numFmtId="0" fontId="51" fillId="30" borderId="0" xfId="11" applyFont="1" applyFill="1" applyBorder="1" applyAlignment="1">
      <alignment horizontal="left" vertical="center"/>
    </xf>
    <xf numFmtId="0" fontId="51" fillId="30" borderId="52" xfId="11" applyFont="1" applyFill="1" applyBorder="1" applyAlignment="1">
      <alignment horizontal="left" vertical="center"/>
    </xf>
    <xf numFmtId="0" fontId="27" fillId="26" borderId="51" xfId="11" applyFont="1" applyFill="1" applyBorder="1" applyAlignment="1">
      <alignment horizontal="center" vertical="center"/>
    </xf>
    <xf numFmtId="0" fontId="27" fillId="26" borderId="0" xfId="11" applyFont="1" applyFill="1" applyBorder="1" applyAlignment="1">
      <alignment horizontal="center" vertical="center"/>
    </xf>
    <xf numFmtId="0" fontId="27" fillId="26" borderId="52" xfId="11" applyFont="1" applyFill="1" applyBorder="1" applyAlignment="1">
      <alignment horizontal="center" vertical="center"/>
    </xf>
    <xf numFmtId="171" fontId="34" fillId="14" borderId="0" xfId="3" applyNumberFormat="1" applyFont="1" applyFill="1" applyBorder="1" applyAlignment="1">
      <alignment horizontal="center" vertical="center"/>
    </xf>
    <xf numFmtId="171" fontId="34" fillId="14" borderId="5" xfId="3" applyNumberFormat="1" applyFont="1" applyFill="1" applyBorder="1" applyAlignment="1">
      <alignment horizontal="center" vertical="center"/>
    </xf>
    <xf numFmtId="0" fontId="30" fillId="14" borderId="4" xfId="1" applyFont="1" applyFill="1" applyBorder="1" applyAlignment="1">
      <alignment horizontal="right" vertical="center"/>
    </xf>
    <xf numFmtId="1" fontId="30" fillId="14" borderId="0" xfId="1" applyNumberFormat="1" applyFont="1" applyFill="1" applyBorder="1" applyAlignment="1">
      <alignment horizontal="center" vertical="center"/>
    </xf>
    <xf numFmtId="0" fontId="34" fillId="14" borderId="0" xfId="1" applyFont="1" applyFill="1" applyBorder="1" applyAlignment="1">
      <alignment horizontal="center" vertical="center"/>
    </xf>
    <xf numFmtId="0" fontId="30" fillId="32" borderId="0" xfId="1" applyFont="1" applyFill="1" applyBorder="1" applyAlignment="1">
      <alignment horizontal="center" vertical="center"/>
    </xf>
    <xf numFmtId="0" fontId="33" fillId="14" borderId="0" xfId="1" applyFont="1" applyFill="1" applyBorder="1" applyAlignment="1">
      <alignment horizontal="center" vertical="center"/>
    </xf>
    <xf numFmtId="1" fontId="30" fillId="14" borderId="0" xfId="3" applyNumberFormat="1" applyFont="1" applyFill="1" applyBorder="1" applyAlignment="1">
      <alignment horizontal="center" vertical="center"/>
    </xf>
    <xf numFmtId="169" fontId="35" fillId="31" borderId="4" xfId="3" applyNumberFormat="1" applyFont="1" applyFill="1" applyBorder="1" applyAlignment="1">
      <alignment horizontal="center" vertical="center" wrapText="1"/>
    </xf>
    <xf numFmtId="169" fontId="35" fillId="31" borderId="0" xfId="3" applyNumberFormat="1" applyFont="1" applyFill="1" applyBorder="1" applyAlignment="1">
      <alignment horizontal="center" vertical="center" wrapText="1"/>
    </xf>
    <xf numFmtId="169" fontId="128" fillId="5" borderId="0" xfId="3" applyNumberFormat="1" applyFont="1" applyFill="1" applyBorder="1" applyAlignment="1">
      <alignment horizontal="right" vertical="center" wrapText="1"/>
    </xf>
    <xf numFmtId="171" fontId="106" fillId="28" borderId="0" xfId="3" applyNumberFormat="1" applyFont="1" applyFill="1" applyBorder="1" applyAlignment="1">
      <alignment horizontal="center" vertical="center"/>
    </xf>
    <xf numFmtId="169" fontId="129" fillId="5" borderId="0" xfId="3" applyNumberFormat="1" applyFont="1" applyFill="1" applyBorder="1" applyAlignment="1">
      <alignment horizontal="right" vertical="center" wrapText="1"/>
    </xf>
    <xf numFmtId="171" fontId="105" fillId="28" borderId="5" xfId="3" applyNumberFormat="1" applyFont="1" applyFill="1" applyBorder="1" applyAlignment="1">
      <alignment horizontal="center" vertical="center"/>
    </xf>
    <xf numFmtId="0" fontId="27" fillId="32" borderId="4" xfId="1" applyFont="1" applyFill="1" applyBorder="1" applyAlignment="1">
      <alignment horizontal="right" vertical="center" wrapText="1"/>
    </xf>
    <xf numFmtId="0" fontId="27" fillId="32" borderId="0" xfId="1" applyFont="1" applyFill="1" applyBorder="1" applyAlignment="1">
      <alignment horizontal="right" vertical="center" wrapText="1"/>
    </xf>
    <xf numFmtId="2" fontId="30" fillId="32" borderId="0" xfId="1" applyNumberFormat="1" applyFont="1" applyFill="1" applyBorder="1" applyAlignment="1">
      <alignment horizontal="center" vertical="center"/>
    </xf>
    <xf numFmtId="169" fontId="124" fillId="5" borderId="0" xfId="3" applyNumberFormat="1" applyFont="1" applyFill="1" applyBorder="1" applyAlignment="1">
      <alignment horizontal="right" vertical="center" wrapText="1"/>
    </xf>
    <xf numFmtId="0" fontId="38" fillId="25" borderId="1" xfId="1" applyFont="1" applyFill="1" applyBorder="1" applyAlignment="1">
      <alignment horizontal="center" vertical="center"/>
    </xf>
    <xf numFmtId="0" fontId="38" fillId="25" borderId="2" xfId="1" applyFont="1" applyFill="1" applyBorder="1" applyAlignment="1">
      <alignment horizontal="center" vertical="center"/>
    </xf>
    <xf numFmtId="0" fontId="38" fillId="25" borderId="3" xfId="1" applyFont="1" applyFill="1" applyBorder="1" applyAlignment="1">
      <alignment horizontal="center" vertical="center"/>
    </xf>
    <xf numFmtId="0" fontId="75" fillId="5" borderId="4" xfId="1" applyFont="1" applyFill="1" applyBorder="1" applyAlignment="1">
      <alignment horizontal="left" vertical="center" wrapText="1"/>
    </xf>
    <xf numFmtId="0" fontId="75" fillId="5" borderId="0" xfId="1" applyFont="1" applyFill="1" applyBorder="1" applyAlignment="1">
      <alignment horizontal="left" vertical="center" wrapText="1"/>
    </xf>
    <xf numFmtId="0" fontId="75" fillId="5" borderId="5" xfId="1" applyFont="1" applyFill="1" applyBorder="1" applyAlignment="1">
      <alignment horizontal="left" vertical="center" wrapText="1"/>
    </xf>
    <xf numFmtId="0" fontId="75" fillId="5" borderId="80" xfId="1" applyFont="1" applyFill="1" applyBorder="1" applyAlignment="1">
      <alignment horizontal="left" vertical="center" wrapText="1"/>
    </xf>
    <xf numFmtId="0" fontId="75" fillId="5" borderId="81" xfId="1" applyFont="1" applyFill="1" applyBorder="1" applyAlignment="1">
      <alignment horizontal="left" vertical="center" wrapText="1"/>
    </xf>
    <xf numFmtId="0" fontId="75" fillId="5" borderId="82" xfId="1" applyFont="1" applyFill="1" applyBorder="1" applyAlignment="1">
      <alignment horizontal="left" vertical="center" wrapText="1"/>
    </xf>
    <xf numFmtId="0" fontId="51" fillId="30" borderId="4" xfId="1" applyFont="1" applyFill="1" applyBorder="1" applyAlignment="1">
      <alignment horizontal="center" vertical="center"/>
    </xf>
    <xf numFmtId="0" fontId="38" fillId="14" borderId="4" xfId="11" applyFont="1" applyFill="1" applyBorder="1" applyAlignment="1">
      <alignment horizontal="center" vertical="center"/>
    </xf>
    <xf numFmtId="0" fontId="38" fillId="14" borderId="0" xfId="11" applyFont="1" applyFill="1" applyBorder="1" applyAlignment="1">
      <alignment horizontal="center" vertical="center"/>
    </xf>
    <xf numFmtId="0" fontId="38" fillId="14" borderId="5" xfId="11" applyFont="1" applyFill="1" applyBorder="1" applyAlignment="1">
      <alignment horizontal="center" vertical="center"/>
    </xf>
    <xf numFmtId="0" fontId="120" fillId="5" borderId="4" xfId="12" applyFont="1" applyFill="1" applyBorder="1" applyAlignment="1">
      <alignment horizontal="center" vertical="center" wrapText="1"/>
    </xf>
    <xf numFmtId="0" fontId="120" fillId="5" borderId="0" xfId="12" applyFont="1" applyFill="1" applyBorder="1" applyAlignment="1">
      <alignment horizontal="center" vertical="center" wrapText="1"/>
    </xf>
    <xf numFmtId="0" fontId="120" fillId="5" borderId="5" xfId="12" applyFont="1" applyFill="1" applyBorder="1" applyAlignment="1">
      <alignment horizontal="center" vertical="center" wrapText="1"/>
    </xf>
    <xf numFmtId="0" fontId="121" fillId="28" borderId="4" xfId="11" applyFont="1" applyFill="1" applyBorder="1" applyAlignment="1">
      <alignment horizontal="center" vertical="center"/>
    </xf>
    <xf numFmtId="0" fontId="121" fillId="28" borderId="0" xfId="11" applyFont="1" applyFill="1" applyBorder="1" applyAlignment="1">
      <alignment horizontal="center" vertical="center"/>
    </xf>
    <xf numFmtId="0" fontId="121" fillId="28" borderId="5" xfId="11" applyFont="1" applyFill="1" applyBorder="1" applyAlignment="1">
      <alignment horizontal="center" vertical="center"/>
    </xf>
    <xf numFmtId="169" fontId="88" fillId="5" borderId="0" xfId="3" applyNumberFormat="1" applyFont="1" applyFill="1" applyBorder="1" applyAlignment="1">
      <alignment horizontal="right" vertical="center" wrapText="1"/>
    </xf>
    <xf numFmtId="0" fontId="69" fillId="5" borderId="51" xfId="1" applyFont="1" applyFill="1" applyBorder="1" applyAlignment="1">
      <alignment horizontal="right" vertical="center"/>
    </xf>
    <xf numFmtId="0" fontId="69" fillId="5" borderId="0" xfId="1" applyFont="1" applyFill="1" applyBorder="1" applyAlignment="1">
      <alignment horizontal="right" vertical="center"/>
    </xf>
    <xf numFmtId="171" fontId="3" fillId="5" borderId="0" xfId="1" applyNumberFormat="1" applyFont="1" applyFill="1" applyBorder="1" applyAlignment="1" applyProtection="1">
      <alignment horizontal="center" vertical="center"/>
      <protection locked="0"/>
    </xf>
    <xf numFmtId="171" fontId="88" fillId="5" borderId="0" xfId="1" applyNumberFormat="1" applyFont="1" applyFill="1" applyBorder="1" applyAlignment="1" applyProtection="1">
      <alignment horizontal="center" vertical="center"/>
      <protection locked="0"/>
    </xf>
    <xf numFmtId="171" fontId="88" fillId="5" borderId="52" xfId="1" applyNumberFormat="1" applyFont="1" applyFill="1" applyBorder="1" applyAlignment="1" applyProtection="1">
      <alignment horizontal="center" vertical="center"/>
      <protection locked="0"/>
    </xf>
    <xf numFmtId="0" fontId="1" fillId="5" borderId="51" xfId="1" applyFill="1" applyBorder="1" applyAlignment="1">
      <alignment horizontal="right" vertical="center"/>
    </xf>
    <xf numFmtId="0" fontId="1" fillId="5" borderId="0" xfId="1" applyFill="1" applyBorder="1" applyAlignment="1">
      <alignment horizontal="right" vertical="center"/>
    </xf>
    <xf numFmtId="0" fontId="118" fillId="30" borderId="1" xfId="11" applyFont="1" applyFill="1" applyBorder="1" applyAlignment="1">
      <alignment horizontal="center" vertical="center" wrapText="1"/>
    </xf>
    <xf numFmtId="0" fontId="118" fillId="30" borderId="2" xfId="11" applyFont="1" applyFill="1" applyBorder="1" applyAlignment="1">
      <alignment horizontal="center" vertical="center" wrapText="1"/>
    </xf>
    <xf numFmtId="0" fontId="118" fillId="30" borderId="3" xfId="11" applyFont="1" applyFill="1" applyBorder="1" applyAlignment="1">
      <alignment horizontal="center" vertical="center" wrapText="1"/>
    </xf>
    <xf numFmtId="0" fontId="119" fillId="5" borderId="4" xfId="11" applyFont="1" applyFill="1" applyBorder="1" applyAlignment="1">
      <alignment horizontal="center" vertical="center" wrapText="1"/>
    </xf>
    <xf numFmtId="0" fontId="119" fillId="5" borderId="0" xfId="11" applyFont="1" applyFill="1" applyBorder="1" applyAlignment="1">
      <alignment horizontal="center" vertical="center" wrapText="1"/>
    </xf>
    <xf numFmtId="0" fontId="119" fillId="5" borderId="5" xfId="11" applyFont="1" applyFill="1" applyBorder="1" applyAlignment="1">
      <alignment horizontal="center" vertical="center" wrapText="1"/>
    </xf>
    <xf numFmtId="0" fontId="102" fillId="23" borderId="70" xfId="1" applyFont="1" applyFill="1" applyBorder="1" applyAlignment="1">
      <alignment horizontal="center" vertical="center" wrapText="1"/>
    </xf>
    <xf numFmtId="0" fontId="102" fillId="23" borderId="71" xfId="1" applyFont="1" applyFill="1" applyBorder="1" applyAlignment="1">
      <alignment horizontal="center" vertical="center" wrapText="1"/>
    </xf>
    <xf numFmtId="0" fontId="102" fillId="23" borderId="72" xfId="1" applyFont="1" applyFill="1" applyBorder="1" applyAlignment="1">
      <alignment horizontal="center" vertical="center" wrapText="1"/>
    </xf>
    <xf numFmtId="0" fontId="103" fillId="29" borderId="19" xfId="2" applyFont="1" applyFill="1" applyBorder="1" applyAlignment="1" applyProtection="1">
      <alignment horizontal="center" vertical="center"/>
      <protection hidden="1"/>
    </xf>
    <xf numFmtId="0" fontId="57" fillId="0" borderId="51" xfId="3" applyNumberFormat="1" applyFont="1" applyFill="1" applyBorder="1" applyAlignment="1" applyProtection="1">
      <alignment horizontal="center" vertical="center"/>
      <protection locked="0"/>
    </xf>
    <xf numFmtId="0" fontId="57" fillId="0" borderId="0" xfId="3" applyNumberFormat="1" applyFont="1" applyFill="1" applyBorder="1" applyAlignment="1" applyProtection="1">
      <alignment horizontal="center" vertical="center"/>
      <protection locked="0"/>
    </xf>
    <xf numFmtId="0" fontId="57" fillId="0" borderId="52" xfId="3" applyNumberFormat="1" applyFont="1" applyFill="1" applyBorder="1" applyAlignment="1" applyProtection="1">
      <alignment horizontal="center" vertical="center"/>
      <protection locked="0"/>
    </xf>
    <xf numFmtId="0" fontId="27" fillId="5" borderId="0" xfId="3" applyNumberFormat="1" applyFont="1" applyFill="1" applyBorder="1" applyAlignment="1">
      <alignment horizontal="center" vertical="center"/>
    </xf>
    <xf numFmtId="0" fontId="30" fillId="25" borderId="49" xfId="1" applyFont="1" applyFill="1" applyBorder="1" applyAlignment="1">
      <alignment horizontal="center" vertical="center"/>
    </xf>
    <xf numFmtId="0" fontId="30" fillId="25" borderId="28" xfId="1" applyFont="1" applyFill="1" applyBorder="1" applyAlignment="1">
      <alignment horizontal="center" vertical="center"/>
    </xf>
    <xf numFmtId="0" fontId="30" fillId="25" borderId="50" xfId="1" applyFont="1" applyFill="1" applyBorder="1" applyAlignment="1">
      <alignment horizontal="center" vertical="center"/>
    </xf>
    <xf numFmtId="0" fontId="88" fillId="5" borderId="51" xfId="1" applyFont="1" applyFill="1" applyBorder="1" applyAlignment="1">
      <alignment horizontal="center" vertical="center" wrapText="1"/>
    </xf>
    <xf numFmtId="0" fontId="88" fillId="5" borderId="0" xfId="1" applyFont="1" applyFill="1" applyBorder="1" applyAlignment="1">
      <alignment horizontal="center" vertical="center" wrapText="1"/>
    </xf>
    <xf numFmtId="0" fontId="88" fillId="5" borderId="0" xfId="1" applyFont="1" applyFill="1" applyBorder="1" applyAlignment="1">
      <alignment horizontal="center" vertical="center"/>
    </xf>
    <xf numFmtId="171" fontId="91" fillId="5" borderId="0" xfId="1" applyNumberFormat="1" applyFont="1" applyFill="1" applyBorder="1" applyAlignment="1" applyProtection="1">
      <alignment horizontal="center" vertical="center" wrapText="1"/>
      <protection locked="0"/>
    </xf>
    <xf numFmtId="171" fontId="91" fillId="5" borderId="52" xfId="1" applyNumberFormat="1" applyFont="1" applyFill="1" applyBorder="1" applyAlignment="1" applyProtection="1">
      <alignment horizontal="center" vertical="center" wrapText="1"/>
      <protection locked="0"/>
    </xf>
    <xf numFmtId="171" fontId="1" fillId="5" borderId="66" xfId="1" applyNumberFormat="1" applyFill="1" applyBorder="1" applyAlignment="1">
      <alignment horizontal="center" vertical="center"/>
    </xf>
    <xf numFmtId="169" fontId="100" fillId="27" borderId="67" xfId="3" applyNumberFormat="1" applyFont="1" applyFill="1" applyBorder="1" applyAlignment="1">
      <alignment horizontal="right" vertical="center"/>
    </xf>
    <xf numFmtId="169" fontId="100" fillId="27" borderId="18" xfId="3" applyNumberFormat="1" applyFont="1" applyFill="1" applyBorder="1" applyAlignment="1">
      <alignment horizontal="right" vertical="center"/>
    </xf>
    <xf numFmtId="0" fontId="22" fillId="27" borderId="68" xfId="1" applyFont="1" applyFill="1" applyBorder="1" applyAlignment="1">
      <alignment horizontal="center" vertical="center"/>
    </xf>
    <xf numFmtId="0" fontId="22" fillId="27" borderId="19" xfId="1" applyFont="1" applyFill="1" applyBorder="1" applyAlignment="1">
      <alignment horizontal="center" vertical="center"/>
    </xf>
    <xf numFmtId="0" fontId="101" fillId="27" borderId="68" xfId="1" applyFont="1" applyFill="1" applyBorder="1" applyAlignment="1">
      <alignment horizontal="right" vertical="center"/>
    </xf>
    <xf numFmtId="0" fontId="101" fillId="27" borderId="19" xfId="1" applyFont="1" applyFill="1" applyBorder="1" applyAlignment="1">
      <alignment horizontal="right" vertical="center"/>
    </xf>
    <xf numFmtId="173" fontId="20" fillId="27" borderId="69" xfId="1" applyNumberFormat="1" applyFont="1" applyFill="1" applyBorder="1" applyAlignment="1">
      <alignment horizontal="center" vertical="center"/>
    </xf>
    <xf numFmtId="173" fontId="20" fillId="27" borderId="20" xfId="1" applyNumberFormat="1" applyFont="1" applyFill="1" applyBorder="1" applyAlignment="1">
      <alignment horizontal="center" vertical="center"/>
    </xf>
    <xf numFmtId="0" fontId="102" fillId="23" borderId="9" xfId="1" applyFont="1" applyFill="1" applyBorder="1" applyAlignment="1">
      <alignment horizontal="center" vertical="center"/>
    </xf>
    <xf numFmtId="0" fontId="102" fillId="23" borderId="10" xfId="1" applyFont="1" applyFill="1" applyBorder="1" applyAlignment="1">
      <alignment horizontal="center" vertical="center"/>
    </xf>
    <xf numFmtId="0" fontId="102" fillId="23" borderId="11" xfId="1" applyFont="1" applyFill="1" applyBorder="1" applyAlignment="1">
      <alignment horizontal="center" vertical="center"/>
    </xf>
    <xf numFmtId="171" fontId="1" fillId="5" borderId="64" xfId="1" applyNumberFormat="1" applyFill="1" applyBorder="1" applyAlignment="1">
      <alignment horizontal="center" vertical="center"/>
    </xf>
    <xf numFmtId="171" fontId="1" fillId="5" borderId="65" xfId="1" applyNumberFormat="1" applyFill="1" applyBorder="1" applyAlignment="1">
      <alignment horizontal="center" vertical="center"/>
    </xf>
    <xf numFmtId="171" fontId="3" fillId="0" borderId="0" xfId="1" applyNumberFormat="1" applyFont="1" applyBorder="1" applyAlignment="1">
      <alignment horizontal="center" vertical="center"/>
    </xf>
    <xf numFmtId="172" fontId="96" fillId="11" borderId="5" xfId="1" applyNumberFormat="1" applyFont="1" applyFill="1" applyBorder="1" applyAlignment="1" applyProtection="1">
      <alignment horizontal="center" vertical="center"/>
      <protection locked="0"/>
    </xf>
    <xf numFmtId="0" fontId="99" fillId="28" borderId="4" xfId="3" applyNumberFormat="1" applyFont="1" applyFill="1" applyBorder="1" applyAlignment="1">
      <alignment horizontal="center" vertical="center"/>
    </xf>
    <xf numFmtId="0" fontId="99" fillId="28" borderId="61" xfId="3" applyNumberFormat="1" applyFont="1" applyFill="1" applyBorder="1" applyAlignment="1">
      <alignment horizontal="center" vertical="center"/>
    </xf>
    <xf numFmtId="0" fontId="99" fillId="28" borderId="0" xfId="3" applyNumberFormat="1" applyFont="1" applyFill="1" applyBorder="1" applyAlignment="1">
      <alignment horizontal="center" vertical="center"/>
    </xf>
    <xf numFmtId="0" fontId="99" fillId="28" borderId="62" xfId="3" applyNumberFormat="1" applyFont="1" applyFill="1" applyBorder="1" applyAlignment="1">
      <alignment horizontal="center" vertical="center"/>
    </xf>
    <xf numFmtId="0" fontId="99" fillId="28" borderId="5" xfId="3" applyNumberFormat="1" applyFont="1" applyFill="1" applyBorder="1" applyAlignment="1">
      <alignment horizontal="center" vertical="center"/>
    </xf>
    <xf numFmtId="0" fontId="99" fillId="28" borderId="63" xfId="3" applyNumberFormat="1" applyFont="1" applyFill="1" applyBorder="1" applyAlignment="1">
      <alignment horizontal="center" vertical="center"/>
    </xf>
    <xf numFmtId="171" fontId="3" fillId="5" borderId="6" xfId="1" applyNumberFormat="1" applyFont="1" applyFill="1" applyBorder="1" applyAlignment="1">
      <alignment horizontal="center" vertical="center"/>
    </xf>
    <xf numFmtId="171" fontId="3" fillId="5" borderId="7" xfId="1" applyNumberFormat="1" applyFont="1" applyFill="1" applyBorder="1" applyAlignment="1">
      <alignment horizontal="center" vertical="center"/>
    </xf>
    <xf numFmtId="171" fontId="3" fillId="5" borderId="8" xfId="1" applyNumberFormat="1" applyFont="1" applyFill="1" applyBorder="1" applyAlignment="1">
      <alignment horizontal="center" vertical="center"/>
    </xf>
    <xf numFmtId="171" fontId="97" fillId="28" borderId="0" xfId="1" applyNumberFormat="1" applyFont="1" applyFill="1" applyBorder="1" applyAlignment="1" applyProtection="1">
      <alignment horizontal="center" vertical="center"/>
      <protection locked="0"/>
    </xf>
    <xf numFmtId="171" fontId="1" fillId="0" borderId="5" xfId="1" applyNumberFormat="1" applyBorder="1" applyAlignment="1">
      <alignment horizontal="center" vertical="center"/>
    </xf>
    <xf numFmtId="171" fontId="98" fillId="28" borderId="58" xfId="3" applyNumberFormat="1" applyFont="1" applyFill="1" applyBorder="1" applyAlignment="1">
      <alignment horizontal="center" vertical="center"/>
    </xf>
    <xf numFmtId="171" fontId="98" fillId="28" borderId="4" xfId="3" applyNumberFormat="1" applyFont="1" applyFill="1" applyBorder="1" applyAlignment="1">
      <alignment horizontal="center" vertical="center"/>
    </xf>
    <xf numFmtId="171" fontId="98" fillId="28" borderId="59" xfId="3" applyNumberFormat="1" applyFont="1" applyFill="1" applyBorder="1" applyAlignment="1">
      <alignment horizontal="center" vertical="center"/>
    </xf>
    <xf numFmtId="171" fontId="98" fillId="28" borderId="0" xfId="3" applyNumberFormat="1" applyFont="1" applyFill="1" applyBorder="1" applyAlignment="1">
      <alignment horizontal="center" vertical="center"/>
    </xf>
    <xf numFmtId="171" fontId="98" fillId="28" borderId="60" xfId="3" applyNumberFormat="1" applyFont="1" applyFill="1" applyBorder="1" applyAlignment="1">
      <alignment horizontal="center" vertical="center"/>
    </xf>
    <xf numFmtId="171" fontId="98" fillId="28" borderId="5" xfId="3" applyNumberFormat="1" applyFont="1" applyFill="1" applyBorder="1" applyAlignment="1">
      <alignment horizontal="center" vertical="center"/>
    </xf>
    <xf numFmtId="171" fontId="3" fillId="0" borderId="4" xfId="1" applyNumberFormat="1" applyFont="1" applyBorder="1" applyAlignment="1">
      <alignment horizontal="center" vertical="center"/>
    </xf>
    <xf numFmtId="0" fontId="3" fillId="5" borderId="51" xfId="2" applyFill="1" applyBorder="1" applyAlignment="1">
      <alignment horizontal="center" vertical="center" wrapText="1"/>
    </xf>
    <xf numFmtId="0" fontId="3" fillId="5" borderId="53" xfId="2" applyFill="1" applyBorder="1" applyAlignment="1">
      <alignment horizontal="center" vertical="center" wrapText="1"/>
    </xf>
    <xf numFmtId="0" fontId="3" fillId="5" borderId="0" xfId="2" applyFill="1" applyBorder="1" applyAlignment="1">
      <alignment horizontal="center" vertical="center" wrapText="1"/>
    </xf>
    <xf numFmtId="0" fontId="3" fillId="5" borderId="52" xfId="2" applyFill="1" applyBorder="1" applyAlignment="1">
      <alignment horizontal="center" vertical="center" wrapText="1"/>
    </xf>
    <xf numFmtId="0" fontId="3" fillId="5" borderId="19" xfId="2" applyFill="1" applyBorder="1" applyAlignment="1">
      <alignment horizontal="center" vertical="center" wrapText="1"/>
    </xf>
    <xf numFmtId="0" fontId="3" fillId="5" borderId="54" xfId="2" applyFill="1" applyBorder="1" applyAlignment="1">
      <alignment horizontal="center" vertical="center" wrapText="1"/>
    </xf>
    <xf numFmtId="0" fontId="3" fillId="5" borderId="4" xfId="2" applyFill="1" applyBorder="1" applyAlignment="1">
      <alignment horizontal="center" vertical="center"/>
    </xf>
    <xf numFmtId="0" fontId="3" fillId="5" borderId="0" xfId="2" applyFill="1" applyBorder="1" applyAlignment="1">
      <alignment horizontal="center" vertical="center"/>
    </xf>
    <xf numFmtId="0" fontId="3" fillId="5" borderId="9" xfId="2" applyFill="1" applyBorder="1" applyAlignment="1">
      <alignment horizontal="center" vertical="center"/>
    </xf>
    <xf numFmtId="0" fontId="3" fillId="5" borderId="10" xfId="2" applyFill="1" applyBorder="1" applyAlignment="1">
      <alignment horizontal="center" vertical="center"/>
    </xf>
    <xf numFmtId="169" fontId="94" fillId="0" borderId="4" xfId="3" applyNumberFormat="1" applyFont="1" applyFill="1" applyBorder="1" applyAlignment="1">
      <alignment horizontal="center" vertical="center"/>
    </xf>
    <xf numFmtId="169" fontId="94" fillId="0" borderId="0" xfId="3" applyNumberFormat="1" applyFont="1" applyFill="1" applyBorder="1" applyAlignment="1">
      <alignment horizontal="center" vertical="center"/>
    </xf>
    <xf numFmtId="169" fontId="94" fillId="0" borderId="55" xfId="3" applyNumberFormat="1" applyFont="1" applyFill="1" applyBorder="1" applyAlignment="1">
      <alignment horizontal="center" vertical="center"/>
    </xf>
    <xf numFmtId="169" fontId="94" fillId="0" borderId="56" xfId="3" applyNumberFormat="1" applyFont="1" applyFill="1" applyBorder="1" applyAlignment="1">
      <alignment horizontal="center" vertical="center"/>
    </xf>
    <xf numFmtId="170" fontId="95" fillId="27" borderId="0" xfId="1" applyNumberFormat="1" applyFont="1" applyFill="1" applyBorder="1" applyAlignment="1" applyProtection="1">
      <alignment horizontal="right" vertical="center" wrapText="1"/>
      <protection locked="0"/>
    </xf>
    <xf numFmtId="170" fontId="95" fillId="27" borderId="56" xfId="1" applyNumberFormat="1" applyFont="1" applyFill="1" applyBorder="1" applyAlignment="1" applyProtection="1">
      <alignment horizontal="right" vertical="center" wrapText="1"/>
      <protection locked="0"/>
    </xf>
    <xf numFmtId="2" fontId="20" fillId="27" borderId="5" xfId="3" applyNumberFormat="1" applyFont="1" applyFill="1" applyBorder="1" applyAlignment="1">
      <alignment horizontal="center" vertical="center"/>
    </xf>
    <xf numFmtId="2" fontId="20" fillId="27" borderId="57" xfId="3" applyNumberFormat="1" applyFont="1" applyFill="1" applyBorder="1" applyAlignment="1">
      <alignment horizontal="center" vertical="center"/>
    </xf>
    <xf numFmtId="171" fontId="96" fillId="11" borderId="4" xfId="1" applyNumberFormat="1" applyFont="1" applyFill="1" applyBorder="1" applyAlignment="1" applyProtection="1">
      <alignment horizontal="center" vertical="center"/>
      <protection locked="0"/>
    </xf>
    <xf numFmtId="0" fontId="92" fillId="25" borderId="2" xfId="2" applyFont="1" applyFill="1" applyBorder="1" applyAlignment="1">
      <alignment horizontal="center" vertical="center" wrapText="1"/>
    </xf>
    <xf numFmtId="0" fontId="92" fillId="25" borderId="0" xfId="2" applyFont="1" applyFill="1" applyBorder="1" applyAlignment="1">
      <alignment horizontal="center" vertical="center" wrapText="1"/>
    </xf>
    <xf numFmtId="0" fontId="91" fillId="25" borderId="3" xfId="2" applyFont="1" applyFill="1" applyBorder="1" applyAlignment="1">
      <alignment horizontal="center" vertical="center"/>
    </xf>
    <xf numFmtId="0" fontId="91" fillId="25" borderId="5" xfId="2" applyFont="1" applyFill="1" applyBorder="1" applyAlignment="1">
      <alignment horizontal="center" vertical="center"/>
    </xf>
    <xf numFmtId="0" fontId="3" fillId="5" borderId="0" xfId="2" applyFill="1" applyBorder="1" applyAlignment="1">
      <alignment horizontal="left" vertical="center"/>
    </xf>
    <xf numFmtId="0" fontId="3" fillId="5" borderId="52" xfId="2" applyFill="1" applyBorder="1" applyAlignment="1">
      <alignment horizontal="left" vertical="center"/>
    </xf>
    <xf numFmtId="0" fontId="88" fillId="5" borderId="4" xfId="2" applyFont="1" applyFill="1" applyBorder="1" applyAlignment="1">
      <alignment horizontal="center" vertical="center"/>
    </xf>
    <xf numFmtId="0" fontId="88" fillId="5" borderId="0" xfId="2" applyFont="1" applyFill="1" applyBorder="1" applyAlignment="1">
      <alignment horizontal="center" vertical="center"/>
    </xf>
    <xf numFmtId="0" fontId="88" fillId="25" borderId="1" xfId="2" applyFont="1" applyFill="1" applyBorder="1" applyAlignment="1">
      <alignment horizontal="center" vertical="center" wrapText="1"/>
    </xf>
    <xf numFmtId="0" fontId="88" fillId="25" borderId="2" xfId="2" applyFont="1" applyFill="1" applyBorder="1" applyAlignment="1">
      <alignment horizontal="center" vertical="center" wrapText="1"/>
    </xf>
    <xf numFmtId="0" fontId="88" fillId="25" borderId="4" xfId="2" applyFont="1" applyFill="1" applyBorder="1" applyAlignment="1">
      <alignment horizontal="center" vertical="center" wrapText="1"/>
    </xf>
    <xf numFmtId="0" fontId="88" fillId="25" borderId="0" xfId="2" applyFont="1" applyFill="1" applyBorder="1" applyAlignment="1">
      <alignment horizontal="center" vertical="center" wrapText="1"/>
    </xf>
    <xf numFmtId="0" fontId="91" fillId="25" borderId="2" xfId="2" applyFont="1" applyFill="1" applyBorder="1" applyAlignment="1">
      <alignment horizontal="center" vertical="center" wrapText="1"/>
    </xf>
    <xf numFmtId="0" fontId="91" fillId="25" borderId="0" xfId="2" applyFont="1" applyFill="1" applyBorder="1" applyAlignment="1">
      <alignment horizontal="center" vertical="center" wrapText="1"/>
    </xf>
    <xf numFmtId="49" fontId="54" fillId="0" borderId="4" xfId="6" applyNumberFormat="1" applyBorder="1" applyAlignment="1">
      <alignment horizontal="center" vertical="center" wrapText="1"/>
    </xf>
    <xf numFmtId="49" fontId="54" fillId="0" borderId="0" xfId="6" applyNumberFormat="1" applyBorder="1" applyAlignment="1">
      <alignment horizontal="center" vertical="center" wrapText="1"/>
    </xf>
    <xf numFmtId="49" fontId="54" fillId="0" borderId="5" xfId="6" applyNumberFormat="1" applyBorder="1" applyAlignment="1">
      <alignment horizontal="center" vertical="center" wrapText="1"/>
    </xf>
    <xf numFmtId="49" fontId="54" fillId="0" borderId="9" xfId="6" applyNumberFormat="1" applyBorder="1" applyAlignment="1">
      <alignment horizontal="center" vertical="center" wrapText="1"/>
    </xf>
    <xf numFmtId="49" fontId="54" fillId="0" borderId="10" xfId="6" applyNumberFormat="1" applyBorder="1" applyAlignment="1">
      <alignment horizontal="center" vertical="center" wrapText="1"/>
    </xf>
    <xf numFmtId="49" fontId="54" fillId="0" borderId="11" xfId="6" applyNumberFormat="1" applyBorder="1" applyAlignment="1">
      <alignment horizontal="center" vertical="center" wrapText="1"/>
    </xf>
    <xf numFmtId="0" fontId="88" fillId="25" borderId="49" xfId="2" applyFont="1" applyFill="1" applyBorder="1" applyAlignment="1">
      <alignment horizontal="center" vertical="center"/>
    </xf>
    <xf numFmtId="0" fontId="88" fillId="25" borderId="28" xfId="2" applyFont="1" applyFill="1" applyBorder="1" applyAlignment="1">
      <alignment horizontal="center" vertical="center"/>
    </xf>
    <xf numFmtId="0" fontId="88" fillId="25" borderId="50" xfId="2" applyFont="1" applyFill="1" applyBorder="1" applyAlignment="1">
      <alignment horizontal="center" vertical="center"/>
    </xf>
    <xf numFmtId="0" fontId="88" fillId="25" borderId="51" xfId="2" applyFont="1" applyFill="1" applyBorder="1" applyAlignment="1">
      <alignment horizontal="center" vertical="center"/>
    </xf>
    <xf numFmtId="0" fontId="88" fillId="25" borderId="0" xfId="2" applyFont="1" applyFill="1" applyBorder="1" applyAlignment="1">
      <alignment horizontal="center" vertical="center"/>
    </xf>
    <xf numFmtId="0" fontId="88" fillId="25" borderId="52" xfId="2" applyFont="1" applyFill="1" applyBorder="1" applyAlignment="1">
      <alignment horizontal="center" vertical="center"/>
    </xf>
    <xf numFmtId="49" fontId="83" fillId="23" borderId="1" xfId="2" applyNumberFormat="1" applyFont="1" applyFill="1" applyBorder="1" applyAlignment="1">
      <alignment horizontal="center"/>
    </xf>
    <xf numFmtId="49" fontId="83" fillId="23" borderId="2" xfId="2" applyNumberFormat="1" applyFont="1" applyFill="1" applyBorder="1" applyAlignment="1">
      <alignment horizontal="center"/>
    </xf>
    <xf numFmtId="49" fontId="83" fillId="23" borderId="3" xfId="2" applyNumberFormat="1" applyFont="1" applyFill="1" applyBorder="1" applyAlignment="1">
      <alignment horizontal="center"/>
    </xf>
    <xf numFmtId="0" fontId="3" fillId="5" borderId="51" xfId="2" applyFont="1" applyFill="1" applyBorder="1" applyAlignment="1">
      <alignment horizontal="center" vertical="center" wrapText="1"/>
    </xf>
    <xf numFmtId="0" fontId="3" fillId="5" borderId="0" xfId="2" applyFont="1" applyFill="1" applyBorder="1" applyAlignment="1">
      <alignment horizontal="center" vertical="center" wrapText="1"/>
    </xf>
    <xf numFmtId="0" fontId="3" fillId="5" borderId="52" xfId="2" applyFont="1" applyFill="1" applyBorder="1" applyAlignment="1">
      <alignment horizontal="center" vertical="center" wrapText="1"/>
    </xf>
    <xf numFmtId="49" fontId="90" fillId="14" borderId="22" xfId="5" applyNumberFormat="1" applyFont="1" applyFill="1" applyBorder="1" applyAlignment="1">
      <alignment horizontal="center" vertical="center"/>
    </xf>
    <xf numFmtId="49" fontId="90" fillId="14" borderId="40" xfId="5" applyNumberFormat="1" applyFont="1" applyFill="1" applyBorder="1" applyAlignment="1">
      <alignment horizontal="center" vertical="center"/>
    </xf>
    <xf numFmtId="49" fontId="90" fillId="14" borderId="25" xfId="5" applyNumberFormat="1" applyFont="1" applyFill="1" applyBorder="1" applyAlignment="1">
      <alignment horizontal="center" vertical="center"/>
    </xf>
    <xf numFmtId="49" fontId="1" fillId="5" borderId="30" xfId="1" applyNumberFormat="1" applyFill="1" applyBorder="1" applyAlignment="1">
      <alignment horizontal="center" vertical="center"/>
    </xf>
    <xf numFmtId="49" fontId="1" fillId="5" borderId="31" xfId="1" applyNumberFormat="1" applyFill="1" applyBorder="1" applyAlignment="1">
      <alignment horizontal="center" vertical="center"/>
    </xf>
    <xf numFmtId="49" fontId="1" fillId="5" borderId="32" xfId="1" applyNumberFormat="1" applyFill="1" applyBorder="1" applyAlignment="1">
      <alignment horizontal="center" vertical="center"/>
    </xf>
    <xf numFmtId="49" fontId="84" fillId="0" borderId="33" xfId="1" applyNumberFormat="1" applyFont="1" applyBorder="1" applyAlignment="1">
      <alignment horizontal="center" vertical="center" wrapText="1"/>
    </xf>
    <xf numFmtId="49" fontId="84" fillId="0" borderId="4" xfId="1" applyNumberFormat="1" applyFont="1" applyBorder="1" applyAlignment="1">
      <alignment horizontal="center" vertical="center" wrapText="1"/>
    </xf>
    <xf numFmtId="49" fontId="84" fillId="0" borderId="34" xfId="1" applyNumberFormat="1" applyFont="1" applyBorder="1" applyAlignment="1">
      <alignment horizontal="center" vertical="center" wrapText="1"/>
    </xf>
    <xf numFmtId="49" fontId="84" fillId="0" borderId="0" xfId="1" applyNumberFormat="1" applyFont="1" applyBorder="1" applyAlignment="1">
      <alignment horizontal="center" vertical="center" wrapText="1"/>
    </xf>
    <xf numFmtId="49" fontId="84" fillId="0" borderId="35" xfId="1" applyNumberFormat="1" applyFont="1" applyBorder="1" applyAlignment="1">
      <alignment horizontal="center" vertical="center" wrapText="1"/>
    </xf>
    <xf numFmtId="49" fontId="84" fillId="0" borderId="5" xfId="1" applyNumberFormat="1" applyFont="1" applyBorder="1" applyAlignment="1">
      <alignment horizontal="center" vertical="center" wrapText="1"/>
    </xf>
    <xf numFmtId="0" fontId="70" fillId="20" borderId="1" xfId="2" applyFont="1" applyFill="1" applyBorder="1" applyAlignment="1" applyProtection="1">
      <alignment horizontal="center" vertical="center"/>
      <protection hidden="1"/>
    </xf>
    <xf numFmtId="0" fontId="70" fillId="20" borderId="2" xfId="2" applyFont="1" applyFill="1" applyBorder="1" applyAlignment="1" applyProtection="1">
      <alignment horizontal="center" vertical="center"/>
      <protection hidden="1"/>
    </xf>
    <xf numFmtId="0" fontId="70" fillId="20" borderId="3" xfId="2" applyFont="1" applyFill="1" applyBorder="1" applyAlignment="1" applyProtection="1">
      <alignment horizontal="center" vertical="center"/>
      <protection hidden="1"/>
    </xf>
    <xf numFmtId="0" fontId="30" fillId="5" borderId="4" xfId="2" applyFont="1" applyFill="1" applyBorder="1" applyAlignment="1" applyProtection="1">
      <alignment horizontal="center" vertical="center"/>
      <protection hidden="1"/>
    </xf>
    <xf numFmtId="0" fontId="30" fillId="5" borderId="0" xfId="2" applyFont="1" applyFill="1" applyBorder="1" applyAlignment="1" applyProtection="1">
      <alignment horizontal="center" vertical="center"/>
      <protection hidden="1"/>
    </xf>
    <xf numFmtId="0" fontId="30" fillId="5" borderId="5" xfId="2" applyFont="1" applyFill="1" applyBorder="1" applyAlignment="1" applyProtection="1">
      <alignment horizontal="center" vertical="center"/>
      <protection hidden="1"/>
    </xf>
    <xf numFmtId="0" fontId="30" fillId="5" borderId="9" xfId="2" applyFont="1" applyFill="1" applyBorder="1" applyAlignment="1" applyProtection="1">
      <alignment horizontal="center" vertical="center"/>
      <protection hidden="1"/>
    </xf>
    <xf numFmtId="0" fontId="30" fillId="5" borderId="10" xfId="2" applyFont="1" applyFill="1" applyBorder="1" applyAlignment="1" applyProtection="1">
      <alignment horizontal="center" vertical="center"/>
      <protection hidden="1"/>
    </xf>
    <xf numFmtId="0" fontId="30" fillId="5" borderId="11" xfId="2" applyFont="1" applyFill="1" applyBorder="1" applyAlignment="1" applyProtection="1">
      <alignment horizontal="center" vertical="center"/>
      <protection hidden="1"/>
    </xf>
    <xf numFmtId="0" fontId="71" fillId="5" borderId="46" xfId="2" applyFont="1" applyFill="1" applyBorder="1" applyAlignment="1" applyProtection="1">
      <alignment horizontal="center" vertical="center"/>
      <protection hidden="1"/>
    </xf>
    <xf numFmtId="0" fontId="71" fillId="5" borderId="47" xfId="2" applyFont="1" applyFill="1" applyBorder="1" applyAlignment="1" applyProtection="1">
      <alignment horizontal="center" vertical="center"/>
      <protection hidden="1"/>
    </xf>
    <xf numFmtId="0" fontId="71" fillId="5" borderId="48" xfId="2" applyFont="1" applyFill="1" applyBorder="1" applyAlignment="1" applyProtection="1">
      <alignment horizontal="center" vertical="center"/>
      <protection hidden="1"/>
    </xf>
  </cellXfs>
  <cellStyles count="14">
    <cellStyle name="Lien hypertexte" xfId="7" builtinId="8"/>
    <cellStyle name="Lien hypertexte 3" xfId="9"/>
    <cellStyle name="Lien hypertexte 4" xfId="10"/>
    <cellStyle name="Lien hypertexte 5" xfId="6"/>
    <cellStyle name="Normal" xfId="0" builtinId="0"/>
    <cellStyle name="Normal 2 2" xfId="2"/>
    <cellStyle name="Normal 2 2 2" xfId="8"/>
    <cellStyle name="Normal 4" xfId="1"/>
    <cellStyle name="Normal 4 3" xfId="5"/>
    <cellStyle name="Normal_Bons de commande livraison" xfId="12"/>
    <cellStyle name="Normal_Comparer recettes 2009 OK 2" xfId="4"/>
    <cellStyle name="Normal_Conditionnement 3 décembre" xfId="11"/>
    <cellStyle name="Normal_Cuissons Températures portait16-11-2006" xfId="13"/>
    <cellStyle name="Normal_Forum Marais 15 09 2001" xfId="3"/>
  </cellStyles>
  <dxfs count="0"/>
  <tableStyles count="0" defaultTableStyle="TableStyleMedium2" defaultPivotStyle="PivotStyleLight16"/>
  <colors>
    <mruColors>
      <color rgb="FFFFCC99"/>
      <color rgb="FF3399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7</xdr:col>
      <xdr:colOff>317500</xdr:colOff>
      <xdr:row>64</xdr:row>
      <xdr:rowOff>41275</xdr:rowOff>
    </xdr:from>
    <xdr:to>
      <xdr:col>13</xdr:col>
      <xdr:colOff>295275</xdr:colOff>
      <xdr:row>69</xdr:row>
      <xdr:rowOff>5378</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51450" y="16090900"/>
          <a:ext cx="4664075" cy="1088053"/>
        </a:xfrm>
        <a:prstGeom prst="rect">
          <a:avLst/>
        </a:prstGeom>
      </xdr:spPr>
    </xdr:pic>
    <xdr:clientData/>
  </xdr:twoCellAnchor>
  <xdr:oneCellAnchor>
    <xdr:from>
      <xdr:col>18</xdr:col>
      <xdr:colOff>228600</xdr:colOff>
      <xdr:row>31</xdr:row>
      <xdr:rowOff>123825</xdr:rowOff>
    </xdr:from>
    <xdr:ext cx="2600688" cy="1000265"/>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677900" y="6381750"/>
          <a:ext cx="2600688" cy="1000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390525</xdr:colOff>
      <xdr:row>48</xdr:row>
      <xdr:rowOff>114300</xdr:rowOff>
    </xdr:from>
    <xdr:to>
      <xdr:col>6</xdr:col>
      <xdr:colOff>57150</xdr:colOff>
      <xdr:row>58</xdr:row>
      <xdr:rowOff>57150</xdr:rowOff>
    </xdr:to>
    <xdr:pic>
      <xdr:nvPicPr>
        <xdr:cNvPr id="2" name="Picture 3" descr="http://www.educastream.com/IMG/Image/volumes21a.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9705975"/>
          <a:ext cx="34766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313</xdr:row>
      <xdr:rowOff>171450</xdr:rowOff>
    </xdr:from>
    <xdr:to>
      <xdr:col>3</xdr:col>
      <xdr:colOff>266700</xdr:colOff>
      <xdr:row>325</xdr:row>
      <xdr:rowOff>9525</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5" y="64408050"/>
          <a:ext cx="1590675" cy="248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xdr:colOff>
      <xdr:row>322</xdr:row>
      <xdr:rowOff>9525</xdr:rowOff>
    </xdr:from>
    <xdr:to>
      <xdr:col>2</xdr:col>
      <xdr:colOff>400050</xdr:colOff>
      <xdr:row>324</xdr:row>
      <xdr:rowOff>152400</xdr:rowOff>
    </xdr:to>
    <xdr:pic>
      <xdr:nvPicPr>
        <xdr:cNvPr id="4" name="Imag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8225" y="66093975"/>
          <a:ext cx="371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329</xdr:row>
      <xdr:rowOff>28575</xdr:rowOff>
    </xdr:from>
    <xdr:to>
      <xdr:col>2</xdr:col>
      <xdr:colOff>409575</xdr:colOff>
      <xdr:row>331</xdr:row>
      <xdr:rowOff>171450</xdr:rowOff>
    </xdr:to>
    <xdr:pic>
      <xdr:nvPicPr>
        <xdr:cNvPr id="5" name="Imag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0" y="67979925"/>
          <a:ext cx="371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336</xdr:row>
      <xdr:rowOff>19050</xdr:rowOff>
    </xdr:from>
    <xdr:to>
      <xdr:col>2</xdr:col>
      <xdr:colOff>409575</xdr:colOff>
      <xdr:row>338</xdr:row>
      <xdr:rowOff>161925</xdr:rowOff>
    </xdr:to>
    <xdr:pic>
      <xdr:nvPicPr>
        <xdr:cNvPr id="6" name="Imag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47750" y="69837300"/>
          <a:ext cx="371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320</xdr:row>
      <xdr:rowOff>0</xdr:rowOff>
    </xdr:from>
    <xdr:to>
      <xdr:col>1</xdr:col>
      <xdr:colOff>676275</xdr:colOff>
      <xdr:row>323</xdr:row>
      <xdr:rowOff>57150</xdr:rowOff>
    </xdr:to>
    <xdr:pic>
      <xdr:nvPicPr>
        <xdr:cNvPr id="7" name="Image 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850" y="65627250"/>
          <a:ext cx="6000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504825</xdr:colOff>
      <xdr:row>323</xdr:row>
      <xdr:rowOff>0</xdr:rowOff>
    </xdr:from>
    <xdr:to>
      <xdr:col>4</xdr:col>
      <xdr:colOff>28575</xdr:colOff>
      <xdr:row>326</xdr:row>
      <xdr:rowOff>114300</xdr:rowOff>
    </xdr:to>
    <xdr:pic>
      <xdr:nvPicPr>
        <xdr:cNvPr id="8" name="Image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76475" y="66351150"/>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323</xdr:row>
      <xdr:rowOff>295275</xdr:rowOff>
    </xdr:from>
    <xdr:to>
      <xdr:col>4</xdr:col>
      <xdr:colOff>19050</xdr:colOff>
      <xdr:row>327</xdr:row>
      <xdr:rowOff>114300</xdr:rowOff>
    </xdr:to>
    <xdr:pic>
      <xdr:nvPicPr>
        <xdr:cNvPr id="9" name="Image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66617850"/>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324</xdr:row>
      <xdr:rowOff>276225</xdr:rowOff>
    </xdr:from>
    <xdr:to>
      <xdr:col>4</xdr:col>
      <xdr:colOff>19050</xdr:colOff>
      <xdr:row>328</xdr:row>
      <xdr:rowOff>114300</xdr:rowOff>
    </xdr:to>
    <xdr:pic>
      <xdr:nvPicPr>
        <xdr:cNvPr id="10" name="Image 1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66884550"/>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457200</xdr:colOff>
      <xdr:row>326</xdr:row>
      <xdr:rowOff>28575</xdr:rowOff>
    </xdr:from>
    <xdr:to>
      <xdr:col>3</xdr:col>
      <xdr:colOff>742950</xdr:colOff>
      <xdr:row>329</xdr:row>
      <xdr:rowOff>142875</xdr:rowOff>
    </xdr:to>
    <xdr:pic>
      <xdr:nvPicPr>
        <xdr:cNvPr id="11" name="Image 1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28850" y="67179825"/>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504825</xdr:colOff>
      <xdr:row>330</xdr:row>
      <xdr:rowOff>0</xdr:rowOff>
    </xdr:from>
    <xdr:to>
      <xdr:col>4</xdr:col>
      <xdr:colOff>28575</xdr:colOff>
      <xdr:row>333</xdr:row>
      <xdr:rowOff>114300</xdr:rowOff>
    </xdr:to>
    <xdr:pic>
      <xdr:nvPicPr>
        <xdr:cNvPr id="12" name="Image 1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76475" y="68218050"/>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330</xdr:row>
      <xdr:rowOff>295275</xdr:rowOff>
    </xdr:from>
    <xdr:to>
      <xdr:col>4</xdr:col>
      <xdr:colOff>19050</xdr:colOff>
      <xdr:row>334</xdr:row>
      <xdr:rowOff>114300</xdr:rowOff>
    </xdr:to>
    <xdr:pic>
      <xdr:nvPicPr>
        <xdr:cNvPr id="13" name="Image 1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68484750"/>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331</xdr:row>
      <xdr:rowOff>276225</xdr:rowOff>
    </xdr:from>
    <xdr:to>
      <xdr:col>4</xdr:col>
      <xdr:colOff>19050</xdr:colOff>
      <xdr:row>335</xdr:row>
      <xdr:rowOff>114300</xdr:rowOff>
    </xdr:to>
    <xdr:pic>
      <xdr:nvPicPr>
        <xdr:cNvPr id="14" name="Image 1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68751450"/>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332</xdr:row>
      <xdr:rowOff>257175</xdr:rowOff>
    </xdr:from>
    <xdr:to>
      <xdr:col>4</xdr:col>
      <xdr:colOff>19050</xdr:colOff>
      <xdr:row>336</xdr:row>
      <xdr:rowOff>133350</xdr:rowOff>
    </xdr:to>
    <xdr:pic>
      <xdr:nvPicPr>
        <xdr:cNvPr id="15" name="Image 1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69008625"/>
          <a:ext cx="2857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336</xdr:row>
      <xdr:rowOff>28575</xdr:rowOff>
    </xdr:from>
    <xdr:to>
      <xdr:col>2</xdr:col>
      <xdr:colOff>409575</xdr:colOff>
      <xdr:row>338</xdr:row>
      <xdr:rowOff>171450</xdr:rowOff>
    </xdr:to>
    <xdr:pic>
      <xdr:nvPicPr>
        <xdr:cNvPr id="16" name="Image 1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0" y="69846825"/>
          <a:ext cx="371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504825</xdr:colOff>
      <xdr:row>337</xdr:row>
      <xdr:rowOff>0</xdr:rowOff>
    </xdr:from>
    <xdr:to>
      <xdr:col>4</xdr:col>
      <xdr:colOff>28575</xdr:colOff>
      <xdr:row>340</xdr:row>
      <xdr:rowOff>114300</xdr:rowOff>
    </xdr:to>
    <xdr:pic>
      <xdr:nvPicPr>
        <xdr:cNvPr id="17" name="Image 2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76475" y="70084950"/>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337</xdr:row>
      <xdr:rowOff>295275</xdr:rowOff>
    </xdr:from>
    <xdr:to>
      <xdr:col>4</xdr:col>
      <xdr:colOff>19050</xdr:colOff>
      <xdr:row>341</xdr:row>
      <xdr:rowOff>114300</xdr:rowOff>
    </xdr:to>
    <xdr:pic>
      <xdr:nvPicPr>
        <xdr:cNvPr id="18" name="Image 2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70351650"/>
          <a:ext cx="2857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338</xdr:row>
      <xdr:rowOff>276225</xdr:rowOff>
    </xdr:from>
    <xdr:to>
      <xdr:col>4</xdr:col>
      <xdr:colOff>19050</xdr:colOff>
      <xdr:row>341</xdr:row>
      <xdr:rowOff>152400</xdr:rowOff>
    </xdr:to>
    <xdr:pic>
      <xdr:nvPicPr>
        <xdr:cNvPr id="19" name="Image 2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70618350"/>
          <a:ext cx="2857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476250</xdr:colOff>
      <xdr:row>340</xdr:row>
      <xdr:rowOff>266700</xdr:rowOff>
    </xdr:from>
    <xdr:to>
      <xdr:col>4</xdr:col>
      <xdr:colOff>0</xdr:colOff>
      <xdr:row>344</xdr:row>
      <xdr:rowOff>114300</xdr:rowOff>
    </xdr:to>
    <xdr:pic>
      <xdr:nvPicPr>
        <xdr:cNvPr id="20" name="Image 2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47900" y="71075550"/>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344</xdr:row>
      <xdr:rowOff>19050</xdr:rowOff>
    </xdr:from>
    <xdr:to>
      <xdr:col>2</xdr:col>
      <xdr:colOff>409575</xdr:colOff>
      <xdr:row>346</xdr:row>
      <xdr:rowOff>161925</xdr:rowOff>
    </xdr:to>
    <xdr:pic>
      <xdr:nvPicPr>
        <xdr:cNvPr id="21" name="Image 3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47750" y="71894700"/>
          <a:ext cx="371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344</xdr:row>
      <xdr:rowOff>28575</xdr:rowOff>
    </xdr:from>
    <xdr:to>
      <xdr:col>2</xdr:col>
      <xdr:colOff>409575</xdr:colOff>
      <xdr:row>346</xdr:row>
      <xdr:rowOff>171450</xdr:rowOff>
    </xdr:to>
    <xdr:pic>
      <xdr:nvPicPr>
        <xdr:cNvPr id="22" name="Image 3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0" y="71904225"/>
          <a:ext cx="371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504825</xdr:colOff>
      <xdr:row>345</xdr:row>
      <xdr:rowOff>0</xdr:rowOff>
    </xdr:from>
    <xdr:to>
      <xdr:col>4</xdr:col>
      <xdr:colOff>28575</xdr:colOff>
      <xdr:row>348</xdr:row>
      <xdr:rowOff>114300</xdr:rowOff>
    </xdr:to>
    <xdr:pic>
      <xdr:nvPicPr>
        <xdr:cNvPr id="23" name="Image 3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76475" y="72142350"/>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345</xdr:row>
      <xdr:rowOff>295275</xdr:rowOff>
    </xdr:from>
    <xdr:to>
      <xdr:col>4</xdr:col>
      <xdr:colOff>19050</xdr:colOff>
      <xdr:row>349</xdr:row>
      <xdr:rowOff>114300</xdr:rowOff>
    </xdr:to>
    <xdr:pic>
      <xdr:nvPicPr>
        <xdr:cNvPr id="24" name="Image 3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72409050"/>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346</xdr:row>
      <xdr:rowOff>276225</xdr:rowOff>
    </xdr:from>
    <xdr:to>
      <xdr:col>4</xdr:col>
      <xdr:colOff>19050</xdr:colOff>
      <xdr:row>350</xdr:row>
      <xdr:rowOff>114300</xdr:rowOff>
    </xdr:to>
    <xdr:pic>
      <xdr:nvPicPr>
        <xdr:cNvPr id="25" name="Image 3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72675750"/>
          <a:ext cx="285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495300</xdr:colOff>
      <xdr:row>347</xdr:row>
      <xdr:rowOff>257175</xdr:rowOff>
    </xdr:from>
    <xdr:to>
      <xdr:col>4</xdr:col>
      <xdr:colOff>19050</xdr:colOff>
      <xdr:row>351</xdr:row>
      <xdr:rowOff>133350</xdr:rowOff>
    </xdr:to>
    <xdr:pic>
      <xdr:nvPicPr>
        <xdr:cNvPr id="26" name="Image 3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66950" y="72932925"/>
          <a:ext cx="2857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85725</xdr:colOff>
      <xdr:row>320</xdr:row>
      <xdr:rowOff>76200</xdr:rowOff>
    </xdr:from>
    <xdr:to>
      <xdr:col>7</xdr:col>
      <xdr:colOff>438150</xdr:colOff>
      <xdr:row>322</xdr:row>
      <xdr:rowOff>180975</xdr:rowOff>
    </xdr:to>
    <xdr:pic>
      <xdr:nvPicPr>
        <xdr:cNvPr id="27" name="Image 2"/>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05375" y="65703450"/>
          <a:ext cx="352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xdr:colOff>
      <xdr:row>322</xdr:row>
      <xdr:rowOff>295275</xdr:rowOff>
    </xdr:from>
    <xdr:to>
      <xdr:col>7</xdr:col>
      <xdr:colOff>371475</xdr:colOff>
      <xdr:row>325</xdr:row>
      <xdr:rowOff>180975</xdr:rowOff>
    </xdr:to>
    <xdr:pic>
      <xdr:nvPicPr>
        <xdr:cNvPr id="28" name="Image 3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76800" y="66351150"/>
          <a:ext cx="3143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326</xdr:row>
      <xdr:rowOff>0</xdr:rowOff>
    </xdr:from>
    <xdr:to>
      <xdr:col>7</xdr:col>
      <xdr:colOff>314325</xdr:colOff>
      <xdr:row>328</xdr:row>
      <xdr:rowOff>180975</xdr:rowOff>
    </xdr:to>
    <xdr:pic>
      <xdr:nvPicPr>
        <xdr:cNvPr id="29" name="Image 3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19650" y="67151250"/>
          <a:ext cx="3143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328</xdr:row>
      <xdr:rowOff>0</xdr:rowOff>
    </xdr:from>
    <xdr:to>
      <xdr:col>7</xdr:col>
      <xdr:colOff>314325</xdr:colOff>
      <xdr:row>330</xdr:row>
      <xdr:rowOff>180975</xdr:rowOff>
    </xdr:to>
    <xdr:pic>
      <xdr:nvPicPr>
        <xdr:cNvPr id="30" name="Image 40"/>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19650" y="67684650"/>
          <a:ext cx="3143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330</xdr:row>
      <xdr:rowOff>0</xdr:rowOff>
    </xdr:from>
    <xdr:to>
      <xdr:col>7</xdr:col>
      <xdr:colOff>314325</xdr:colOff>
      <xdr:row>332</xdr:row>
      <xdr:rowOff>180975</xdr:rowOff>
    </xdr:to>
    <xdr:pic>
      <xdr:nvPicPr>
        <xdr:cNvPr id="31" name="Image 4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19650" y="68218050"/>
          <a:ext cx="3143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332</xdr:row>
      <xdr:rowOff>0</xdr:rowOff>
    </xdr:from>
    <xdr:to>
      <xdr:col>7</xdr:col>
      <xdr:colOff>314325</xdr:colOff>
      <xdr:row>334</xdr:row>
      <xdr:rowOff>180975</xdr:rowOff>
    </xdr:to>
    <xdr:pic>
      <xdr:nvPicPr>
        <xdr:cNvPr id="32" name="Image 43"/>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19650" y="68751450"/>
          <a:ext cx="3143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333</xdr:row>
      <xdr:rowOff>276225</xdr:rowOff>
    </xdr:from>
    <xdr:to>
      <xdr:col>7</xdr:col>
      <xdr:colOff>352425</xdr:colOff>
      <xdr:row>336</xdr:row>
      <xdr:rowOff>180975</xdr:rowOff>
    </xdr:to>
    <xdr:pic>
      <xdr:nvPicPr>
        <xdr:cNvPr id="33" name="Image 4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57750" y="69284850"/>
          <a:ext cx="3143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france3.fr/emissions/les-c&#8230;" TargetMode="External"/><Relationship Id="rId7" Type="http://schemas.openxmlformats.org/officeDocument/2006/relationships/printerSettings" Target="../printerSettings/printerSettings1.bin"/><Relationship Id="rId2" Type="http://schemas.openxmlformats.org/officeDocument/2006/relationships/hyperlink" Target="https://www.youtube.com/watch?v=IyA6uKcD4rQ" TargetMode="External"/><Relationship Id="rId1" Type="http://schemas.openxmlformats.org/officeDocument/2006/relationships/hyperlink" Target="http://www.cuisinealafrancaise.com/fr/2-poids-et-mesures" TargetMode="External"/><Relationship Id="rId6" Type="http://schemas.openxmlformats.org/officeDocument/2006/relationships/hyperlink" Target="https://instagram.com/les_carnets_de_..." TargetMode="External"/><Relationship Id="rId5" Type="http://schemas.openxmlformats.org/officeDocument/2006/relationships/hyperlink" Target="https://twitter.com/LCDJf3" TargetMode="External"/><Relationship Id="rId4" Type="http://schemas.openxmlformats.org/officeDocument/2006/relationships/hyperlink" Target="https://www.facebook.com/Les.carne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acebook.com/leboucher.joel?ref=br_rs" TargetMode="External"/><Relationship Id="rId3" Type="http://schemas.openxmlformats.org/officeDocument/2006/relationships/hyperlink" Target="http://www.aliments.org/poids.htm" TargetMode="External"/><Relationship Id="rId7" Type="http://schemas.openxmlformats.org/officeDocument/2006/relationships/hyperlink" Target="https://www.facebook.com/UPRT.fr/?ref=settings" TargetMode="External"/><Relationship Id="rId12" Type="http://schemas.openxmlformats.org/officeDocument/2006/relationships/comments" Target="../comments1.xml"/><Relationship Id="rId2" Type="http://schemas.openxmlformats.org/officeDocument/2006/relationships/hyperlink" Target="http://www.1001cocktails.com/magazine/savoir-faire/cocktails-a-etages" TargetMode="External"/><Relationship Id="rId1" Type="http://schemas.openxmlformats.org/officeDocument/2006/relationships/hyperlink" Target="http://fr.answers.yahoo.com/question/index?qid=20090730080951AAKkgPl" TargetMode="External"/><Relationship Id="rId6" Type="http://schemas.openxmlformats.org/officeDocument/2006/relationships/hyperlink" Target="http://www.cuisinealafrancaise.com/fr/2-poids-et-mesures" TargetMode="External"/><Relationship Id="rId11" Type="http://schemas.openxmlformats.org/officeDocument/2006/relationships/vmlDrawing" Target="../drawings/vmlDrawing1.vml"/><Relationship Id="rId5" Type="http://schemas.openxmlformats.org/officeDocument/2006/relationships/hyperlink" Target="http://www.crenoexpert.fr/flipbooks/expproduit/TABLEAUX-CALIBRES-FRUITS-2.pdf" TargetMode="External"/><Relationship Id="rId10" Type="http://schemas.openxmlformats.org/officeDocument/2006/relationships/drawing" Target="../drawings/drawing2.xml"/><Relationship Id="rId4" Type="http://schemas.openxmlformats.org/officeDocument/2006/relationships/hyperlink" Target="http://www.nubel.be/fra/manual/liste_des_denrees_alimentaires.asp" TargetMode="External"/><Relationship Id="rId9" Type="http://schemas.openxmlformats.org/officeDocument/2006/relationships/hyperlink" Target="http://www.uprt.fr/detail.php?id=6&amp;titre=plan-du-s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2"/>
  <sheetViews>
    <sheetView showZeros="0" tabSelected="1" workbookViewId="0">
      <selection activeCell="P23" sqref="P23"/>
    </sheetView>
  </sheetViews>
  <sheetFormatPr baseColWidth="10" defaultRowHeight="15"/>
  <cols>
    <col min="1" max="1" width="3.7109375" customWidth="1"/>
    <col min="2" max="14" width="11.7109375" customWidth="1"/>
  </cols>
  <sheetData>
    <row r="1" spans="1:15" ht="15.75" thickBot="1">
      <c r="A1" s="1">
        <v>3</v>
      </c>
      <c r="B1" s="1">
        <v>11</v>
      </c>
      <c r="C1" s="1">
        <v>11</v>
      </c>
      <c r="D1" s="1">
        <v>11</v>
      </c>
      <c r="E1" s="1">
        <v>11</v>
      </c>
      <c r="F1" s="1">
        <v>11</v>
      </c>
      <c r="G1" s="1">
        <v>11</v>
      </c>
      <c r="H1" s="1">
        <v>11</v>
      </c>
      <c r="I1" s="1">
        <v>11</v>
      </c>
      <c r="J1" s="1">
        <v>11</v>
      </c>
      <c r="K1" s="1">
        <v>11</v>
      </c>
      <c r="L1" s="1">
        <v>11</v>
      </c>
      <c r="M1" s="1">
        <v>11</v>
      </c>
      <c r="N1" s="1">
        <v>11</v>
      </c>
      <c r="O1" s="2" t="s">
        <v>0</v>
      </c>
    </row>
    <row r="2" spans="1:15" ht="15" customHeight="1">
      <c r="A2" s="563" t="s">
        <v>8</v>
      </c>
      <c r="B2" s="565" t="s">
        <v>98</v>
      </c>
      <c r="C2" s="566"/>
      <c r="D2" s="566"/>
      <c r="E2" s="566"/>
      <c r="F2" s="566"/>
      <c r="G2" s="566"/>
      <c r="H2" s="566"/>
      <c r="I2" s="566"/>
      <c r="J2" s="566"/>
      <c r="K2" s="566"/>
      <c r="L2" s="566"/>
      <c r="M2" s="566"/>
      <c r="N2" s="569" t="s">
        <v>63</v>
      </c>
    </row>
    <row r="3" spans="1:15" ht="15" customHeight="1">
      <c r="A3" s="564"/>
      <c r="B3" s="567"/>
      <c r="C3" s="568"/>
      <c r="D3" s="568"/>
      <c r="E3" s="568"/>
      <c r="F3" s="568"/>
      <c r="G3" s="568"/>
      <c r="H3" s="568"/>
      <c r="I3" s="568"/>
      <c r="J3" s="568"/>
      <c r="K3" s="568"/>
      <c r="L3" s="568"/>
      <c r="M3" s="568"/>
      <c r="N3" s="570"/>
    </row>
    <row r="4" spans="1:15" ht="15" customHeight="1">
      <c r="A4" s="564"/>
      <c r="B4" s="567"/>
      <c r="C4" s="568"/>
      <c r="D4" s="568"/>
      <c r="E4" s="568"/>
      <c r="F4" s="568"/>
      <c r="G4" s="568"/>
      <c r="H4" s="568"/>
      <c r="I4" s="568"/>
      <c r="J4" s="568"/>
      <c r="K4" s="568"/>
      <c r="L4" s="568"/>
      <c r="M4" s="568"/>
      <c r="N4" s="570"/>
    </row>
    <row r="5" spans="1:15" ht="15" customHeight="1">
      <c r="A5" s="573"/>
      <c r="B5" s="574" t="s">
        <v>99</v>
      </c>
      <c r="C5" s="575"/>
      <c r="D5" s="575"/>
      <c r="E5" s="575"/>
      <c r="F5" s="575"/>
      <c r="G5" s="575"/>
      <c r="H5" s="575"/>
      <c r="I5" s="575"/>
      <c r="J5" s="575"/>
      <c r="K5" s="575"/>
      <c r="L5" s="575"/>
      <c r="M5" s="575"/>
      <c r="N5" s="576"/>
    </row>
    <row r="6" spans="1:15" ht="15" customHeight="1">
      <c r="A6" s="573"/>
      <c r="B6" s="574"/>
      <c r="C6" s="575"/>
      <c r="D6" s="575"/>
      <c r="E6" s="575"/>
      <c r="F6" s="575"/>
      <c r="G6" s="575"/>
      <c r="H6" s="575"/>
      <c r="I6" s="575"/>
      <c r="J6" s="575"/>
      <c r="K6" s="575"/>
      <c r="L6" s="575"/>
      <c r="M6" s="575"/>
      <c r="N6" s="576"/>
    </row>
    <row r="7" spans="1:15">
      <c r="A7" s="573"/>
      <c r="B7" s="577" t="s">
        <v>100</v>
      </c>
      <c r="C7" s="578"/>
      <c r="D7" s="578"/>
      <c r="E7" s="578"/>
      <c r="F7" s="578"/>
      <c r="G7" s="578"/>
      <c r="H7" s="578"/>
      <c r="I7" s="578"/>
      <c r="J7" s="578"/>
      <c r="K7" s="578"/>
      <c r="L7" s="578"/>
      <c r="M7" s="578"/>
      <c r="N7" s="579"/>
    </row>
    <row r="8" spans="1:15">
      <c r="A8" s="573"/>
      <c r="B8" s="577"/>
      <c r="C8" s="578"/>
      <c r="D8" s="578"/>
      <c r="E8" s="578"/>
      <c r="F8" s="578"/>
      <c r="G8" s="578"/>
      <c r="H8" s="578"/>
      <c r="I8" s="578"/>
      <c r="J8" s="578"/>
      <c r="K8" s="578"/>
      <c r="L8" s="578"/>
      <c r="M8" s="578"/>
      <c r="N8" s="579"/>
    </row>
    <row r="9" spans="1:15">
      <c r="A9" s="573"/>
      <c r="B9" s="577"/>
      <c r="C9" s="578"/>
      <c r="D9" s="578"/>
      <c r="E9" s="578"/>
      <c r="F9" s="578"/>
      <c r="G9" s="578"/>
      <c r="H9" s="578"/>
      <c r="I9" s="578"/>
      <c r="J9" s="578"/>
      <c r="K9" s="578"/>
      <c r="L9" s="578"/>
      <c r="M9" s="578"/>
      <c r="N9" s="579"/>
    </row>
    <row r="10" spans="1:15">
      <c r="A10" s="573"/>
      <c r="B10" s="577"/>
      <c r="C10" s="578"/>
      <c r="D10" s="578"/>
      <c r="E10" s="578"/>
      <c r="F10" s="578"/>
      <c r="G10" s="578"/>
      <c r="H10" s="578"/>
      <c r="I10" s="578"/>
      <c r="J10" s="578"/>
      <c r="K10" s="578"/>
      <c r="L10" s="578"/>
      <c r="M10" s="578"/>
      <c r="N10" s="579"/>
    </row>
    <row r="11" spans="1:15">
      <c r="A11" s="573"/>
      <c r="B11" s="577"/>
      <c r="C11" s="578"/>
      <c r="D11" s="578"/>
      <c r="E11" s="578"/>
      <c r="F11" s="578"/>
      <c r="G11" s="578"/>
      <c r="H11" s="578"/>
      <c r="I11" s="578"/>
      <c r="J11" s="578"/>
      <c r="K11" s="578"/>
      <c r="L11" s="578"/>
      <c r="M11" s="578"/>
      <c r="N11" s="579"/>
    </row>
    <row r="12" spans="1:15">
      <c r="A12" s="573"/>
      <c r="B12" s="577"/>
      <c r="C12" s="578"/>
      <c r="D12" s="578"/>
      <c r="E12" s="578"/>
      <c r="F12" s="578"/>
      <c r="G12" s="578"/>
      <c r="H12" s="578"/>
      <c r="I12" s="578"/>
      <c r="J12" s="578"/>
      <c r="K12" s="578"/>
      <c r="L12" s="578"/>
      <c r="M12" s="578"/>
      <c r="N12" s="579"/>
    </row>
    <row r="13" spans="1:15">
      <c r="A13" s="573"/>
      <c r="B13" s="577"/>
      <c r="C13" s="578"/>
      <c r="D13" s="578"/>
      <c r="E13" s="578"/>
      <c r="F13" s="578"/>
      <c r="G13" s="578"/>
      <c r="H13" s="578"/>
      <c r="I13" s="578"/>
      <c r="J13" s="578"/>
      <c r="K13" s="578"/>
      <c r="L13" s="578"/>
      <c r="M13" s="578"/>
      <c r="N13" s="579"/>
    </row>
    <row r="14" spans="1:15">
      <c r="A14" s="573"/>
      <c r="B14" s="577"/>
      <c r="C14" s="578"/>
      <c r="D14" s="578"/>
      <c r="E14" s="578"/>
      <c r="F14" s="578"/>
      <c r="G14" s="578"/>
      <c r="H14" s="578"/>
      <c r="I14" s="578"/>
      <c r="J14" s="578"/>
      <c r="K14" s="578"/>
      <c r="L14" s="578"/>
      <c r="M14" s="578"/>
      <c r="N14" s="579"/>
    </row>
    <row r="15" spans="1:15">
      <c r="A15" s="573"/>
      <c r="B15" s="577"/>
      <c r="C15" s="578"/>
      <c r="D15" s="578"/>
      <c r="E15" s="578"/>
      <c r="F15" s="578"/>
      <c r="G15" s="578"/>
      <c r="H15" s="578"/>
      <c r="I15" s="578"/>
      <c r="J15" s="578"/>
      <c r="K15" s="578"/>
      <c r="L15" s="578"/>
      <c r="M15" s="578"/>
      <c r="N15" s="579"/>
    </row>
    <row r="16" spans="1:15">
      <c r="A16" s="573"/>
      <c r="B16" s="577"/>
      <c r="C16" s="578"/>
      <c r="D16" s="578"/>
      <c r="E16" s="578"/>
      <c r="F16" s="578"/>
      <c r="G16" s="578"/>
      <c r="H16" s="578"/>
      <c r="I16" s="578"/>
      <c r="J16" s="578"/>
      <c r="K16" s="578"/>
      <c r="L16" s="578"/>
      <c r="M16" s="578"/>
      <c r="N16" s="579"/>
    </row>
    <row r="17" spans="1:22">
      <c r="A17" s="573"/>
      <c r="B17" s="577"/>
      <c r="C17" s="578"/>
      <c r="D17" s="578"/>
      <c r="E17" s="578"/>
      <c r="F17" s="578"/>
      <c r="G17" s="578"/>
      <c r="H17" s="578"/>
      <c r="I17" s="578"/>
      <c r="J17" s="578"/>
      <c r="K17" s="578"/>
      <c r="L17" s="578"/>
      <c r="M17" s="578"/>
      <c r="N17" s="579"/>
    </row>
    <row r="18" spans="1:22">
      <c r="A18" s="573"/>
      <c r="B18" s="577"/>
      <c r="C18" s="578"/>
      <c r="D18" s="578"/>
      <c r="E18" s="578"/>
      <c r="F18" s="578"/>
      <c r="G18" s="578"/>
      <c r="H18" s="578"/>
      <c r="I18" s="578"/>
      <c r="J18" s="578"/>
      <c r="K18" s="578"/>
      <c r="L18" s="578"/>
      <c r="M18" s="578"/>
      <c r="N18" s="579"/>
    </row>
    <row r="19" spans="1:22">
      <c r="A19" s="573"/>
      <c r="B19" s="577"/>
      <c r="C19" s="578"/>
      <c r="D19" s="578"/>
      <c r="E19" s="578"/>
      <c r="F19" s="578"/>
      <c r="G19" s="578"/>
      <c r="H19" s="578"/>
      <c r="I19" s="578"/>
      <c r="J19" s="578"/>
      <c r="K19" s="578"/>
      <c r="L19" s="578"/>
      <c r="M19" s="578"/>
      <c r="N19" s="579"/>
    </row>
    <row r="20" spans="1:22" ht="18.75">
      <c r="A20" s="573"/>
      <c r="B20" s="117"/>
      <c r="C20" s="118" t="s">
        <v>41</v>
      </c>
      <c r="D20" s="119"/>
      <c r="E20" s="119"/>
      <c r="F20" s="119"/>
      <c r="G20" s="530"/>
      <c r="H20" s="531"/>
      <c r="I20" s="531" t="s">
        <v>42</v>
      </c>
      <c r="J20" s="119"/>
      <c r="K20" s="119"/>
      <c r="L20" s="119"/>
      <c r="M20" s="119"/>
      <c r="N20" s="120"/>
    </row>
    <row r="21" spans="1:22" ht="18">
      <c r="A21" s="573"/>
      <c r="B21" s="46"/>
      <c r="C21" s="47"/>
      <c r="D21" s="47"/>
      <c r="E21" s="47"/>
      <c r="F21" s="47"/>
      <c r="G21" s="47"/>
      <c r="H21" s="47"/>
      <c r="I21" s="47"/>
      <c r="J21" s="47"/>
      <c r="K21" s="47"/>
      <c r="L21" s="47"/>
      <c r="M21" s="47"/>
      <c r="N21" s="48"/>
    </row>
    <row r="22" spans="1:22" ht="15" customHeight="1">
      <c r="A22" s="573"/>
      <c r="B22" s="580"/>
      <c r="C22" s="581"/>
      <c r="D22" s="581"/>
      <c r="E22" s="581"/>
      <c r="F22" s="581"/>
      <c r="G22" s="581"/>
      <c r="H22" s="581"/>
      <c r="I22" s="581"/>
      <c r="J22" s="581"/>
      <c r="K22" s="581"/>
      <c r="L22" s="581"/>
      <c r="M22" s="581"/>
      <c r="N22" s="582"/>
    </row>
    <row r="23" spans="1:22" ht="18" customHeight="1">
      <c r="A23" s="573"/>
      <c r="B23" s="52" t="s">
        <v>4</v>
      </c>
      <c r="C23" s="53"/>
      <c r="D23" s="53"/>
      <c r="E23" s="53"/>
      <c r="F23" s="53"/>
      <c r="G23" s="53"/>
      <c r="H23" s="53"/>
      <c r="I23" s="53"/>
      <c r="J23" s="53"/>
      <c r="K23" s="53"/>
      <c r="L23" s="53"/>
      <c r="M23" s="583" t="s">
        <v>6</v>
      </c>
      <c r="N23" s="584"/>
    </row>
    <row r="24" spans="1:22" ht="18" customHeight="1">
      <c r="A24" s="573"/>
      <c r="B24" s="54" t="s">
        <v>64</v>
      </c>
      <c r="C24" s="53"/>
      <c r="D24" s="53"/>
      <c r="E24" s="53"/>
      <c r="F24" s="53"/>
      <c r="G24" s="53"/>
      <c r="H24" s="53"/>
      <c r="I24" s="53"/>
      <c r="J24" s="53"/>
      <c r="K24" s="53"/>
      <c r="L24" s="53"/>
      <c r="M24" s="55"/>
      <c r="N24" s="56" t="s">
        <v>377</v>
      </c>
    </row>
    <row r="25" spans="1:22" ht="18" customHeight="1">
      <c r="A25" s="573"/>
      <c r="B25" s="585">
        <v>4</v>
      </c>
      <c r="C25" s="586" t="s">
        <v>65</v>
      </c>
      <c r="D25" s="57"/>
      <c r="E25" s="57"/>
      <c r="F25" s="57"/>
      <c r="G25" s="58"/>
      <c r="H25" s="57"/>
      <c r="I25" s="57"/>
      <c r="J25" s="587"/>
      <c r="K25" s="588"/>
      <c r="L25" s="589">
        <v>8</v>
      </c>
      <c r="M25" s="589"/>
      <c r="N25" s="593" t="str">
        <f>C25</f>
        <v xml:space="preserve"> portions</v>
      </c>
    </row>
    <row r="26" spans="1:22" ht="18" customHeight="1">
      <c r="A26" s="573"/>
      <c r="B26" s="585"/>
      <c r="C26" s="586"/>
      <c r="D26" s="57"/>
      <c r="E26" s="57"/>
      <c r="F26" s="57"/>
      <c r="G26" s="590"/>
      <c r="H26" s="590"/>
      <c r="I26" s="57"/>
      <c r="J26" s="587"/>
      <c r="K26" s="588"/>
      <c r="L26" s="589"/>
      <c r="M26" s="589"/>
      <c r="N26" s="593"/>
    </row>
    <row r="27" spans="1:22" ht="15" customHeight="1">
      <c r="A27" s="573"/>
      <c r="B27" s="59"/>
      <c r="C27" s="60"/>
      <c r="D27" s="60"/>
      <c r="E27" s="61"/>
      <c r="F27" s="61"/>
      <c r="G27" s="61"/>
      <c r="H27" s="61"/>
      <c r="I27" s="61"/>
      <c r="J27" s="61"/>
      <c r="K27" s="61"/>
      <c r="L27" s="61"/>
      <c r="M27" s="61"/>
      <c r="N27" s="62"/>
    </row>
    <row r="28" spans="1:22" ht="15.75" customHeight="1">
      <c r="A28" s="573"/>
      <c r="B28" s="591" t="s">
        <v>2</v>
      </c>
      <c r="C28" s="592"/>
      <c r="D28" s="592"/>
      <c r="E28" s="23"/>
      <c r="F28" s="23" t="s">
        <v>1</v>
      </c>
      <c r="G28" s="25"/>
      <c r="H28" s="25"/>
      <c r="I28" s="25"/>
      <c r="J28" s="25"/>
      <c r="K28" s="25"/>
      <c r="L28" s="20"/>
      <c r="M28" s="21"/>
      <c r="N28" s="22"/>
    </row>
    <row r="29" spans="1:22" ht="18.75">
      <c r="A29" s="573"/>
      <c r="B29" s="571" t="s">
        <v>12</v>
      </c>
      <c r="C29" s="572" t="s">
        <v>13</v>
      </c>
      <c r="D29" s="572" t="s">
        <v>17</v>
      </c>
      <c r="E29" s="63"/>
      <c r="F29" s="24"/>
      <c r="G29" s="24"/>
      <c r="H29" s="64" t="s">
        <v>66</v>
      </c>
      <c r="I29" s="65" t="str">
        <f>E31</f>
        <v>E</v>
      </c>
      <c r="J29" s="26"/>
      <c r="K29" s="26"/>
      <c r="L29" s="27"/>
      <c r="M29" s="27"/>
      <c r="N29" s="28"/>
    </row>
    <row r="30" spans="1:22" ht="18" customHeight="1">
      <c r="A30" s="573"/>
      <c r="B30" s="571"/>
      <c r="C30" s="572"/>
      <c r="D30" s="572"/>
      <c r="E30" s="63" t="s">
        <v>67</v>
      </c>
      <c r="F30" s="25"/>
      <c r="G30" s="25"/>
      <c r="H30" s="25"/>
      <c r="I30" s="25"/>
      <c r="J30" s="25"/>
      <c r="K30" s="25"/>
      <c r="L30" s="27"/>
      <c r="M30" s="27"/>
      <c r="N30" s="28"/>
      <c r="P30" s="529" t="s">
        <v>416</v>
      </c>
      <c r="Q30" s="14"/>
      <c r="R30" s="14"/>
      <c r="S30" s="14"/>
      <c r="T30" s="14"/>
      <c r="U30" s="14"/>
      <c r="V30" s="14"/>
    </row>
    <row r="31" spans="1:22" ht="15.75" customHeight="1">
      <c r="A31" s="573"/>
      <c r="B31" s="66"/>
      <c r="C31" s="67" t="s">
        <v>68</v>
      </c>
      <c r="D31" s="68"/>
      <c r="E31" s="15" t="str">
        <f>SUBSTITUTE(ADDRESS(1,COLUMN(),4),"1","")</f>
        <v>E</v>
      </c>
      <c r="F31" s="16" t="s">
        <v>18</v>
      </c>
      <c r="G31" s="49"/>
      <c r="H31" s="17"/>
      <c r="I31" s="17"/>
      <c r="J31" s="17"/>
      <c r="K31" s="17"/>
      <c r="L31" s="594" t="s">
        <v>69</v>
      </c>
      <c r="M31" s="594"/>
      <c r="N31" s="595"/>
      <c r="P31" s="525" t="s">
        <v>417</v>
      </c>
      <c r="Q31" s="14"/>
      <c r="R31" s="14"/>
      <c r="S31" s="14"/>
      <c r="T31" s="14"/>
      <c r="U31" s="14"/>
      <c r="V31" s="14"/>
    </row>
    <row r="32" spans="1:22" ht="18.75">
      <c r="A32" s="573"/>
      <c r="B32" s="69"/>
      <c r="C32" s="70"/>
      <c r="D32" s="50"/>
      <c r="E32" s="523" t="s">
        <v>415</v>
      </c>
      <c r="F32" s="523"/>
      <c r="G32" s="73"/>
      <c r="H32" s="73"/>
      <c r="I32" s="72"/>
      <c r="J32" s="72"/>
      <c r="K32" s="18">
        <f t="shared" ref="K32:K57" si="0">IF(ISBLANK(B32),D32,(D32*B32))</f>
        <v>0</v>
      </c>
      <c r="L32" s="74">
        <f>IF(ISTEXT(B32),B32,IF(ISBLANK(B32),0,(B32/B25)*L25))</f>
        <v>0</v>
      </c>
      <c r="M32" s="75">
        <f t="shared" ref="M32:M57" si="1">C32</f>
        <v>0</v>
      </c>
      <c r="N32" s="19">
        <f>((K32/B25)*L25/1000)</f>
        <v>0</v>
      </c>
      <c r="P32" s="14"/>
      <c r="Q32" s="524"/>
      <c r="R32" s="14"/>
      <c r="S32" s="14"/>
      <c r="T32" s="14"/>
      <c r="U32" s="14"/>
      <c r="V32" s="14"/>
    </row>
    <row r="33" spans="1:22" ht="18.75">
      <c r="A33" s="573"/>
      <c r="B33" s="76">
        <v>1</v>
      </c>
      <c r="C33" s="77" t="s">
        <v>376</v>
      </c>
      <c r="D33" s="51"/>
      <c r="E33" s="71" t="s">
        <v>101</v>
      </c>
      <c r="F33" s="72"/>
      <c r="G33" s="73"/>
      <c r="H33" s="73"/>
      <c r="I33" s="72"/>
      <c r="J33" s="72"/>
      <c r="K33" s="18">
        <f t="shared" si="0"/>
        <v>0</v>
      </c>
      <c r="L33" s="74">
        <f>IF(ISTEXT(B33),B33,IF(ISBLANK(B33),0,(B33/B25)*L25))</f>
        <v>2</v>
      </c>
      <c r="M33" s="75" t="str">
        <f t="shared" si="1"/>
        <v>romaine(s)</v>
      </c>
      <c r="N33" s="19">
        <f>((K33/B25)*L25/1000)</f>
        <v>0</v>
      </c>
      <c r="P33" s="527">
        <f t="shared" ref="P33:R33" si="2">L33</f>
        <v>2</v>
      </c>
      <c r="Q33" s="526" t="str">
        <f t="shared" si="2"/>
        <v>romaine(s)</v>
      </c>
      <c r="R33" s="528">
        <f t="shared" si="2"/>
        <v>0</v>
      </c>
      <c r="S33" s="14"/>
      <c r="T33" s="14"/>
      <c r="U33" s="14"/>
      <c r="V33" s="14"/>
    </row>
    <row r="34" spans="1:22" ht="18.75">
      <c r="A34" s="573"/>
      <c r="B34" s="76"/>
      <c r="C34" s="77"/>
      <c r="D34" s="51"/>
      <c r="E34" s="71" t="s">
        <v>103</v>
      </c>
      <c r="F34" s="72"/>
      <c r="G34" s="72"/>
      <c r="H34" s="72"/>
      <c r="I34" s="72"/>
      <c r="J34" s="72"/>
      <c r="K34" s="18">
        <f t="shared" si="0"/>
        <v>0</v>
      </c>
      <c r="L34" s="74">
        <f>IF(ISTEXT(B34),B34,IF(ISBLANK(B34),0,(B34/B25)*L25))</f>
        <v>0</v>
      </c>
      <c r="M34" s="75">
        <f t="shared" si="1"/>
        <v>0</v>
      </c>
      <c r="N34" s="19">
        <f>((K34/B25)*L25/1000)</f>
        <v>0</v>
      </c>
      <c r="P34" s="14"/>
      <c r="Q34" s="14"/>
      <c r="R34" s="524"/>
      <c r="S34" s="14"/>
      <c r="T34" s="14"/>
      <c r="U34" s="14"/>
      <c r="V34" s="14"/>
    </row>
    <row r="35" spans="1:22" ht="18.75">
      <c r="A35" s="573"/>
      <c r="B35" s="76">
        <v>4</v>
      </c>
      <c r="C35" s="77" t="s">
        <v>104</v>
      </c>
      <c r="D35" s="51"/>
      <c r="E35" s="71" t="s">
        <v>102</v>
      </c>
      <c r="F35" s="72"/>
      <c r="G35" s="72"/>
      <c r="H35" s="72"/>
      <c r="I35" s="72"/>
      <c r="J35" s="72"/>
      <c r="K35" s="18">
        <f t="shared" si="0"/>
        <v>0</v>
      </c>
      <c r="L35" s="74">
        <f>IF(ISTEXT(B35),B35,IF(ISBLANK(B35),0,(B35/B25)*L25))</f>
        <v>8</v>
      </c>
      <c r="M35" s="75" t="str">
        <f t="shared" si="1"/>
        <v>sucrines</v>
      </c>
      <c r="N35" s="19">
        <f>((K35/B25)*L25/1000)</f>
        <v>0</v>
      </c>
      <c r="P35" s="527">
        <f t="shared" ref="P35" si="3">L35</f>
        <v>8</v>
      </c>
      <c r="Q35" s="526" t="str">
        <f t="shared" ref="Q35" si="4">M35</f>
        <v>sucrines</v>
      </c>
      <c r="R35" s="528">
        <f t="shared" ref="R35" si="5">N35</f>
        <v>0</v>
      </c>
      <c r="S35" s="14"/>
      <c r="T35" s="14"/>
      <c r="U35" s="14"/>
      <c r="V35" s="14"/>
    </row>
    <row r="36" spans="1:22" ht="18.75">
      <c r="A36" s="573"/>
      <c r="B36" s="76"/>
      <c r="C36" s="77"/>
      <c r="D36" s="51">
        <v>20</v>
      </c>
      <c r="E36" s="71" t="s">
        <v>43</v>
      </c>
      <c r="F36" s="72"/>
      <c r="G36" s="72"/>
      <c r="H36" s="72"/>
      <c r="I36" s="72"/>
      <c r="J36" s="72"/>
      <c r="K36" s="18">
        <f t="shared" si="0"/>
        <v>20</v>
      </c>
      <c r="L36" s="74">
        <f>IF(ISTEXT(B36),B36,IF(ISBLANK(B36),0,(B36/B25)*L25))</f>
        <v>0</v>
      </c>
      <c r="M36" s="75">
        <f t="shared" si="1"/>
        <v>0</v>
      </c>
      <c r="N36" s="19">
        <f>((K36/B25)*L25/1000)</f>
        <v>0.04</v>
      </c>
      <c r="P36" s="14"/>
      <c r="Q36" s="14"/>
      <c r="R36" s="524"/>
      <c r="S36" s="14"/>
      <c r="T36" s="14"/>
      <c r="U36" s="14"/>
      <c r="V36" s="14"/>
    </row>
    <row r="37" spans="1:22" ht="18.75" customHeight="1">
      <c r="A37" s="573"/>
      <c r="B37" s="76"/>
      <c r="C37" s="77"/>
      <c r="D37" s="51">
        <v>80</v>
      </c>
      <c r="E37" s="71" t="s">
        <v>44</v>
      </c>
      <c r="F37" s="72"/>
      <c r="G37" s="72"/>
      <c r="H37" s="72"/>
      <c r="I37" s="72"/>
      <c r="J37" s="72"/>
      <c r="K37" s="18">
        <f t="shared" si="0"/>
        <v>80</v>
      </c>
      <c r="L37" s="74">
        <f>IF(ISTEXT(B37),B37,IF(ISBLANK(B37),0,(B37/B25)*L25))</f>
        <v>0</v>
      </c>
      <c r="M37" s="75">
        <f t="shared" si="1"/>
        <v>0</v>
      </c>
      <c r="N37" s="19">
        <f>((K37/B25)*L25/1000)</f>
        <v>0.16</v>
      </c>
      <c r="P37" s="14"/>
      <c r="Q37" s="14"/>
      <c r="R37" s="524"/>
      <c r="S37" s="14"/>
      <c r="T37" s="14"/>
      <c r="U37" s="14"/>
      <c r="V37" s="14"/>
    </row>
    <row r="38" spans="1:22" ht="18.75">
      <c r="A38" s="573"/>
      <c r="B38" s="76">
        <v>1</v>
      </c>
      <c r="C38" s="77" t="s">
        <v>105</v>
      </c>
      <c r="D38" s="51"/>
      <c r="E38" s="71" t="s">
        <v>45</v>
      </c>
      <c r="F38" s="72"/>
      <c r="G38" s="73"/>
      <c r="H38" s="73"/>
      <c r="I38" s="72"/>
      <c r="J38" s="72"/>
      <c r="K38" s="18">
        <f t="shared" si="0"/>
        <v>0</v>
      </c>
      <c r="L38" s="74">
        <f>IF(ISTEXT(B38),B38,IF(ISBLANK(B38),0,(B38/B25)*L25))</f>
        <v>2</v>
      </c>
      <c r="M38" s="75" t="str">
        <f t="shared" si="1"/>
        <v>jaune(s)</v>
      </c>
      <c r="N38" s="19">
        <f>((K38/B25)*L25/1000)</f>
        <v>0</v>
      </c>
      <c r="P38" s="527">
        <f t="shared" ref="P38" si="6">L38</f>
        <v>2</v>
      </c>
      <c r="Q38" s="526" t="str">
        <f t="shared" ref="Q38" si="7">M38</f>
        <v>jaune(s)</v>
      </c>
      <c r="R38" s="528">
        <f t="shared" ref="R38" si="8">N38</f>
        <v>0</v>
      </c>
      <c r="S38" s="14"/>
      <c r="T38" s="14"/>
      <c r="U38" s="14"/>
      <c r="V38" s="14"/>
    </row>
    <row r="39" spans="1:22" ht="18.75">
      <c r="A39" s="573"/>
      <c r="B39" s="76"/>
      <c r="C39" s="77"/>
      <c r="D39" s="51">
        <v>8</v>
      </c>
      <c r="E39" s="71" t="s">
        <v>46</v>
      </c>
      <c r="F39" s="72"/>
      <c r="G39" s="73"/>
      <c r="H39" s="73"/>
      <c r="I39" s="72"/>
      <c r="J39" s="72"/>
      <c r="K39" s="18">
        <f t="shared" si="0"/>
        <v>8</v>
      </c>
      <c r="L39" s="74">
        <f>IF(ISTEXT(B39),B39,IF(ISBLANK(B39),0,(B39/B25)*L25))</f>
        <v>0</v>
      </c>
      <c r="M39" s="75">
        <f t="shared" si="1"/>
        <v>0</v>
      </c>
      <c r="N39" s="19">
        <f>((K39/B25)*L25/1000)</f>
        <v>1.6E-2</v>
      </c>
      <c r="P39" s="14"/>
      <c r="Q39" s="14"/>
      <c r="R39" s="524"/>
      <c r="S39" s="14"/>
      <c r="T39" s="14"/>
      <c r="U39" s="14"/>
      <c r="V39" s="14"/>
    </row>
    <row r="40" spans="1:22" ht="18.75">
      <c r="A40" s="573"/>
      <c r="B40" s="76"/>
      <c r="C40" s="77"/>
      <c r="D40" s="51">
        <v>8</v>
      </c>
      <c r="E40" s="71" t="s">
        <v>47</v>
      </c>
      <c r="F40" s="72"/>
      <c r="G40" s="73"/>
      <c r="H40" s="73"/>
      <c r="I40" s="72"/>
      <c r="J40" s="72"/>
      <c r="K40" s="18">
        <f t="shared" si="0"/>
        <v>8</v>
      </c>
      <c r="L40" s="74">
        <f>IF(ISTEXT(B40),B40,IF(ISBLANK(B40),0,(B40/B25)*L25))</f>
        <v>0</v>
      </c>
      <c r="M40" s="75">
        <f t="shared" si="1"/>
        <v>0</v>
      </c>
      <c r="N40" s="19">
        <f>((K40/B25)*L25/1000)</f>
        <v>1.6E-2</v>
      </c>
      <c r="P40" s="14"/>
      <c r="Q40" s="14"/>
      <c r="R40" s="524"/>
      <c r="S40" s="14"/>
      <c r="T40" s="14"/>
      <c r="U40" s="14"/>
      <c r="V40" s="14"/>
    </row>
    <row r="41" spans="1:22" ht="18.75">
      <c r="A41" s="573"/>
      <c r="B41" s="76">
        <v>1</v>
      </c>
      <c r="C41" s="77" t="s">
        <v>107</v>
      </c>
      <c r="D41" s="51"/>
      <c r="E41" s="71" t="s">
        <v>48</v>
      </c>
      <c r="F41" s="72"/>
      <c r="G41" s="73"/>
      <c r="H41" s="73"/>
      <c r="I41" s="72"/>
      <c r="J41" s="72"/>
      <c r="K41" s="18">
        <f t="shared" si="0"/>
        <v>0</v>
      </c>
      <c r="L41" s="74">
        <f>IF(ISTEXT(B41),B41,IF(ISBLANK(B41),0,(B41/B25)*L25))</f>
        <v>2</v>
      </c>
      <c r="M41" s="75" t="str">
        <f t="shared" si="1"/>
        <v>CS</v>
      </c>
      <c r="N41" s="19">
        <f>((K41/B25)*L25/1000)</f>
        <v>0</v>
      </c>
      <c r="P41" s="527">
        <f t="shared" ref="P41" si="9">L41</f>
        <v>2</v>
      </c>
      <c r="Q41" s="526" t="str">
        <f t="shared" ref="Q41" si="10">M41</f>
        <v>CS</v>
      </c>
      <c r="R41" s="528">
        <f t="shared" ref="R41" si="11">N41</f>
        <v>0</v>
      </c>
      <c r="S41" s="14"/>
      <c r="T41" s="14"/>
      <c r="U41" s="14"/>
      <c r="V41" s="14"/>
    </row>
    <row r="42" spans="1:22" ht="18.75">
      <c r="A42" s="573"/>
      <c r="B42" s="76"/>
      <c r="C42" s="77"/>
      <c r="D42" s="51">
        <v>25</v>
      </c>
      <c r="E42" s="71" t="s">
        <v>49</v>
      </c>
      <c r="F42" s="72"/>
      <c r="G42" s="73"/>
      <c r="H42" s="73"/>
      <c r="I42" s="72"/>
      <c r="J42" s="72"/>
      <c r="K42" s="18">
        <f t="shared" si="0"/>
        <v>25</v>
      </c>
      <c r="L42" s="74">
        <f>IF(ISTEXT(B42),B42,IF(ISBLANK(B42),0,(B42/B25)*L25))</f>
        <v>0</v>
      </c>
      <c r="M42" s="75">
        <f t="shared" si="1"/>
        <v>0</v>
      </c>
      <c r="N42" s="19">
        <f>((K42/B25)*L25/1000)</f>
        <v>0.05</v>
      </c>
      <c r="P42" s="14"/>
      <c r="Q42" s="14"/>
      <c r="R42" s="524"/>
      <c r="S42" s="14"/>
      <c r="T42" s="14"/>
      <c r="U42" s="14"/>
      <c r="V42" s="14"/>
    </row>
    <row r="43" spans="1:22" ht="18.75">
      <c r="A43" s="573"/>
      <c r="B43" s="76">
        <v>1</v>
      </c>
      <c r="C43" s="77" t="s">
        <v>106</v>
      </c>
      <c r="D43" s="51"/>
      <c r="E43" s="71" t="s">
        <v>50</v>
      </c>
      <c r="F43" s="72"/>
      <c r="G43" s="73"/>
      <c r="H43" s="73"/>
      <c r="I43" s="72"/>
      <c r="J43" s="72"/>
      <c r="K43" s="18">
        <f t="shared" si="0"/>
        <v>0</v>
      </c>
      <c r="L43" s="74">
        <f>IF(ISTEXT(B43),B43,IF(ISBLANK(B43),0,(B43/B25)*L25))</f>
        <v>2</v>
      </c>
      <c r="M43" s="75" t="str">
        <f t="shared" si="1"/>
        <v>citron(s)</v>
      </c>
      <c r="N43" s="19">
        <f>((K43/B25)*L25/1000)</f>
        <v>0</v>
      </c>
      <c r="P43" s="527">
        <f t="shared" ref="P43" si="12">L43</f>
        <v>2</v>
      </c>
      <c r="Q43" s="526" t="str">
        <f t="shared" ref="Q43" si="13">M43</f>
        <v>citron(s)</v>
      </c>
      <c r="R43" s="528">
        <f t="shared" ref="R43" si="14">N43</f>
        <v>0</v>
      </c>
      <c r="S43" s="14"/>
      <c r="T43" s="14"/>
      <c r="U43" s="14"/>
      <c r="V43" s="14"/>
    </row>
    <row r="44" spans="1:22" ht="18.75">
      <c r="A44" s="573"/>
      <c r="B44" s="76"/>
      <c r="C44" s="77"/>
      <c r="D44" s="51">
        <v>63</v>
      </c>
      <c r="E44" s="71" t="s">
        <v>51</v>
      </c>
      <c r="F44" s="72"/>
      <c r="G44" s="73"/>
      <c r="H44" s="73"/>
      <c r="I44" s="72"/>
      <c r="J44" s="72"/>
      <c r="K44" s="18">
        <f t="shared" si="0"/>
        <v>63</v>
      </c>
      <c r="L44" s="74">
        <f>IF(ISTEXT(B44),B44,IF(ISBLANK(B44),0,(B44/B25)*L25))</f>
        <v>0</v>
      </c>
      <c r="M44" s="75">
        <f t="shared" si="1"/>
        <v>0</v>
      </c>
      <c r="N44" s="19">
        <f>((K44/B25)*L25/1000)</f>
        <v>0.126</v>
      </c>
      <c r="P44" s="14"/>
      <c r="Q44" s="14"/>
      <c r="R44" s="524"/>
      <c r="S44" s="14"/>
      <c r="T44" s="14"/>
      <c r="U44" s="14"/>
      <c r="V44" s="14"/>
    </row>
    <row r="45" spans="1:22" ht="18.75">
      <c r="A45" s="573"/>
      <c r="B45" s="76"/>
      <c r="C45" s="77"/>
      <c r="D45" s="51"/>
      <c r="E45" s="71"/>
      <c r="F45" s="636" t="s">
        <v>374</v>
      </c>
      <c r="G45" s="637"/>
      <c r="H45" s="637"/>
      <c r="I45" s="638"/>
      <c r="J45" s="72"/>
      <c r="K45" s="18">
        <f t="shared" si="0"/>
        <v>0</v>
      </c>
      <c r="L45" s="74">
        <f>IF(ISTEXT(B45),B45,IF(ISBLANK(B45),0,(B45/B25)*L25))</f>
        <v>0</v>
      </c>
      <c r="M45" s="75">
        <f t="shared" si="1"/>
        <v>0</v>
      </c>
      <c r="N45" s="19">
        <f>((K45/B25)*L25/1000)</f>
        <v>0</v>
      </c>
      <c r="P45" s="14"/>
      <c r="Q45" s="14"/>
      <c r="R45" s="524"/>
      <c r="S45" s="14"/>
      <c r="T45" s="14"/>
      <c r="U45" s="14"/>
      <c r="V45" s="14"/>
    </row>
    <row r="46" spans="1:22" ht="18.75">
      <c r="A46" s="573"/>
      <c r="B46" s="76"/>
      <c r="C46" s="77"/>
      <c r="D46" s="51"/>
      <c r="E46" s="71"/>
      <c r="F46" s="511" t="s">
        <v>76</v>
      </c>
      <c r="G46" s="507">
        <v>100</v>
      </c>
      <c r="H46" s="508">
        <v>0.9</v>
      </c>
      <c r="I46" s="509">
        <f>H46*1000</f>
        <v>900</v>
      </c>
      <c r="J46" s="72"/>
      <c r="K46" s="18">
        <f t="shared" si="0"/>
        <v>0</v>
      </c>
      <c r="L46" s="74">
        <f>IF(ISTEXT(B46),B46,IF(ISBLANK(B46),0,(B46/B25)*L25))</f>
        <v>0</v>
      </c>
      <c r="M46" s="75">
        <f t="shared" si="1"/>
        <v>0</v>
      </c>
      <c r="N46" s="19">
        <f>((K46/B25)*L25/1000)</f>
        <v>0</v>
      </c>
      <c r="P46" s="14"/>
      <c r="Q46" s="14"/>
      <c r="R46" s="524"/>
      <c r="S46" s="14"/>
      <c r="T46" s="14"/>
      <c r="U46" s="14"/>
      <c r="V46" s="14"/>
    </row>
    <row r="47" spans="1:22" ht="18.75" customHeight="1">
      <c r="A47" s="573"/>
      <c r="B47" s="76"/>
      <c r="C47" s="77"/>
      <c r="D47" s="51"/>
      <c r="E47" s="71"/>
      <c r="F47" s="512">
        <f>(1/G46)*G47</f>
        <v>7.0000000000000007E-2</v>
      </c>
      <c r="G47" s="510">
        <v>7</v>
      </c>
      <c r="H47" s="513">
        <f>(H46/G46)*G47</f>
        <v>6.3E-2</v>
      </c>
      <c r="I47" s="514">
        <f>H47*1000</f>
        <v>63</v>
      </c>
      <c r="J47" s="72"/>
      <c r="K47" s="18">
        <f t="shared" si="0"/>
        <v>0</v>
      </c>
      <c r="L47" s="74">
        <f>IF(ISTEXT(B47),B47,IF(ISBLANK(B47),0,(B47/B25)*L25))</f>
        <v>0</v>
      </c>
      <c r="M47" s="75">
        <f t="shared" si="1"/>
        <v>0</v>
      </c>
      <c r="N47" s="19">
        <f>((K47/B25)*L25/1000)</f>
        <v>0</v>
      </c>
      <c r="P47" s="14"/>
      <c r="Q47" s="14"/>
      <c r="R47" s="524"/>
      <c r="S47" s="14"/>
      <c r="T47" s="14"/>
      <c r="U47" s="14"/>
      <c r="V47" s="14"/>
    </row>
    <row r="48" spans="1:22" ht="18.75" customHeight="1">
      <c r="A48" s="573"/>
      <c r="B48" s="76"/>
      <c r="C48" s="77"/>
      <c r="D48" s="51"/>
      <c r="E48" s="71"/>
      <c r="F48" s="515" t="s">
        <v>373</v>
      </c>
      <c r="G48" s="516"/>
      <c r="H48" s="517"/>
      <c r="I48" s="518"/>
      <c r="J48" s="72"/>
      <c r="K48" s="18">
        <f t="shared" si="0"/>
        <v>0</v>
      </c>
      <c r="L48" s="74">
        <f>IF(ISTEXT(B48),B48,IF(ISBLANK(B48),0,(B48/B25)*L25))</f>
        <v>0</v>
      </c>
      <c r="M48" s="75">
        <f t="shared" si="1"/>
        <v>0</v>
      </c>
      <c r="N48" s="19">
        <f>((K48/B25)*L25/1000)</f>
        <v>0</v>
      </c>
      <c r="P48" s="14"/>
      <c r="Q48" s="14"/>
      <c r="R48" s="524"/>
      <c r="S48" s="14"/>
      <c r="T48" s="14"/>
      <c r="U48" s="14"/>
      <c r="V48" s="14"/>
    </row>
    <row r="49" spans="1:24" ht="19.5" customHeight="1">
      <c r="A49" s="573"/>
      <c r="B49" s="76">
        <v>2</v>
      </c>
      <c r="C49" s="77" t="s">
        <v>107</v>
      </c>
      <c r="D49" s="51"/>
      <c r="E49" s="71" t="s">
        <v>375</v>
      </c>
      <c r="F49" s="72"/>
      <c r="G49" s="73"/>
      <c r="H49" s="73"/>
      <c r="I49" s="72"/>
      <c r="J49" s="72"/>
      <c r="K49" s="18">
        <f t="shared" si="0"/>
        <v>0</v>
      </c>
      <c r="L49" s="74">
        <f>IF(ISTEXT(B49),B49,IF(ISBLANK(B49),0,(B49/B25)*L25))</f>
        <v>4</v>
      </c>
      <c r="M49" s="75" t="str">
        <f t="shared" si="1"/>
        <v>CS</v>
      </c>
      <c r="N49" s="19">
        <f>((K49/B25)*L25/1000)</f>
        <v>0</v>
      </c>
      <c r="P49" s="527">
        <f t="shared" ref="P49" si="15">L49</f>
        <v>4</v>
      </c>
      <c r="Q49" s="526" t="str">
        <f t="shared" ref="Q49" si="16">M49</f>
        <v>CS</v>
      </c>
      <c r="R49" s="528">
        <f t="shared" ref="R49" si="17">N49</f>
        <v>0</v>
      </c>
      <c r="S49" s="14"/>
      <c r="T49" s="14"/>
      <c r="U49" s="14"/>
      <c r="V49" s="14"/>
    </row>
    <row r="50" spans="1:24" ht="18.75">
      <c r="A50" s="573"/>
      <c r="B50" s="76"/>
      <c r="C50" s="77"/>
      <c r="D50" s="51">
        <v>63</v>
      </c>
      <c r="E50" s="71" t="s">
        <v>52</v>
      </c>
      <c r="F50" s="72"/>
      <c r="G50" s="73"/>
      <c r="H50" s="73"/>
      <c r="I50" s="72"/>
      <c r="J50" s="72"/>
      <c r="K50" s="18">
        <f t="shared" si="0"/>
        <v>63</v>
      </c>
      <c r="L50" s="74">
        <f>IF(ISTEXT(B50),B50,IF(ISBLANK(B50),0,(B50/B25)*L25))</f>
        <v>0</v>
      </c>
      <c r="M50" s="75">
        <f t="shared" si="1"/>
        <v>0</v>
      </c>
      <c r="N50" s="19">
        <f>((K50/B25)*L25/1000)</f>
        <v>0.126</v>
      </c>
      <c r="P50" s="14"/>
      <c r="Q50" s="14"/>
      <c r="R50" s="524"/>
      <c r="S50" s="14"/>
      <c r="T50" s="14"/>
      <c r="U50" s="14"/>
      <c r="V50" s="14"/>
    </row>
    <row r="51" spans="1:24" ht="18.75">
      <c r="A51" s="573"/>
      <c r="B51" s="76">
        <v>1</v>
      </c>
      <c r="C51" s="77" t="s">
        <v>20</v>
      </c>
      <c r="D51" s="51"/>
      <c r="E51" s="71" t="s">
        <v>53</v>
      </c>
      <c r="F51" s="72"/>
      <c r="G51" s="73"/>
      <c r="H51" s="73"/>
      <c r="I51" s="72"/>
      <c r="J51" s="72"/>
      <c r="K51" s="18">
        <f t="shared" si="0"/>
        <v>0</v>
      </c>
      <c r="L51" s="74">
        <f>IF(ISTEXT(B51),B51,IF(ISBLANK(B51),0,(B51/B25)*L25))</f>
        <v>2</v>
      </c>
      <c r="M51" s="75" t="str">
        <f t="shared" si="1"/>
        <v>gousse(s)</v>
      </c>
      <c r="N51" s="19">
        <f>((K51/B25)*L25/1000)</f>
        <v>0</v>
      </c>
      <c r="P51" s="527">
        <f t="shared" ref="P51" si="18">L51</f>
        <v>2</v>
      </c>
      <c r="Q51" s="526" t="str">
        <f t="shared" ref="Q51" si="19">M51</f>
        <v>gousse(s)</v>
      </c>
      <c r="R51" s="528">
        <f t="shared" ref="R51" si="20">N51</f>
        <v>0</v>
      </c>
      <c r="S51" s="14"/>
      <c r="T51" s="14"/>
      <c r="U51" s="14"/>
      <c r="V51" s="14"/>
    </row>
    <row r="52" spans="1:24" ht="18.75" customHeight="1">
      <c r="A52" s="573"/>
      <c r="B52" s="76"/>
      <c r="C52" s="77"/>
      <c r="D52" s="51">
        <v>400</v>
      </c>
      <c r="E52" s="71" t="s">
        <v>54</v>
      </c>
      <c r="F52" s="72"/>
      <c r="G52" s="73"/>
      <c r="H52" s="73"/>
      <c r="I52" s="72"/>
      <c r="J52" s="72"/>
      <c r="K52" s="18">
        <f t="shared" si="0"/>
        <v>400</v>
      </c>
      <c r="L52" s="74">
        <f>IF(ISTEXT(B52),B52,IF(ISBLANK(B52),0,(B52/B25)*L25))</f>
        <v>0</v>
      </c>
      <c r="M52" s="75">
        <f t="shared" si="1"/>
        <v>0</v>
      </c>
      <c r="N52" s="19">
        <f>((K52/B25)*L25/1000)</f>
        <v>0.8</v>
      </c>
      <c r="P52" s="14"/>
      <c r="Q52" s="14"/>
      <c r="R52" s="524"/>
      <c r="S52" s="14"/>
      <c r="T52" s="14"/>
      <c r="U52" s="14"/>
      <c r="V52" s="14"/>
    </row>
    <row r="53" spans="1:24" ht="18.75">
      <c r="A53" s="573"/>
      <c r="B53" s="76">
        <v>2</v>
      </c>
      <c r="C53" s="77" t="s">
        <v>107</v>
      </c>
      <c r="D53" s="51"/>
      <c r="E53" s="71" t="s">
        <v>55</v>
      </c>
      <c r="F53" s="72"/>
      <c r="G53" s="73"/>
      <c r="H53" s="73"/>
      <c r="I53" s="72"/>
      <c r="J53" s="72"/>
      <c r="K53" s="18">
        <f t="shared" si="0"/>
        <v>0</v>
      </c>
      <c r="L53" s="74">
        <f>IF(ISTEXT(B53),B53,IF(ISBLANK(B53),0,(B53/B25)*L25))</f>
        <v>4</v>
      </c>
      <c r="M53" s="75" t="str">
        <f t="shared" si="1"/>
        <v>CS</v>
      </c>
      <c r="N53" s="19">
        <f>((K53/B25)*L25/1000)</f>
        <v>0</v>
      </c>
      <c r="P53" s="527">
        <f t="shared" ref="P53" si="21">L53</f>
        <v>4</v>
      </c>
      <c r="Q53" s="526" t="str">
        <f t="shared" ref="Q53" si="22">M53</f>
        <v>CS</v>
      </c>
      <c r="R53" s="528">
        <f t="shared" ref="R53" si="23">N53</f>
        <v>0</v>
      </c>
      <c r="S53" s="14"/>
      <c r="T53" s="14"/>
      <c r="U53" s="14"/>
      <c r="V53" s="14"/>
    </row>
    <row r="54" spans="1:24" ht="18.75" customHeight="1">
      <c r="A54" s="573"/>
      <c r="B54" s="76"/>
      <c r="C54" s="77"/>
      <c r="D54" s="51">
        <v>100</v>
      </c>
      <c r="E54" s="71" t="s">
        <v>56</v>
      </c>
      <c r="F54" s="72"/>
      <c r="G54" s="73"/>
      <c r="H54" s="73"/>
      <c r="I54" s="72"/>
      <c r="J54" s="72"/>
      <c r="K54" s="18">
        <f t="shared" si="0"/>
        <v>100</v>
      </c>
      <c r="L54" s="74">
        <f>IF(ISTEXT(B54),B54,IF(ISBLANK(B54),0,(B54/B25)*L25))</f>
        <v>0</v>
      </c>
      <c r="M54" s="75">
        <f t="shared" si="1"/>
        <v>0</v>
      </c>
      <c r="N54" s="19">
        <f>((K54/B25)*L25/1000)</f>
        <v>0.2</v>
      </c>
      <c r="P54" s="14"/>
      <c r="Q54" s="14"/>
      <c r="R54" s="524"/>
      <c r="S54" s="14"/>
      <c r="T54" s="14"/>
      <c r="U54" s="14"/>
      <c r="V54" s="14"/>
    </row>
    <row r="55" spans="1:24" ht="18.75">
      <c r="A55" s="573"/>
      <c r="B55" s="76">
        <v>4</v>
      </c>
      <c r="C55" s="77" t="s">
        <v>21</v>
      </c>
      <c r="D55" s="51"/>
      <c r="E55" s="71" t="s">
        <v>57</v>
      </c>
      <c r="F55" s="72"/>
      <c r="G55" s="73"/>
      <c r="H55" s="73"/>
      <c r="I55" s="72"/>
      <c r="J55" s="72"/>
      <c r="K55" s="18">
        <f t="shared" si="0"/>
        <v>0</v>
      </c>
      <c r="L55" s="74">
        <f>IF(ISTEXT(B55),B55,IF(ISBLANK(B55),0,(B55/B25)*L25))</f>
        <v>8</v>
      </c>
      <c r="M55" s="75" t="str">
        <f t="shared" si="1"/>
        <v>œufs</v>
      </c>
      <c r="N55" s="19">
        <f>((K55/B25)*L25/1000)</f>
        <v>0</v>
      </c>
      <c r="P55" s="527">
        <f t="shared" ref="P55" si="24">L55</f>
        <v>8</v>
      </c>
      <c r="Q55" s="526" t="str">
        <f t="shared" ref="Q55" si="25">M55</f>
        <v>œufs</v>
      </c>
      <c r="R55" s="528">
        <f t="shared" ref="R55" si="26">N55</f>
        <v>0</v>
      </c>
      <c r="S55" s="14"/>
      <c r="T55" s="14"/>
      <c r="U55" s="14"/>
      <c r="V55" s="14"/>
    </row>
    <row r="56" spans="1:24" ht="19.5" customHeight="1">
      <c r="A56" s="573"/>
      <c r="B56" s="76"/>
      <c r="C56" s="77"/>
      <c r="D56" s="51"/>
      <c r="E56" s="71"/>
      <c r="F56" s="72"/>
      <c r="G56" s="73"/>
      <c r="H56" s="73"/>
      <c r="I56" s="72"/>
      <c r="J56" s="72"/>
      <c r="K56" s="18">
        <f t="shared" si="0"/>
        <v>0</v>
      </c>
      <c r="L56" s="74">
        <f>IF(ISTEXT(B56),B56,IF(ISBLANK(B56),0,(B56/B25)*L25))</f>
        <v>0</v>
      </c>
      <c r="M56" s="75">
        <f t="shared" si="1"/>
        <v>0</v>
      </c>
      <c r="N56" s="19">
        <f>((K56/B25)*L25/1000)</f>
        <v>0</v>
      </c>
    </row>
    <row r="57" spans="1:24" ht="18.75">
      <c r="A57" s="573"/>
      <c r="B57" s="76"/>
      <c r="C57" s="77"/>
      <c r="D57" s="51"/>
      <c r="E57" s="71"/>
      <c r="F57" s="72"/>
      <c r="G57" s="72"/>
      <c r="H57" s="72"/>
      <c r="I57" s="72"/>
      <c r="J57" s="72"/>
      <c r="K57" s="18">
        <f t="shared" si="0"/>
        <v>0</v>
      </c>
      <c r="L57" s="74">
        <f>IF(ISTEXT(B57),B57,IF(ISBLANK(B57),0,(B57/B25)*L25))</f>
        <v>0</v>
      </c>
      <c r="M57" s="75">
        <f t="shared" si="1"/>
        <v>0</v>
      </c>
      <c r="N57" s="19">
        <f>((K57/B25)*L25/1000)</f>
        <v>0</v>
      </c>
    </row>
    <row r="58" spans="1:24" ht="16.5" thickBot="1">
      <c r="A58" s="573"/>
      <c r="B58" s="99"/>
      <c r="C58" s="100"/>
      <c r="D58" s="100"/>
      <c r="E58" s="100"/>
      <c r="F58" s="100"/>
      <c r="G58" s="100"/>
      <c r="H58" s="100"/>
      <c r="I58" s="100"/>
      <c r="J58" s="100"/>
      <c r="K58" s="100"/>
      <c r="L58" s="100"/>
      <c r="M58" s="100"/>
      <c r="N58" s="101"/>
    </row>
    <row r="59" spans="1:24" ht="18.75">
      <c r="A59" s="573"/>
      <c r="B59" s="102"/>
      <c r="C59" s="103"/>
      <c r="D59" s="30">
        <f>SUM(D31:D58)/1000</f>
        <v>0.76700000000000002</v>
      </c>
      <c r="E59" s="30"/>
      <c r="F59" s="104"/>
      <c r="G59" s="104"/>
      <c r="H59" s="104"/>
      <c r="I59" s="30"/>
      <c r="J59" s="30"/>
      <c r="K59" s="30">
        <f>SUM(K31:K58)/1000</f>
        <v>0.76700000000000002</v>
      </c>
      <c r="L59" s="105"/>
      <c r="M59" s="105"/>
      <c r="N59" s="31"/>
      <c r="P59" s="596" t="s">
        <v>26</v>
      </c>
      <c r="Q59" s="597"/>
      <c r="R59" s="597"/>
      <c r="S59" s="597"/>
      <c r="T59" s="597"/>
      <c r="U59" s="597"/>
      <c r="V59" s="597"/>
      <c r="W59" s="597"/>
      <c r="X59" s="598"/>
    </row>
    <row r="60" spans="1:24" ht="15" customHeight="1" thickBot="1">
      <c r="A60" s="573"/>
      <c r="B60" s="623" t="s">
        <v>94</v>
      </c>
      <c r="C60" s="624"/>
      <c r="D60" s="624"/>
      <c r="E60" s="624"/>
      <c r="F60" s="624"/>
      <c r="G60" s="624"/>
      <c r="H60" s="624"/>
      <c r="I60" s="624"/>
      <c r="J60" s="624"/>
      <c r="K60" s="624"/>
      <c r="L60" s="624"/>
      <c r="M60" s="624"/>
      <c r="N60" s="625"/>
      <c r="P60" s="599" t="s">
        <v>35</v>
      </c>
      <c r="Q60" s="600"/>
      <c r="R60" s="600"/>
      <c r="S60" s="601"/>
      <c r="T60" s="602" t="s">
        <v>27</v>
      </c>
      <c r="U60" s="603"/>
      <c r="V60" s="603"/>
      <c r="W60" s="603"/>
      <c r="X60" s="604"/>
    </row>
    <row r="61" spans="1:24" ht="33.75">
      <c r="A61" s="573"/>
      <c r="B61" s="32"/>
      <c r="C61" s="33" t="s">
        <v>22</v>
      </c>
      <c r="D61" s="34"/>
      <c r="E61" s="34"/>
      <c r="F61" s="34"/>
      <c r="G61" s="626" t="s">
        <v>23</v>
      </c>
      <c r="H61" s="626"/>
      <c r="I61" s="626"/>
      <c r="J61" s="626"/>
      <c r="K61" s="626"/>
      <c r="L61" s="626"/>
      <c r="M61" s="626"/>
      <c r="N61" s="627"/>
      <c r="P61" s="605" t="s">
        <v>70</v>
      </c>
      <c r="Q61" s="607" t="s">
        <v>71</v>
      </c>
      <c r="R61" s="607" t="s">
        <v>72</v>
      </c>
      <c r="S61" s="609" t="s">
        <v>73</v>
      </c>
      <c r="T61" s="78" t="s">
        <v>28</v>
      </c>
      <c r="U61" s="79" t="s">
        <v>74</v>
      </c>
      <c r="V61" s="80" t="s">
        <v>29</v>
      </c>
      <c r="W61" s="80" t="s">
        <v>30</v>
      </c>
      <c r="X61" s="81" t="s">
        <v>31</v>
      </c>
    </row>
    <row r="62" spans="1:24" ht="15.75">
      <c r="A62" s="573"/>
      <c r="B62" s="106"/>
      <c r="C62" s="36" t="s">
        <v>24</v>
      </c>
      <c r="D62" s="24" t="s">
        <v>386</v>
      </c>
      <c r="E62" s="107"/>
      <c r="F62" s="107"/>
      <c r="G62" s="626"/>
      <c r="H62" s="626"/>
      <c r="I62" s="626"/>
      <c r="J62" s="626"/>
      <c r="K62" s="626"/>
      <c r="L62" s="626"/>
      <c r="M62" s="626"/>
      <c r="N62" s="627"/>
      <c r="P62" s="606"/>
      <c r="Q62" s="608"/>
      <c r="R62" s="608"/>
      <c r="S62" s="610"/>
      <c r="T62" s="82" t="s">
        <v>32</v>
      </c>
      <c r="U62" s="611" t="s">
        <v>75</v>
      </c>
      <c r="V62" s="83" t="s">
        <v>33</v>
      </c>
      <c r="W62" s="83" t="s">
        <v>19</v>
      </c>
      <c r="X62" s="84" t="s">
        <v>34</v>
      </c>
    </row>
    <row r="63" spans="1:24" ht="15.75">
      <c r="A63" s="573"/>
      <c r="B63" s="106"/>
      <c r="C63" s="35" t="s">
        <v>25</v>
      </c>
      <c r="D63" s="33" t="s">
        <v>429</v>
      </c>
      <c r="E63" s="107"/>
      <c r="F63" s="107"/>
      <c r="G63" s="33"/>
      <c r="H63" s="108"/>
      <c r="I63" s="108"/>
      <c r="J63" s="108"/>
      <c r="K63" s="108"/>
      <c r="L63" s="108"/>
      <c r="M63" s="108"/>
      <c r="N63" s="109"/>
      <c r="P63" s="85" t="s">
        <v>76</v>
      </c>
      <c r="Q63" s="86" t="s">
        <v>77</v>
      </c>
      <c r="R63" s="86" t="s">
        <v>78</v>
      </c>
      <c r="S63" s="87" t="s">
        <v>79</v>
      </c>
      <c r="T63" s="88">
        <v>1</v>
      </c>
      <c r="U63" s="612"/>
      <c r="V63" s="89" t="s">
        <v>80</v>
      </c>
      <c r="W63" s="89" t="s">
        <v>80</v>
      </c>
      <c r="X63" s="90">
        <v>0</v>
      </c>
    </row>
    <row r="64" spans="1:24" ht="15.75">
      <c r="A64" s="573"/>
      <c r="B64" s="532"/>
      <c r="C64" s="533"/>
      <c r="D64" s="534"/>
      <c r="E64" s="535"/>
      <c r="F64" s="535"/>
      <c r="G64" s="536"/>
      <c r="H64" s="537"/>
      <c r="I64" s="537"/>
      <c r="J64" s="537"/>
      <c r="K64" s="538"/>
      <c r="L64" s="537"/>
      <c r="M64" s="537"/>
      <c r="N64" s="539"/>
      <c r="P64" s="85" t="s">
        <v>81</v>
      </c>
      <c r="Q64" s="86" t="s">
        <v>82</v>
      </c>
      <c r="R64" s="86" t="s">
        <v>83</v>
      </c>
      <c r="S64" s="87" t="s">
        <v>84</v>
      </c>
      <c r="T64" s="88">
        <v>0</v>
      </c>
      <c r="U64" s="612"/>
      <c r="V64" s="89">
        <v>5</v>
      </c>
      <c r="W64" s="89" t="s">
        <v>80</v>
      </c>
      <c r="X64" s="90">
        <v>0</v>
      </c>
    </row>
    <row r="65" spans="1:24" ht="15.75">
      <c r="A65" s="573"/>
      <c r="B65" s="540" t="s">
        <v>384</v>
      </c>
      <c r="C65" s="533"/>
      <c r="D65" s="534"/>
      <c r="E65" s="535"/>
      <c r="F65" s="535"/>
      <c r="G65" s="536"/>
      <c r="H65" s="537"/>
      <c r="I65" s="537"/>
      <c r="J65" s="537"/>
      <c r="K65" s="538"/>
      <c r="L65" s="537"/>
      <c r="M65" s="537"/>
      <c r="N65" s="539"/>
      <c r="P65" s="85" t="s">
        <v>85</v>
      </c>
      <c r="Q65" s="86" t="s">
        <v>86</v>
      </c>
      <c r="R65" s="86" t="s">
        <v>87</v>
      </c>
      <c r="S65" s="87" t="s">
        <v>88</v>
      </c>
      <c r="T65" s="88">
        <v>0</v>
      </c>
      <c r="U65" s="612"/>
      <c r="V65" s="89">
        <v>2</v>
      </c>
      <c r="W65" s="89">
        <v>5</v>
      </c>
      <c r="X65" s="90">
        <v>0</v>
      </c>
    </row>
    <row r="66" spans="1:24" ht="18.75">
      <c r="A66" s="573"/>
      <c r="B66" s="541"/>
      <c r="C66" s="542" t="s">
        <v>378</v>
      </c>
      <c r="D66" s="543"/>
      <c r="E66" s="543"/>
      <c r="F66" s="543"/>
      <c r="G66" s="543"/>
      <c r="H66" s="543"/>
      <c r="I66" s="543"/>
      <c r="J66" s="543"/>
      <c r="K66" s="538"/>
      <c r="L66" s="543"/>
      <c r="M66" s="543"/>
      <c r="N66" s="544"/>
      <c r="P66" s="91" t="s">
        <v>89</v>
      </c>
      <c r="Q66" s="92" t="s">
        <v>90</v>
      </c>
      <c r="R66" s="92" t="s">
        <v>91</v>
      </c>
      <c r="S66" s="93" t="s">
        <v>92</v>
      </c>
      <c r="T66" s="94">
        <v>0</v>
      </c>
      <c r="U66" s="613"/>
      <c r="V66" s="95">
        <v>1</v>
      </c>
      <c r="W66" s="95">
        <v>2</v>
      </c>
      <c r="X66" s="96">
        <v>5</v>
      </c>
    </row>
    <row r="67" spans="1:24" ht="18.75">
      <c r="A67" s="573"/>
      <c r="B67" s="545">
        <v>1</v>
      </c>
      <c r="C67" s="546" t="s">
        <v>418</v>
      </c>
      <c r="D67" s="543"/>
      <c r="E67" s="543"/>
      <c r="F67" s="543"/>
      <c r="G67" s="543"/>
      <c r="H67" s="543"/>
      <c r="I67" s="543"/>
      <c r="J67" s="543"/>
      <c r="K67" s="538"/>
      <c r="L67" s="543"/>
      <c r="M67" s="543"/>
      <c r="N67" s="544"/>
      <c r="O67" s="558"/>
      <c r="P67" s="617" t="s">
        <v>93</v>
      </c>
      <c r="Q67" s="618"/>
      <c r="R67" s="618"/>
      <c r="S67" s="618"/>
      <c r="T67" s="618"/>
      <c r="U67" s="618"/>
      <c r="V67" s="618"/>
      <c r="W67" s="618"/>
      <c r="X67" s="619"/>
    </row>
    <row r="68" spans="1:24" ht="19.5" thickBot="1">
      <c r="A68" s="573"/>
      <c r="B68" s="545">
        <v>2</v>
      </c>
      <c r="C68" s="546" t="s">
        <v>379</v>
      </c>
      <c r="D68" s="543"/>
      <c r="E68" s="543"/>
      <c r="F68" s="543"/>
      <c r="G68" s="543"/>
      <c r="H68" s="543"/>
      <c r="I68" s="543"/>
      <c r="J68" s="543"/>
      <c r="K68" s="543"/>
      <c r="L68" s="543"/>
      <c r="M68" s="543"/>
      <c r="N68" s="544"/>
      <c r="O68" s="558"/>
      <c r="P68" s="620"/>
      <c r="Q68" s="621"/>
      <c r="R68" s="621"/>
      <c r="S68" s="621"/>
      <c r="T68" s="621"/>
      <c r="U68" s="621"/>
      <c r="V68" s="621"/>
      <c r="W68" s="621"/>
      <c r="X68" s="622"/>
    </row>
    <row r="69" spans="1:24" ht="15.75">
      <c r="A69" s="573"/>
      <c r="B69" s="547"/>
      <c r="C69" s="548"/>
      <c r="D69" s="543"/>
      <c r="E69" s="543"/>
      <c r="F69" s="543"/>
      <c r="G69" s="543"/>
      <c r="H69" s="543"/>
      <c r="I69" s="543"/>
      <c r="J69" s="543"/>
      <c r="K69" s="543"/>
      <c r="L69" s="543"/>
      <c r="M69" s="543"/>
      <c r="N69" s="544"/>
      <c r="P69" s="97"/>
      <c r="Q69" s="97" t="s">
        <v>14</v>
      </c>
      <c r="R69" s="97"/>
      <c r="S69" s="97"/>
      <c r="T69" s="97"/>
      <c r="U69" s="97" t="s">
        <v>16</v>
      </c>
      <c r="V69" s="97"/>
      <c r="W69" s="97"/>
      <c r="X69" s="98"/>
    </row>
    <row r="70" spans="1:24" ht="15.75">
      <c r="A70" s="573"/>
      <c r="B70" s="549" t="s">
        <v>385</v>
      </c>
      <c r="C70" s="548"/>
      <c r="D70" s="543"/>
      <c r="E70" s="543"/>
      <c r="F70" s="543"/>
      <c r="G70" s="543"/>
      <c r="H70" s="543"/>
      <c r="I70" s="543"/>
      <c r="J70" s="543"/>
      <c r="K70" s="543"/>
      <c r="L70" s="543"/>
      <c r="M70" s="543"/>
      <c r="N70" s="544"/>
    </row>
    <row r="71" spans="1:24" ht="18.75">
      <c r="A71" s="573"/>
      <c r="B71" s="547"/>
      <c r="C71" s="542" t="s">
        <v>380</v>
      </c>
      <c r="D71" s="543"/>
      <c r="E71" s="543"/>
      <c r="F71" s="543"/>
      <c r="G71" s="543"/>
      <c r="H71" s="543"/>
      <c r="I71" s="543"/>
      <c r="J71" s="543"/>
      <c r="K71" s="543"/>
      <c r="L71" s="543"/>
      <c r="M71" s="543"/>
      <c r="N71" s="544"/>
    </row>
    <row r="72" spans="1:24" ht="18.75">
      <c r="A72" s="573"/>
      <c r="B72" s="545">
        <v>1</v>
      </c>
      <c r="C72" s="546" t="s">
        <v>381</v>
      </c>
      <c r="D72" s="543"/>
      <c r="E72" s="543"/>
      <c r="F72" s="543"/>
      <c r="G72" s="543"/>
      <c r="H72" s="543"/>
      <c r="I72" s="543"/>
      <c r="J72" s="543"/>
      <c r="K72" s="543"/>
      <c r="L72" s="543"/>
      <c r="M72" s="543"/>
      <c r="N72" s="544"/>
    </row>
    <row r="73" spans="1:24" ht="18.75">
      <c r="A73" s="573"/>
      <c r="B73" s="545">
        <v>2</v>
      </c>
      <c r="C73" s="546" t="s">
        <v>419</v>
      </c>
      <c r="D73" s="543"/>
      <c r="E73" s="543"/>
      <c r="F73" s="543"/>
      <c r="G73" s="543"/>
      <c r="H73" s="543"/>
      <c r="I73" s="543"/>
      <c r="J73" s="543"/>
      <c r="K73" s="543"/>
      <c r="L73" s="543"/>
      <c r="M73" s="543"/>
      <c r="N73" s="544"/>
    </row>
    <row r="74" spans="1:24" ht="18.75">
      <c r="A74" s="573"/>
      <c r="B74" s="545">
        <v>3</v>
      </c>
      <c r="C74" s="546" t="s">
        <v>420</v>
      </c>
      <c r="D74" s="543"/>
      <c r="E74" s="543"/>
      <c r="F74" s="543"/>
      <c r="G74" s="543"/>
      <c r="H74" s="543"/>
      <c r="I74" s="543"/>
      <c r="J74" s="543"/>
      <c r="K74" s="543"/>
      <c r="L74" s="543"/>
      <c r="M74" s="543"/>
      <c r="N74" s="544"/>
    </row>
    <row r="75" spans="1:24" ht="18.75">
      <c r="A75" s="573"/>
      <c r="B75" s="545">
        <v>4</v>
      </c>
      <c r="C75" s="546" t="s">
        <v>382</v>
      </c>
      <c r="D75" s="543"/>
      <c r="E75" s="543"/>
      <c r="F75" s="543"/>
      <c r="G75" s="543"/>
      <c r="H75" s="543"/>
      <c r="I75" s="543"/>
      <c r="J75" s="543"/>
      <c r="K75" s="543"/>
      <c r="L75" s="543"/>
      <c r="M75" s="543"/>
      <c r="N75" s="544"/>
    </row>
    <row r="76" spans="1:24" ht="18.75">
      <c r="A76" s="573"/>
      <c r="B76" s="545">
        <v>5</v>
      </c>
      <c r="C76" s="546" t="s">
        <v>383</v>
      </c>
      <c r="D76" s="543"/>
      <c r="E76" s="543"/>
      <c r="F76" s="543"/>
      <c r="G76" s="543"/>
      <c r="H76" s="543"/>
      <c r="I76" s="543"/>
      <c r="J76" s="543"/>
      <c r="K76" s="543"/>
      <c r="L76" s="543"/>
      <c r="M76" s="543"/>
      <c r="N76" s="544"/>
    </row>
    <row r="77" spans="1:24" ht="18.75">
      <c r="A77" s="573"/>
      <c r="B77" s="545">
        <v>6</v>
      </c>
      <c r="C77" s="546" t="s">
        <v>421</v>
      </c>
      <c r="D77" s="543"/>
      <c r="E77" s="543"/>
      <c r="F77" s="543"/>
      <c r="G77" s="543"/>
      <c r="H77" s="543"/>
      <c r="I77" s="543"/>
      <c r="J77" s="543"/>
      <c r="K77" s="543"/>
      <c r="L77" s="543"/>
      <c r="M77" s="543"/>
      <c r="N77" s="544"/>
    </row>
    <row r="78" spans="1:24" ht="18.75">
      <c r="A78" s="573"/>
      <c r="B78" s="545">
        <v>7</v>
      </c>
      <c r="C78" s="546" t="s">
        <v>422</v>
      </c>
      <c r="D78" s="543"/>
      <c r="E78" s="543"/>
      <c r="F78" s="543"/>
      <c r="G78" s="543"/>
      <c r="H78" s="543"/>
      <c r="I78" s="543"/>
      <c r="J78" s="543"/>
      <c r="K78" s="543"/>
      <c r="L78" s="543"/>
      <c r="M78" s="543"/>
      <c r="N78" s="544"/>
    </row>
    <row r="79" spans="1:24" ht="18.75">
      <c r="A79" s="573"/>
      <c r="B79" s="547"/>
      <c r="C79" s="546"/>
      <c r="D79" s="543"/>
      <c r="E79" s="543"/>
      <c r="F79" s="543"/>
      <c r="G79" s="543"/>
      <c r="H79" s="543"/>
      <c r="I79" s="543"/>
      <c r="J79" s="543"/>
      <c r="K79" s="543"/>
      <c r="L79" s="543"/>
      <c r="M79" s="543"/>
      <c r="N79" s="544"/>
    </row>
    <row r="80" spans="1:24" ht="18.75">
      <c r="A80" s="573"/>
      <c r="B80" s="549" t="s">
        <v>387</v>
      </c>
      <c r="C80" s="546"/>
      <c r="D80" s="543"/>
      <c r="E80" s="543"/>
      <c r="F80" s="543"/>
      <c r="G80" s="543"/>
      <c r="H80" s="543"/>
      <c r="I80" s="543"/>
      <c r="J80" s="543"/>
      <c r="K80" s="543"/>
      <c r="L80" s="543"/>
      <c r="M80" s="543"/>
      <c r="N80" s="544"/>
    </row>
    <row r="81" spans="1:14" ht="18.75">
      <c r="A81" s="573"/>
      <c r="B81" s="541"/>
      <c r="C81" s="542" t="s">
        <v>388</v>
      </c>
      <c r="D81" s="543"/>
      <c r="E81" s="543"/>
      <c r="F81" s="543"/>
      <c r="G81" s="543"/>
      <c r="H81" s="543"/>
      <c r="I81" s="543"/>
      <c r="J81" s="543"/>
      <c r="K81" s="543"/>
      <c r="L81" s="543"/>
      <c r="M81" s="543"/>
      <c r="N81" s="544"/>
    </row>
    <row r="82" spans="1:14" ht="18.75">
      <c r="A82" s="573"/>
      <c r="B82" s="562">
        <v>1</v>
      </c>
      <c r="C82" s="546" t="s">
        <v>423</v>
      </c>
      <c r="D82" s="543"/>
      <c r="E82" s="543"/>
      <c r="F82" s="543"/>
      <c r="G82" s="543"/>
      <c r="H82" s="543"/>
      <c r="I82" s="543"/>
      <c r="J82" s="543"/>
      <c r="K82" s="543"/>
      <c r="L82" s="543"/>
      <c r="M82" s="543"/>
      <c r="N82" s="544"/>
    </row>
    <row r="83" spans="1:14" ht="18.75">
      <c r="A83" s="573"/>
      <c r="B83" s="562"/>
      <c r="C83" s="546" t="s">
        <v>389</v>
      </c>
      <c r="D83" s="543"/>
      <c r="E83" s="543"/>
      <c r="F83" s="543"/>
      <c r="G83" s="543"/>
      <c r="H83" s="543"/>
      <c r="I83" s="543"/>
      <c r="J83" s="543"/>
      <c r="K83" s="543"/>
      <c r="L83" s="543"/>
      <c r="M83" s="543"/>
      <c r="N83" s="544"/>
    </row>
    <row r="84" spans="1:14" ht="18.75">
      <c r="A84" s="573"/>
      <c r="B84" s="545"/>
      <c r="C84" s="546"/>
      <c r="D84" s="543"/>
      <c r="E84" s="543"/>
      <c r="F84" s="543"/>
      <c r="G84" s="543"/>
      <c r="H84" s="543"/>
      <c r="I84" s="543"/>
      <c r="J84" s="543"/>
      <c r="K84" s="543"/>
      <c r="L84" s="543"/>
      <c r="M84" s="543"/>
      <c r="N84" s="544"/>
    </row>
    <row r="85" spans="1:14" ht="18.75">
      <c r="A85" s="573"/>
      <c r="B85" s="545">
        <v>2</v>
      </c>
      <c r="C85" s="546" t="s">
        <v>390</v>
      </c>
      <c r="D85" s="543"/>
      <c r="E85" s="543"/>
      <c r="F85" s="543"/>
      <c r="G85" s="543"/>
      <c r="H85" s="543"/>
      <c r="I85" s="543"/>
      <c r="J85" s="543"/>
      <c r="K85" s="543"/>
      <c r="L85" s="543"/>
      <c r="M85" s="543"/>
      <c r="N85" s="544"/>
    </row>
    <row r="86" spans="1:14" ht="18.75">
      <c r="A86" s="573"/>
      <c r="B86" s="545"/>
      <c r="C86" s="546"/>
      <c r="D86" s="543"/>
      <c r="E86" s="543"/>
      <c r="F86" s="543"/>
      <c r="G86" s="543"/>
      <c r="H86" s="543"/>
      <c r="I86" s="543"/>
      <c r="J86" s="543"/>
      <c r="K86" s="543"/>
      <c r="L86" s="543"/>
      <c r="M86" s="543"/>
      <c r="N86" s="544"/>
    </row>
    <row r="87" spans="1:14" ht="18.75">
      <c r="A87" s="573"/>
      <c r="B87" s="562">
        <v>3</v>
      </c>
      <c r="C87" s="546" t="s">
        <v>424</v>
      </c>
      <c r="D87" s="543"/>
      <c r="E87" s="543"/>
      <c r="F87" s="543"/>
      <c r="G87" s="543"/>
      <c r="H87" s="543"/>
      <c r="I87" s="543"/>
      <c r="J87" s="543"/>
      <c r="K87" s="543"/>
      <c r="L87" s="543"/>
      <c r="M87" s="543"/>
      <c r="N87" s="544"/>
    </row>
    <row r="88" spans="1:14" ht="18.75">
      <c r="A88" s="573"/>
      <c r="B88" s="562"/>
      <c r="C88" s="546" t="s">
        <v>391</v>
      </c>
      <c r="D88" s="543"/>
      <c r="E88" s="543"/>
      <c r="F88" s="543"/>
      <c r="G88" s="543"/>
      <c r="H88" s="543"/>
      <c r="I88" s="543"/>
      <c r="J88" s="543"/>
      <c r="K88" s="543"/>
      <c r="L88" s="543"/>
      <c r="M88" s="543"/>
      <c r="N88" s="544"/>
    </row>
    <row r="89" spans="1:14" ht="18.75">
      <c r="A89" s="573"/>
      <c r="B89" s="545"/>
      <c r="C89" s="546"/>
      <c r="D89" s="543"/>
      <c r="E89" s="543"/>
      <c r="F89" s="543"/>
      <c r="G89" s="543"/>
      <c r="H89" s="543"/>
      <c r="I89" s="543"/>
      <c r="J89" s="543"/>
      <c r="K89" s="543"/>
      <c r="L89" s="543"/>
      <c r="M89" s="543"/>
      <c r="N89" s="544"/>
    </row>
    <row r="90" spans="1:14" ht="18.75">
      <c r="A90" s="573"/>
      <c r="B90" s="562">
        <v>4</v>
      </c>
      <c r="C90" s="546" t="s">
        <v>392</v>
      </c>
      <c r="D90" s="543"/>
      <c r="E90" s="543"/>
      <c r="F90" s="543"/>
      <c r="G90" s="543"/>
      <c r="H90" s="543"/>
      <c r="I90" s="543"/>
      <c r="J90" s="543"/>
      <c r="K90" s="543"/>
      <c r="L90" s="543"/>
      <c r="M90" s="543"/>
      <c r="N90" s="544"/>
    </row>
    <row r="91" spans="1:14" ht="18.75">
      <c r="A91" s="573"/>
      <c r="B91" s="562"/>
      <c r="C91" s="546" t="s">
        <v>393</v>
      </c>
      <c r="D91" s="543"/>
      <c r="E91" s="543"/>
      <c r="F91" s="543"/>
      <c r="G91" s="543"/>
      <c r="H91" s="543"/>
      <c r="I91" s="543"/>
      <c r="J91" s="543"/>
      <c r="K91" s="543"/>
      <c r="L91" s="543"/>
      <c r="M91" s="543"/>
      <c r="N91" s="544"/>
    </row>
    <row r="92" spans="1:14" ht="18.75">
      <c r="A92" s="573"/>
      <c r="B92" s="545"/>
      <c r="C92" s="546"/>
      <c r="D92" s="543"/>
      <c r="E92" s="543"/>
      <c r="F92" s="543"/>
      <c r="G92" s="543"/>
      <c r="H92" s="543"/>
      <c r="I92" s="543"/>
      <c r="J92" s="543"/>
      <c r="K92" s="543"/>
      <c r="L92" s="543"/>
      <c r="M92" s="543"/>
      <c r="N92" s="544"/>
    </row>
    <row r="93" spans="1:14" ht="18.75">
      <c r="A93" s="573"/>
      <c r="B93" s="562">
        <v>5</v>
      </c>
      <c r="C93" s="546" t="s">
        <v>394</v>
      </c>
      <c r="D93" s="543"/>
      <c r="E93" s="543"/>
      <c r="F93" s="543"/>
      <c r="G93" s="543"/>
      <c r="H93" s="543"/>
      <c r="I93" s="543"/>
      <c r="J93" s="543"/>
      <c r="K93" s="543"/>
      <c r="L93" s="543"/>
      <c r="M93" s="543"/>
      <c r="N93" s="544"/>
    </row>
    <row r="94" spans="1:14" ht="18.75">
      <c r="A94" s="573"/>
      <c r="B94" s="562"/>
      <c r="C94" s="546" t="s">
        <v>425</v>
      </c>
      <c r="D94" s="543"/>
      <c r="E94" s="543"/>
      <c r="F94" s="543"/>
      <c r="G94" s="543"/>
      <c r="H94" s="543"/>
      <c r="I94" s="543"/>
      <c r="J94" s="543"/>
      <c r="K94" s="543"/>
      <c r="L94" s="543"/>
      <c r="M94" s="543"/>
      <c r="N94" s="544"/>
    </row>
    <row r="95" spans="1:14" ht="18.75">
      <c r="A95" s="573"/>
      <c r="B95" s="562"/>
      <c r="C95" s="546" t="s">
        <v>426</v>
      </c>
      <c r="D95" s="543"/>
      <c r="E95" s="543"/>
      <c r="F95" s="543"/>
      <c r="G95" s="543"/>
      <c r="H95" s="543"/>
      <c r="I95" s="543"/>
      <c r="J95" s="543"/>
      <c r="K95" s="543"/>
      <c r="L95" s="543"/>
      <c r="M95" s="543"/>
      <c r="N95" s="544"/>
    </row>
    <row r="96" spans="1:14" ht="18.75">
      <c r="A96" s="573"/>
      <c r="B96" s="545"/>
      <c r="C96" s="546"/>
      <c r="D96" s="543"/>
      <c r="E96" s="543"/>
      <c r="F96" s="543"/>
      <c r="G96" s="543"/>
      <c r="H96" s="543"/>
      <c r="I96" s="543"/>
      <c r="J96" s="543"/>
      <c r="K96" s="543"/>
      <c r="L96" s="543"/>
      <c r="M96" s="543"/>
      <c r="N96" s="544"/>
    </row>
    <row r="97" spans="1:14" ht="18.75">
      <c r="A97" s="573"/>
      <c r="B97" s="545">
        <v>6</v>
      </c>
      <c r="C97" s="546" t="s">
        <v>427</v>
      </c>
      <c r="D97" s="543"/>
      <c r="E97" s="543"/>
      <c r="F97" s="543"/>
      <c r="G97" s="543"/>
      <c r="H97" s="543"/>
      <c r="I97" s="543"/>
      <c r="J97" s="543"/>
      <c r="K97" s="543"/>
      <c r="L97" s="543"/>
      <c r="M97" s="543"/>
      <c r="N97" s="544"/>
    </row>
    <row r="98" spans="1:14" ht="18.75">
      <c r="A98" s="573"/>
      <c r="B98" s="547"/>
      <c r="C98" s="546"/>
      <c r="D98" s="543"/>
      <c r="E98" s="543"/>
      <c r="F98" s="543"/>
      <c r="G98" s="543"/>
      <c r="H98" s="543"/>
      <c r="I98" s="543"/>
      <c r="J98" s="543"/>
      <c r="K98" s="543"/>
      <c r="L98" s="543"/>
      <c r="M98" s="543"/>
      <c r="N98" s="544"/>
    </row>
    <row r="99" spans="1:14" ht="18.75">
      <c r="A99" s="573"/>
      <c r="B99" s="549" t="s">
        <v>395</v>
      </c>
      <c r="C99" s="546"/>
      <c r="D99" s="543"/>
      <c r="E99" s="543"/>
      <c r="F99" s="543"/>
      <c r="G99" s="543"/>
      <c r="H99" s="543"/>
      <c r="I99" s="543"/>
      <c r="J99" s="543"/>
      <c r="K99" s="543"/>
      <c r="L99" s="543"/>
      <c r="M99" s="543"/>
      <c r="N99" s="544"/>
    </row>
    <row r="100" spans="1:14" ht="18.75">
      <c r="A100" s="573"/>
      <c r="B100" s="550"/>
      <c r="C100" s="542" t="s">
        <v>396</v>
      </c>
      <c r="D100" s="543"/>
      <c r="E100" s="543"/>
      <c r="F100" s="543"/>
      <c r="G100" s="543"/>
      <c r="H100" s="543"/>
      <c r="I100" s="543"/>
      <c r="J100" s="543"/>
      <c r="K100" s="543"/>
      <c r="L100" s="543"/>
      <c r="M100" s="543"/>
      <c r="N100" s="544"/>
    </row>
    <row r="101" spans="1:14" ht="18.75">
      <c r="A101" s="573"/>
      <c r="B101" s="550"/>
      <c r="C101" s="546" t="s">
        <v>397</v>
      </c>
      <c r="D101" s="543"/>
      <c r="E101" s="543"/>
      <c r="F101" s="543"/>
      <c r="G101" s="543"/>
      <c r="H101" s="543"/>
      <c r="I101" s="543"/>
      <c r="J101" s="543"/>
      <c r="K101" s="543"/>
      <c r="L101" s="543"/>
      <c r="M101" s="543"/>
      <c r="N101" s="544"/>
    </row>
    <row r="102" spans="1:14" ht="18.75">
      <c r="A102" s="573"/>
      <c r="B102" s="547"/>
      <c r="C102" s="546"/>
      <c r="D102" s="543"/>
      <c r="E102" s="543"/>
      <c r="F102" s="543"/>
      <c r="G102" s="543"/>
      <c r="H102" s="543"/>
      <c r="I102" s="543"/>
      <c r="J102" s="543"/>
      <c r="K102" s="543"/>
      <c r="L102" s="543"/>
      <c r="M102" s="543"/>
      <c r="N102" s="544"/>
    </row>
    <row r="103" spans="1:14" ht="18.75">
      <c r="A103" s="573"/>
      <c r="B103" s="549" t="s">
        <v>398</v>
      </c>
      <c r="C103" s="546"/>
      <c r="D103" s="543"/>
      <c r="E103" s="543"/>
      <c r="F103" s="543"/>
      <c r="G103" s="543"/>
      <c r="H103" s="543"/>
      <c r="I103" s="543"/>
      <c r="J103" s="543"/>
      <c r="K103" s="543"/>
      <c r="L103" s="543"/>
      <c r="M103" s="543"/>
      <c r="N103" s="544"/>
    </row>
    <row r="104" spans="1:14" ht="18.75">
      <c r="A104" s="573"/>
      <c r="B104" s="547"/>
      <c r="C104" s="542" t="s">
        <v>58</v>
      </c>
      <c r="D104" s="543"/>
      <c r="E104" s="543"/>
      <c r="F104" s="543"/>
      <c r="G104" s="543"/>
      <c r="H104" s="543"/>
      <c r="I104" s="543"/>
      <c r="J104" s="543"/>
      <c r="K104" s="543"/>
      <c r="L104" s="543"/>
      <c r="M104" s="543"/>
      <c r="N104" s="544"/>
    </row>
    <row r="105" spans="1:14" ht="18.75">
      <c r="A105" s="573"/>
      <c r="B105" s="547"/>
      <c r="C105" s="546"/>
      <c r="D105" s="543"/>
      <c r="E105" s="543"/>
      <c r="F105" s="543"/>
      <c r="G105" s="543"/>
      <c r="H105" s="543"/>
      <c r="I105" s="543"/>
      <c r="J105" s="543"/>
      <c r="K105" s="543"/>
      <c r="L105" s="543"/>
      <c r="M105" s="543"/>
      <c r="N105" s="544"/>
    </row>
    <row r="106" spans="1:14" ht="18.75">
      <c r="A106" s="573"/>
      <c r="B106" s="549" t="s">
        <v>399</v>
      </c>
      <c r="C106" s="546"/>
      <c r="D106" s="543"/>
      <c r="E106" s="543"/>
      <c r="F106" s="543"/>
      <c r="G106" s="543"/>
      <c r="H106" s="543"/>
      <c r="I106" s="543"/>
      <c r="J106" s="543"/>
      <c r="K106" s="543"/>
      <c r="L106" s="543"/>
      <c r="M106" s="543"/>
      <c r="N106" s="544"/>
    </row>
    <row r="107" spans="1:14" ht="18.75">
      <c r="A107" s="573"/>
      <c r="B107" s="545">
        <v>1</v>
      </c>
      <c r="C107" s="542" t="s">
        <v>400</v>
      </c>
      <c r="D107" s="543"/>
      <c r="E107" s="543"/>
      <c r="F107" s="543"/>
      <c r="G107" s="543"/>
      <c r="H107" s="543"/>
      <c r="I107" s="543"/>
      <c r="J107" s="543"/>
      <c r="K107" s="543"/>
      <c r="L107" s="543"/>
      <c r="M107" s="543"/>
      <c r="N107" s="544"/>
    </row>
    <row r="108" spans="1:14" ht="18.75">
      <c r="A108" s="573"/>
      <c r="B108" s="545">
        <v>2</v>
      </c>
      <c r="C108" s="546" t="s">
        <v>401</v>
      </c>
      <c r="D108" s="543"/>
      <c r="E108" s="543"/>
      <c r="F108" s="543"/>
      <c r="G108" s="543"/>
      <c r="H108" s="543"/>
      <c r="I108" s="543"/>
      <c r="J108" s="543"/>
      <c r="K108" s="543"/>
      <c r="L108" s="543"/>
      <c r="M108" s="543"/>
      <c r="N108" s="544"/>
    </row>
    <row r="109" spans="1:14" ht="18.75">
      <c r="A109" s="573"/>
      <c r="B109" s="545">
        <v>3</v>
      </c>
      <c r="C109" s="546" t="s">
        <v>402</v>
      </c>
      <c r="D109" s="543"/>
      <c r="E109" s="543"/>
      <c r="F109" s="543"/>
      <c r="G109" s="543"/>
      <c r="H109" s="543"/>
      <c r="I109" s="543"/>
      <c r="J109" s="543"/>
      <c r="K109" s="543"/>
      <c r="L109" s="543"/>
      <c r="M109" s="543"/>
      <c r="N109" s="544"/>
    </row>
    <row r="110" spans="1:14" ht="18.75">
      <c r="A110" s="573"/>
      <c r="B110" s="545">
        <v>4</v>
      </c>
      <c r="C110" s="546" t="s">
        <v>404</v>
      </c>
      <c r="D110" s="543"/>
      <c r="E110" s="543"/>
      <c r="F110" s="543"/>
      <c r="G110" s="543"/>
      <c r="H110" s="543"/>
      <c r="I110" s="543"/>
      <c r="J110" s="543"/>
      <c r="K110" s="543"/>
      <c r="L110" s="543"/>
      <c r="M110" s="543"/>
      <c r="N110" s="544"/>
    </row>
    <row r="111" spans="1:14" ht="18.75">
      <c r="A111" s="573"/>
      <c r="B111" s="545">
        <v>5</v>
      </c>
      <c r="C111" s="546" t="s">
        <v>403</v>
      </c>
      <c r="D111" s="543"/>
      <c r="E111" s="543"/>
      <c r="F111" s="543"/>
      <c r="G111" s="543"/>
      <c r="H111" s="543"/>
      <c r="I111" s="543"/>
      <c r="J111" s="543"/>
      <c r="K111" s="543"/>
      <c r="L111" s="543"/>
      <c r="M111" s="543"/>
      <c r="N111" s="544"/>
    </row>
    <row r="112" spans="1:14" ht="18.75">
      <c r="A112" s="573"/>
      <c r="B112" s="551"/>
      <c r="C112" s="546"/>
      <c r="D112" s="543"/>
      <c r="E112" s="543"/>
      <c r="F112" s="543"/>
      <c r="G112" s="543"/>
      <c r="H112" s="543"/>
      <c r="I112" s="543"/>
      <c r="J112" s="543"/>
      <c r="K112" s="543"/>
      <c r="L112" s="543"/>
      <c r="M112" s="543"/>
      <c r="N112" s="544"/>
    </row>
    <row r="113" spans="1:14" ht="18.75">
      <c r="A113" s="573"/>
      <c r="B113" s="549" t="s">
        <v>405</v>
      </c>
      <c r="C113" s="546"/>
      <c r="D113" s="543"/>
      <c r="E113" s="543"/>
      <c r="F113" s="543"/>
      <c r="G113" s="543"/>
      <c r="H113" s="543"/>
      <c r="I113" s="543"/>
      <c r="J113" s="543"/>
      <c r="K113" s="543"/>
      <c r="L113" s="543"/>
      <c r="M113" s="543"/>
      <c r="N113" s="544"/>
    </row>
    <row r="114" spans="1:14" ht="18.75">
      <c r="A114" s="573"/>
      <c r="B114" s="545">
        <v>1</v>
      </c>
      <c r="C114" s="542" t="s">
        <v>406</v>
      </c>
      <c r="D114" s="543"/>
      <c r="E114" s="543"/>
      <c r="F114" s="543"/>
      <c r="G114" s="543"/>
      <c r="H114" s="543"/>
      <c r="I114" s="543"/>
      <c r="J114" s="543"/>
      <c r="K114" s="543"/>
      <c r="L114" s="543"/>
      <c r="M114" s="543"/>
      <c r="N114" s="544"/>
    </row>
    <row r="115" spans="1:14" ht="18.75">
      <c r="A115" s="573"/>
      <c r="B115" s="545">
        <v>2</v>
      </c>
      <c r="C115" s="546" t="s">
        <v>407</v>
      </c>
      <c r="D115" s="543"/>
      <c r="E115" s="543"/>
      <c r="F115" s="543"/>
      <c r="G115" s="543"/>
      <c r="H115" s="543"/>
      <c r="I115" s="543"/>
      <c r="J115" s="543"/>
      <c r="K115" s="543"/>
      <c r="L115" s="543"/>
      <c r="M115" s="543"/>
      <c r="N115" s="544"/>
    </row>
    <row r="116" spans="1:14" ht="18.75">
      <c r="A116" s="573"/>
      <c r="B116" s="545"/>
      <c r="C116" s="546"/>
      <c r="D116" s="543"/>
      <c r="E116" s="543"/>
      <c r="F116" s="543"/>
      <c r="G116" s="543"/>
      <c r="H116" s="543"/>
      <c r="I116" s="543"/>
      <c r="J116" s="543"/>
      <c r="K116" s="543"/>
      <c r="L116" s="543"/>
      <c r="M116" s="543"/>
      <c r="N116" s="544"/>
    </row>
    <row r="117" spans="1:14" ht="18.75">
      <c r="A117" s="573"/>
      <c r="B117" s="562">
        <v>3</v>
      </c>
      <c r="C117" s="546" t="s">
        <v>408</v>
      </c>
      <c r="D117" s="543"/>
      <c r="E117" s="543"/>
      <c r="F117" s="543"/>
      <c r="G117" s="543"/>
      <c r="H117" s="543"/>
      <c r="I117" s="543"/>
      <c r="J117" s="543"/>
      <c r="K117" s="543"/>
      <c r="L117" s="543"/>
      <c r="M117" s="543"/>
      <c r="N117" s="544"/>
    </row>
    <row r="118" spans="1:14" ht="18.75">
      <c r="A118" s="573"/>
      <c r="B118" s="562"/>
      <c r="C118" s="546" t="s">
        <v>409</v>
      </c>
      <c r="D118" s="543"/>
      <c r="E118" s="543"/>
      <c r="F118" s="543"/>
      <c r="G118" s="543"/>
      <c r="H118" s="543"/>
      <c r="I118" s="543"/>
      <c r="J118" s="543"/>
      <c r="K118" s="543"/>
      <c r="L118" s="543"/>
      <c r="M118" s="543"/>
      <c r="N118" s="544"/>
    </row>
    <row r="119" spans="1:14" ht="18.75">
      <c r="A119" s="573"/>
      <c r="B119" s="545"/>
      <c r="C119" s="546"/>
      <c r="D119" s="543"/>
      <c r="E119" s="543"/>
      <c r="F119" s="543"/>
      <c r="G119" s="543"/>
      <c r="H119" s="543"/>
      <c r="I119" s="543"/>
      <c r="J119" s="543"/>
      <c r="K119" s="543"/>
      <c r="L119" s="543"/>
      <c r="M119" s="543"/>
      <c r="N119" s="544"/>
    </row>
    <row r="120" spans="1:14" ht="18.75">
      <c r="A120" s="573"/>
      <c r="B120" s="562">
        <v>5</v>
      </c>
      <c r="C120" s="546" t="s">
        <v>410</v>
      </c>
      <c r="D120" s="543"/>
      <c r="E120" s="543"/>
      <c r="F120" s="543"/>
      <c r="G120" s="543"/>
      <c r="H120" s="543"/>
      <c r="I120" s="543"/>
      <c r="J120" s="543"/>
      <c r="K120" s="543"/>
      <c r="L120" s="543"/>
      <c r="M120" s="543"/>
      <c r="N120" s="544"/>
    </row>
    <row r="121" spans="1:14" ht="18.75">
      <c r="A121" s="573"/>
      <c r="B121" s="562"/>
      <c r="C121" s="552" t="s">
        <v>428</v>
      </c>
      <c r="D121" s="543"/>
      <c r="E121" s="543"/>
      <c r="F121" s="543"/>
      <c r="G121" s="543"/>
      <c r="H121" s="543"/>
      <c r="I121" s="543"/>
      <c r="J121" s="543"/>
      <c r="K121" s="543"/>
      <c r="L121" s="543"/>
      <c r="M121" s="543"/>
      <c r="N121" s="544"/>
    </row>
    <row r="122" spans="1:14" ht="15.75">
      <c r="A122" s="573"/>
      <c r="B122" s="551"/>
      <c r="C122" s="548"/>
      <c r="D122" s="543"/>
      <c r="E122" s="543"/>
      <c r="F122" s="543"/>
      <c r="G122" s="543"/>
      <c r="H122" s="543"/>
      <c r="I122" s="543"/>
      <c r="J122" s="543"/>
      <c r="K122" s="543"/>
      <c r="L122" s="543"/>
      <c r="M122" s="543"/>
      <c r="N122" s="544"/>
    </row>
    <row r="123" spans="1:14" ht="15.75">
      <c r="A123" s="573"/>
      <c r="B123" s="553"/>
      <c r="C123" s="554"/>
      <c r="D123" s="555"/>
      <c r="E123" s="555"/>
      <c r="F123" s="555"/>
      <c r="G123" s="555"/>
      <c r="H123" s="555"/>
      <c r="I123" s="556"/>
      <c r="J123" s="556"/>
      <c r="K123" s="556"/>
      <c r="L123" s="556"/>
      <c r="M123" s="556"/>
      <c r="N123" s="557"/>
    </row>
    <row r="124" spans="1:14" ht="15.75">
      <c r="A124" s="573"/>
      <c r="B124" s="628"/>
      <c r="C124" s="629"/>
      <c r="D124" s="629"/>
      <c r="E124" s="629"/>
      <c r="F124" s="629"/>
      <c r="G124" s="629"/>
      <c r="H124" s="629"/>
      <c r="I124" s="629"/>
      <c r="J124" s="629"/>
      <c r="K124" s="629"/>
      <c r="L124" s="629"/>
      <c r="M124" s="629"/>
      <c r="N124" s="630"/>
    </row>
    <row r="125" spans="1:14" ht="18.75">
      <c r="A125" s="573"/>
      <c r="B125" s="37" t="s">
        <v>3</v>
      </c>
      <c r="C125" s="38" t="s">
        <v>36</v>
      </c>
      <c r="D125" s="559" t="s">
        <v>411</v>
      </c>
      <c r="E125" s="631"/>
      <c r="F125" s="631"/>
      <c r="G125" s="631"/>
      <c r="H125" s="631"/>
      <c r="I125" s="631"/>
      <c r="J125" s="631"/>
      <c r="K125" s="631"/>
      <c r="L125" s="631"/>
      <c r="M125" s="631"/>
      <c r="N125" s="632"/>
    </row>
    <row r="126" spans="1:14" ht="18.75">
      <c r="A126" s="573"/>
      <c r="B126" s="37"/>
      <c r="C126" s="522" t="s">
        <v>59</v>
      </c>
      <c r="D126" s="519"/>
      <c r="E126" s="520"/>
      <c r="F126" s="520"/>
      <c r="G126" s="520"/>
      <c r="H126" s="520"/>
      <c r="I126" s="520"/>
      <c r="J126" s="520"/>
      <c r="K126" s="520"/>
      <c r="L126" s="520"/>
      <c r="M126" s="520"/>
      <c r="N126" s="521"/>
    </row>
    <row r="127" spans="1:14">
      <c r="A127" s="573"/>
      <c r="B127" s="37"/>
      <c r="C127" s="522"/>
      <c r="D127" s="559" t="s">
        <v>412</v>
      </c>
      <c r="E127" s="560"/>
      <c r="F127" s="560"/>
      <c r="G127" s="560"/>
      <c r="H127" s="560"/>
      <c r="I127" s="560"/>
      <c r="J127" s="560"/>
      <c r="K127" s="560"/>
      <c r="L127" s="560"/>
      <c r="M127" s="560"/>
      <c r="N127" s="561"/>
    </row>
    <row r="128" spans="1:14">
      <c r="A128" s="573"/>
      <c r="B128" s="37"/>
      <c r="C128" s="522"/>
      <c r="D128" s="559" t="s">
        <v>60</v>
      </c>
      <c r="E128" s="560"/>
      <c r="F128" s="560"/>
      <c r="G128" s="560"/>
      <c r="H128" s="560"/>
      <c r="I128" s="560"/>
      <c r="J128" s="560"/>
      <c r="K128" s="560"/>
      <c r="L128" s="560"/>
      <c r="M128" s="560"/>
      <c r="N128" s="561"/>
    </row>
    <row r="129" spans="1:14">
      <c r="A129" s="573"/>
      <c r="B129" s="37"/>
      <c r="C129" s="522"/>
      <c r="D129" s="559" t="s">
        <v>61</v>
      </c>
      <c r="E129" s="560"/>
      <c r="F129" s="560"/>
      <c r="G129" s="560"/>
      <c r="H129" s="560"/>
      <c r="I129" s="560"/>
      <c r="J129" s="560"/>
      <c r="K129" s="560"/>
      <c r="L129" s="560"/>
      <c r="M129" s="560"/>
      <c r="N129" s="561"/>
    </row>
    <row r="130" spans="1:14">
      <c r="A130" s="573"/>
      <c r="B130" s="37"/>
      <c r="C130" s="522"/>
      <c r="D130" s="559" t="s">
        <v>62</v>
      </c>
      <c r="E130" s="560"/>
      <c r="F130" s="560"/>
      <c r="G130" s="560"/>
      <c r="H130" s="560"/>
      <c r="I130" s="560"/>
      <c r="J130" s="560"/>
      <c r="K130" s="560"/>
      <c r="L130" s="560"/>
      <c r="M130" s="560"/>
      <c r="N130" s="561"/>
    </row>
    <row r="131" spans="1:14" ht="15.75">
      <c r="A131" s="573"/>
      <c r="B131" s="633"/>
      <c r="C131" s="634"/>
      <c r="D131" s="634"/>
      <c r="E131" s="634"/>
      <c r="F131" s="634"/>
      <c r="G131" s="634"/>
      <c r="H131" s="634"/>
      <c r="I131" s="634"/>
      <c r="J131" s="634"/>
      <c r="K131" s="634"/>
      <c r="L131" s="634"/>
      <c r="M131" s="634"/>
      <c r="N131" s="635"/>
    </row>
    <row r="132" spans="1:14" ht="18.75">
      <c r="A132" s="573"/>
      <c r="B132" s="639" t="s">
        <v>37</v>
      </c>
      <c r="C132" s="640"/>
      <c r="D132" s="640"/>
      <c r="E132" s="640"/>
      <c r="F132" s="640"/>
      <c r="G132" s="640"/>
      <c r="H132" s="640"/>
      <c r="I132" s="640"/>
      <c r="J132" s="640"/>
      <c r="K132" s="640"/>
      <c r="L132" s="640"/>
      <c r="M132" s="640"/>
      <c r="N132" s="641"/>
    </row>
    <row r="133" spans="1:14" ht="18">
      <c r="A133" s="573"/>
      <c r="B133" s="39" t="s">
        <v>38</v>
      </c>
      <c r="C133" s="40">
        <v>0.05</v>
      </c>
      <c r="D133" s="41">
        <v>0.05</v>
      </c>
      <c r="E133" s="19">
        <v>0.05</v>
      </c>
      <c r="F133" s="42" t="s">
        <v>39</v>
      </c>
      <c r="G133" s="76">
        <v>4</v>
      </c>
      <c r="H133" s="41">
        <v>0.31</v>
      </c>
      <c r="I133" s="74">
        <v>4</v>
      </c>
      <c r="J133" s="110"/>
      <c r="K133" s="42" t="s">
        <v>40</v>
      </c>
      <c r="L133" s="111">
        <v>0.5</v>
      </c>
      <c r="M133" s="43">
        <v>0.05</v>
      </c>
      <c r="N133" s="29">
        <v>0.5</v>
      </c>
    </row>
    <row r="134" spans="1:14">
      <c r="A134" s="573"/>
      <c r="B134" s="642" t="s">
        <v>95</v>
      </c>
      <c r="C134" s="643"/>
      <c r="D134" s="643"/>
      <c r="E134" s="643"/>
      <c r="F134" s="643"/>
      <c r="G134" s="643"/>
      <c r="H134" s="643"/>
      <c r="I134" s="643"/>
      <c r="J134" s="643"/>
      <c r="K134" s="643"/>
      <c r="L134" s="643"/>
      <c r="M134" s="643"/>
      <c r="N134" s="644"/>
    </row>
    <row r="135" spans="1:14" ht="15.75">
      <c r="A135" s="573"/>
      <c r="B135" s="8" t="s">
        <v>4</v>
      </c>
      <c r="C135" s="7" t="s">
        <v>413</v>
      </c>
      <c r="D135" s="4"/>
      <c r="E135" s="4"/>
      <c r="F135" s="4"/>
      <c r="G135" s="4"/>
      <c r="H135" s="4"/>
      <c r="I135" s="5"/>
      <c r="J135" s="5"/>
      <c r="K135" s="5"/>
      <c r="L135" s="5"/>
      <c r="M135" s="5"/>
      <c r="N135" s="6"/>
    </row>
    <row r="136" spans="1:14" ht="15.75">
      <c r="A136" s="573"/>
      <c r="B136" s="8"/>
      <c r="C136" s="44" t="s">
        <v>96</v>
      </c>
      <c r="D136" s="4"/>
      <c r="E136" s="4"/>
      <c r="F136" s="4"/>
      <c r="G136" s="4"/>
      <c r="H136" s="4"/>
      <c r="I136" s="5"/>
      <c r="J136" s="5"/>
      <c r="K136" s="5"/>
      <c r="L136" s="5"/>
      <c r="M136" s="5"/>
      <c r="N136" s="6"/>
    </row>
    <row r="137" spans="1:14" ht="15.75">
      <c r="A137" s="573"/>
      <c r="B137" s="8"/>
      <c r="C137" s="44" t="s">
        <v>5</v>
      </c>
      <c r="D137" s="4"/>
      <c r="E137" s="4"/>
      <c r="F137" s="4"/>
      <c r="G137" s="4"/>
      <c r="H137" s="4"/>
      <c r="I137" s="5"/>
      <c r="J137" s="5"/>
      <c r="K137" s="5"/>
      <c r="L137" s="5"/>
      <c r="M137" s="5"/>
      <c r="N137" s="6"/>
    </row>
    <row r="138" spans="1:14" ht="15.75">
      <c r="A138" s="573"/>
      <c r="B138" s="9" t="s">
        <v>6</v>
      </c>
      <c r="C138" s="45" t="s">
        <v>414</v>
      </c>
      <c r="D138" s="112"/>
      <c r="E138" s="112"/>
      <c r="F138" s="112"/>
      <c r="G138" s="112"/>
      <c r="H138" s="112"/>
      <c r="I138" s="113"/>
      <c r="J138" s="113"/>
      <c r="K138" s="113"/>
      <c r="L138" s="113"/>
      <c r="M138" s="113"/>
      <c r="N138" s="114"/>
    </row>
    <row r="139" spans="1:14" ht="15.75">
      <c r="A139" s="573"/>
      <c r="B139" s="115" t="s">
        <v>69</v>
      </c>
      <c r="C139" s="116" t="s">
        <v>97</v>
      </c>
      <c r="D139" s="112"/>
      <c r="E139" s="112"/>
      <c r="F139" s="112"/>
      <c r="G139" s="112"/>
      <c r="H139" s="112"/>
      <c r="I139" s="113"/>
      <c r="J139" s="113"/>
      <c r="K139" s="113"/>
      <c r="L139" s="113"/>
      <c r="M139" s="113"/>
      <c r="N139" s="114"/>
    </row>
    <row r="140" spans="1:14">
      <c r="A140" s="573"/>
      <c r="B140" s="10" t="s">
        <v>7</v>
      </c>
      <c r="C140" s="645" t="str">
        <f ca="1">CELL("nomfichier")</f>
        <v>D:\1 UPRT SITE WEB\uprt.fr\re-recettes\recettes-du-net\[salade-cesar-de-julie.xlsx]Salade César</v>
      </c>
      <c r="D140" s="645"/>
      <c r="E140" s="645"/>
      <c r="F140" s="645"/>
      <c r="G140" s="645"/>
      <c r="H140" s="645"/>
      <c r="I140" s="645"/>
      <c r="J140" s="645"/>
      <c r="K140" s="645"/>
      <c r="L140" s="645"/>
      <c r="M140" s="645"/>
      <c r="N140" s="646"/>
    </row>
    <row r="141" spans="1:14">
      <c r="A141" s="573"/>
      <c r="B141" s="11" t="s">
        <v>9</v>
      </c>
      <c r="C141" s="647" t="s">
        <v>430</v>
      </c>
      <c r="D141" s="647"/>
      <c r="E141" s="647"/>
      <c r="F141" s="647"/>
      <c r="G141" s="647"/>
      <c r="H141" s="647"/>
      <c r="I141" s="647"/>
      <c r="J141" s="647"/>
      <c r="K141" s="647"/>
      <c r="L141" s="647"/>
      <c r="M141" s="647"/>
      <c r="N141" s="648"/>
    </row>
    <row r="142" spans="1:14" ht="15.75" thickBot="1">
      <c r="A142" s="573"/>
      <c r="B142" s="614" t="s">
        <v>10</v>
      </c>
      <c r="C142" s="615"/>
      <c r="D142" s="615"/>
      <c r="E142" s="615"/>
      <c r="F142" s="615"/>
      <c r="G142" s="615"/>
      <c r="H142" s="615"/>
      <c r="I142" s="615"/>
      <c r="J142" s="615"/>
      <c r="K142" s="615"/>
      <c r="L142" s="615"/>
      <c r="M142" s="615"/>
      <c r="N142" s="616"/>
    </row>
  </sheetData>
  <mergeCells count="50">
    <mergeCell ref="B142:N142"/>
    <mergeCell ref="P67:X68"/>
    <mergeCell ref="B60:N60"/>
    <mergeCell ref="G61:N62"/>
    <mergeCell ref="B124:N124"/>
    <mergeCell ref="D125:N125"/>
    <mergeCell ref="B131:N131"/>
    <mergeCell ref="B82:B83"/>
    <mergeCell ref="B132:N132"/>
    <mergeCell ref="B134:N134"/>
    <mergeCell ref="C140:N140"/>
    <mergeCell ref="C141:N141"/>
    <mergeCell ref="P61:P62"/>
    <mergeCell ref="Q61:Q62"/>
    <mergeCell ref="R61:R62"/>
    <mergeCell ref="S61:S62"/>
    <mergeCell ref="U62:U66"/>
    <mergeCell ref="N25:N26"/>
    <mergeCell ref="L31:N31"/>
    <mergeCell ref="P59:X59"/>
    <mergeCell ref="P60:S60"/>
    <mergeCell ref="T60:X60"/>
    <mergeCell ref="N2:N4"/>
    <mergeCell ref="B29:B30"/>
    <mergeCell ref="C29:C30"/>
    <mergeCell ref="D29:D30"/>
    <mergeCell ref="A5:A142"/>
    <mergeCell ref="B5:N6"/>
    <mergeCell ref="B7:N19"/>
    <mergeCell ref="B22:N22"/>
    <mergeCell ref="M23:N23"/>
    <mergeCell ref="B25:B26"/>
    <mergeCell ref="C25:C26"/>
    <mergeCell ref="J25:J26"/>
    <mergeCell ref="K25:K26"/>
    <mergeCell ref="L25:M26"/>
    <mergeCell ref="G26:H26"/>
    <mergeCell ref="B28:D28"/>
    <mergeCell ref="B87:B88"/>
    <mergeCell ref="B93:B95"/>
    <mergeCell ref="B90:B91"/>
    <mergeCell ref="A2:A4"/>
    <mergeCell ref="B2:M4"/>
    <mergeCell ref="F45:I45"/>
    <mergeCell ref="D128:N128"/>
    <mergeCell ref="D130:N130"/>
    <mergeCell ref="D129:N129"/>
    <mergeCell ref="B117:B118"/>
    <mergeCell ref="B120:B121"/>
    <mergeCell ref="D127:N127"/>
  </mergeCells>
  <hyperlinks>
    <hyperlink ref="P67" r:id="rId1"/>
    <hyperlink ref="D125" r:id="rId2"/>
    <hyperlink ref="D127" r:id="rId3"/>
    <hyperlink ref="D128" r:id="rId4"/>
    <hyperlink ref="D129" r:id="rId5"/>
    <hyperlink ref="D130" r:id="rId6"/>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58"/>
  <sheetViews>
    <sheetView topLeftCell="A37" workbookViewId="0">
      <selection activeCell="T59" sqref="T59"/>
    </sheetView>
  </sheetViews>
  <sheetFormatPr baseColWidth="10" defaultRowHeight="15"/>
  <cols>
    <col min="1" max="1" width="3.7109375" customWidth="1"/>
  </cols>
  <sheetData>
    <row r="1" spans="1:17" ht="15.75" thickBot="1">
      <c r="A1" s="121">
        <f t="shared" ref="A1:Q1" ca="1" si="0">CELL("largeur",A1)</f>
        <v>3</v>
      </c>
      <c r="B1" s="121">
        <f t="shared" ca="1" si="0"/>
        <v>11</v>
      </c>
      <c r="C1" s="121">
        <f t="shared" ca="1" si="0"/>
        <v>11</v>
      </c>
      <c r="D1" s="121">
        <f t="shared" ca="1" si="0"/>
        <v>11</v>
      </c>
      <c r="E1" s="121">
        <f t="shared" ca="1" si="0"/>
        <v>11</v>
      </c>
      <c r="F1" s="121">
        <f t="shared" ca="1" si="0"/>
        <v>11</v>
      </c>
      <c r="G1" s="121">
        <f t="shared" ca="1" si="0"/>
        <v>11</v>
      </c>
      <c r="H1" s="121">
        <f t="shared" ca="1" si="0"/>
        <v>11</v>
      </c>
      <c r="I1" s="121">
        <f t="shared" ca="1" si="0"/>
        <v>11</v>
      </c>
      <c r="J1" s="121">
        <f t="shared" ca="1" si="0"/>
        <v>11</v>
      </c>
      <c r="K1" s="121">
        <f t="shared" ca="1" si="0"/>
        <v>11</v>
      </c>
      <c r="L1" s="121">
        <f t="shared" ca="1" si="0"/>
        <v>11</v>
      </c>
      <c r="M1" s="121">
        <f t="shared" ca="1" si="0"/>
        <v>11</v>
      </c>
      <c r="N1" s="121">
        <f t="shared" ca="1" si="0"/>
        <v>11</v>
      </c>
      <c r="O1" s="121">
        <f t="shared" ca="1" si="0"/>
        <v>11</v>
      </c>
      <c r="P1" s="121">
        <f t="shared" ca="1" si="0"/>
        <v>11</v>
      </c>
      <c r="Q1" s="121">
        <f t="shared" ca="1" si="0"/>
        <v>11</v>
      </c>
    </row>
    <row r="2" spans="1:17" ht="26.25">
      <c r="A2" s="122"/>
      <c r="B2" s="914" t="s">
        <v>108</v>
      </c>
      <c r="C2" s="915"/>
      <c r="D2" s="915"/>
      <c r="E2" s="915"/>
      <c r="F2" s="915"/>
      <c r="G2" s="915"/>
      <c r="H2" s="915"/>
      <c r="I2" s="915"/>
      <c r="J2" s="915"/>
      <c r="K2" s="915"/>
      <c r="L2" s="915"/>
      <c r="M2" s="915"/>
      <c r="N2" s="915"/>
      <c r="O2" s="915"/>
      <c r="P2" s="915"/>
      <c r="Q2" s="916"/>
    </row>
    <row r="3" spans="1:17" ht="15.75">
      <c r="A3" s="122"/>
      <c r="B3" s="917" t="s">
        <v>109</v>
      </c>
      <c r="C3" s="918"/>
      <c r="D3" s="918"/>
      <c r="E3" s="918"/>
      <c r="F3" s="918"/>
      <c r="G3" s="918"/>
      <c r="H3" s="918"/>
      <c r="I3" s="918"/>
      <c r="J3" s="918"/>
      <c r="K3" s="918"/>
      <c r="L3" s="918"/>
      <c r="M3" s="918"/>
      <c r="N3" s="918"/>
      <c r="O3" s="918"/>
      <c r="P3" s="918"/>
      <c r="Q3" s="919"/>
    </row>
    <row r="4" spans="1:17" ht="15.75">
      <c r="A4" s="122"/>
      <c r="B4" s="917" t="s">
        <v>110</v>
      </c>
      <c r="C4" s="918"/>
      <c r="D4" s="918"/>
      <c r="E4" s="918"/>
      <c r="F4" s="918"/>
      <c r="G4" s="918"/>
      <c r="H4" s="918"/>
      <c r="I4" s="918"/>
      <c r="J4" s="918"/>
      <c r="K4" s="918"/>
      <c r="L4" s="918"/>
      <c r="M4" s="918"/>
      <c r="N4" s="918"/>
      <c r="O4" s="918"/>
      <c r="P4" s="918"/>
      <c r="Q4" s="919"/>
    </row>
    <row r="5" spans="1:17" ht="16.5" thickBot="1">
      <c r="A5" s="122"/>
      <c r="B5" s="920" t="s">
        <v>111</v>
      </c>
      <c r="C5" s="921"/>
      <c r="D5" s="921"/>
      <c r="E5" s="921"/>
      <c r="F5" s="921"/>
      <c r="G5" s="921"/>
      <c r="H5" s="921"/>
      <c r="I5" s="921"/>
      <c r="J5" s="921"/>
      <c r="K5" s="921"/>
      <c r="L5" s="921"/>
      <c r="M5" s="921"/>
      <c r="N5" s="921"/>
      <c r="O5" s="921"/>
      <c r="P5" s="921"/>
      <c r="Q5" s="922"/>
    </row>
    <row r="6" spans="1:17" ht="15.75">
      <c r="A6" s="123"/>
      <c r="B6" s="122"/>
      <c r="C6" s="124"/>
      <c r="D6" s="122"/>
      <c r="E6" s="122"/>
      <c r="F6" s="122"/>
      <c r="G6" s="122"/>
      <c r="H6" s="122"/>
      <c r="I6" s="122"/>
      <c r="J6" s="122"/>
      <c r="K6" s="122"/>
      <c r="L6" s="122"/>
      <c r="M6" s="123"/>
      <c r="N6" s="123"/>
      <c r="O6" s="123"/>
      <c r="P6" s="123"/>
      <c r="Q6" s="123"/>
    </row>
    <row r="7" spans="1:17" ht="15.75" thickBot="1">
      <c r="A7" s="123"/>
      <c r="B7" s="122"/>
      <c r="C7" s="125"/>
      <c r="D7" s="122"/>
      <c r="E7" s="122"/>
      <c r="F7" s="122"/>
      <c r="G7" s="122"/>
      <c r="H7" s="122"/>
      <c r="I7" s="122"/>
      <c r="J7" s="122"/>
      <c r="K7" s="122"/>
      <c r="L7" s="122"/>
      <c r="M7" s="123"/>
      <c r="N7" s="123"/>
      <c r="O7" s="123"/>
      <c r="P7" s="123"/>
      <c r="Q7" s="123"/>
    </row>
    <row r="8" spans="1:17" ht="16.5" thickBot="1">
      <c r="A8" s="123"/>
      <c r="B8" s="923" t="s">
        <v>112</v>
      </c>
      <c r="C8" s="924"/>
      <c r="D8" s="924"/>
      <c r="E8" s="924"/>
      <c r="F8" s="924"/>
      <c r="G8" s="924"/>
      <c r="H8" s="924"/>
      <c r="I8" s="924"/>
      <c r="J8" s="924"/>
      <c r="K8" s="924"/>
      <c r="L8" s="924"/>
      <c r="M8" s="924"/>
      <c r="N8" s="924"/>
      <c r="O8" s="924"/>
      <c r="P8" s="924"/>
      <c r="Q8" s="925"/>
    </row>
    <row r="9" spans="1:17">
      <c r="A9" s="123"/>
      <c r="B9" s="126"/>
      <c r="C9" s="122"/>
      <c r="D9" s="122"/>
      <c r="E9" s="122"/>
      <c r="F9" s="122"/>
      <c r="G9" s="122"/>
      <c r="H9" s="122"/>
      <c r="I9" s="122"/>
      <c r="J9" s="122"/>
      <c r="K9" s="122"/>
      <c r="L9" s="122"/>
      <c r="M9" s="123"/>
      <c r="N9" s="123"/>
      <c r="O9" s="123"/>
      <c r="P9" s="123"/>
      <c r="Q9" s="123"/>
    </row>
    <row r="10" spans="1:17">
      <c r="A10" s="123"/>
      <c r="B10" s="122"/>
      <c r="C10" s="127" t="s">
        <v>113</v>
      </c>
      <c r="D10" s="128"/>
      <c r="E10" s="128"/>
      <c r="F10" s="122"/>
      <c r="G10" s="122"/>
      <c r="H10" s="122"/>
      <c r="I10" s="122"/>
      <c r="J10" s="122"/>
      <c r="K10" s="122"/>
      <c r="L10" s="122"/>
      <c r="M10" s="123"/>
      <c r="N10" s="123"/>
      <c r="O10" s="123"/>
      <c r="P10" s="123"/>
      <c r="Q10" s="123"/>
    </row>
    <row r="11" spans="1:17" ht="15.75">
      <c r="A11" s="123"/>
      <c r="B11" s="122"/>
      <c r="C11" s="129"/>
      <c r="D11" s="130">
        <v>0.4</v>
      </c>
      <c r="E11" s="131" t="s">
        <v>114</v>
      </c>
      <c r="F11" s="122"/>
      <c r="G11" s="122"/>
      <c r="H11" s="122"/>
      <c r="I11" s="122"/>
      <c r="J11" s="122"/>
      <c r="K11" s="122"/>
      <c r="L11" s="122"/>
      <c r="M11" s="123"/>
      <c r="N11" s="123"/>
      <c r="O11" s="123"/>
      <c r="P11" s="123"/>
      <c r="Q11" s="123"/>
    </row>
    <row r="12" spans="1:17">
      <c r="A12" s="123"/>
      <c r="B12" s="122"/>
      <c r="C12" s="127"/>
      <c r="D12" s="128"/>
      <c r="E12" s="128"/>
      <c r="F12" s="122"/>
      <c r="G12" s="122"/>
      <c r="H12" s="122"/>
      <c r="I12" s="122"/>
      <c r="J12" s="122"/>
      <c r="K12" s="122"/>
      <c r="L12" s="122"/>
      <c r="M12" s="123"/>
      <c r="N12" s="123"/>
      <c r="O12" s="123"/>
      <c r="P12" s="123"/>
      <c r="Q12" s="123"/>
    </row>
    <row r="13" spans="1:17">
      <c r="A13" s="123"/>
      <c r="B13" s="122"/>
      <c r="C13" s="132" t="s">
        <v>115</v>
      </c>
      <c r="D13" s="132"/>
      <c r="E13" s="132"/>
      <c r="F13" s="133"/>
      <c r="G13" s="133"/>
      <c r="H13" s="133"/>
      <c r="I13" s="133"/>
      <c r="J13" s="122"/>
      <c r="K13" s="122"/>
      <c r="L13" s="122"/>
      <c r="M13" s="123"/>
      <c r="N13" s="123"/>
      <c r="O13" s="123"/>
      <c r="P13" s="123"/>
      <c r="Q13" s="123"/>
    </row>
    <row r="14" spans="1:17">
      <c r="A14" s="123"/>
      <c r="B14" s="122"/>
      <c r="C14" s="128" t="s">
        <v>116</v>
      </c>
      <c r="D14" s="128"/>
      <c r="E14" s="128"/>
      <c r="F14" s="122"/>
      <c r="G14" s="122"/>
      <c r="H14" s="122"/>
      <c r="I14" s="122"/>
      <c r="J14" s="122"/>
      <c r="K14" s="122"/>
      <c r="L14" s="122"/>
      <c r="M14" s="123"/>
      <c r="N14" s="123"/>
      <c r="O14" s="123"/>
      <c r="P14" s="123"/>
      <c r="Q14" s="123"/>
    </row>
    <row r="15" spans="1:17">
      <c r="A15" s="123"/>
      <c r="B15" s="122"/>
      <c r="C15" s="128" t="s">
        <v>117</v>
      </c>
      <c r="D15" s="128"/>
      <c r="E15" s="128"/>
      <c r="F15" s="122"/>
      <c r="G15" s="122"/>
      <c r="H15" s="122"/>
      <c r="I15" s="122"/>
      <c r="J15" s="122"/>
      <c r="K15" s="122"/>
      <c r="L15" s="122"/>
      <c r="M15" s="123"/>
      <c r="N15" s="123"/>
      <c r="O15" s="123"/>
      <c r="P15" s="123"/>
      <c r="Q15" s="123"/>
    </row>
    <row r="16" spans="1:17" ht="15.75">
      <c r="A16" s="123"/>
      <c r="B16" s="122"/>
      <c r="C16" s="129">
        <v>2</v>
      </c>
      <c r="D16" s="130"/>
      <c r="E16" s="134" t="s">
        <v>118</v>
      </c>
      <c r="F16" s="122"/>
      <c r="G16" s="122"/>
      <c r="H16" s="122"/>
      <c r="I16" s="122"/>
      <c r="J16" s="122"/>
      <c r="K16" s="122"/>
      <c r="L16" s="122"/>
      <c r="M16" s="123"/>
      <c r="N16" s="123"/>
      <c r="O16" s="123"/>
      <c r="P16" s="123"/>
      <c r="Q16" s="123"/>
    </row>
    <row r="17" spans="1:17">
      <c r="A17" s="123"/>
      <c r="B17" s="122"/>
      <c r="C17" s="128"/>
      <c r="D17" s="128"/>
      <c r="E17" s="128"/>
      <c r="F17" s="122"/>
      <c r="G17" s="122"/>
      <c r="H17" s="122"/>
      <c r="I17" s="122"/>
      <c r="J17" s="122"/>
      <c r="K17" s="122"/>
      <c r="L17" s="122"/>
      <c r="M17" s="123"/>
      <c r="N17" s="123"/>
      <c r="O17" s="123"/>
      <c r="P17" s="123"/>
      <c r="Q17" s="123"/>
    </row>
    <row r="18" spans="1:17">
      <c r="A18" s="123"/>
      <c r="B18" s="122"/>
      <c r="C18" s="128" t="s">
        <v>119</v>
      </c>
      <c r="D18" s="128"/>
      <c r="E18" s="128"/>
      <c r="F18" s="122"/>
      <c r="G18" s="122"/>
      <c r="H18" s="122"/>
      <c r="I18" s="122"/>
      <c r="J18" s="122"/>
      <c r="K18" s="122"/>
      <c r="L18" s="122"/>
      <c r="M18" s="123"/>
      <c r="N18" s="123"/>
      <c r="O18" s="123"/>
      <c r="P18" s="123"/>
      <c r="Q18" s="123"/>
    </row>
    <row r="19" spans="1:17" ht="15.75">
      <c r="A19" s="123"/>
      <c r="B19" s="122"/>
      <c r="C19" s="129"/>
      <c r="D19" s="130">
        <v>0.1</v>
      </c>
      <c r="E19" s="134" t="s">
        <v>118</v>
      </c>
      <c r="F19" s="122"/>
      <c r="G19" s="122"/>
      <c r="H19" s="122"/>
      <c r="I19" s="122"/>
      <c r="J19" s="122"/>
      <c r="K19" s="122"/>
      <c r="L19" s="122"/>
      <c r="M19" s="123"/>
      <c r="N19" s="123"/>
      <c r="O19" s="123"/>
      <c r="P19" s="123"/>
      <c r="Q19" s="123"/>
    </row>
    <row r="20" spans="1:17">
      <c r="A20" s="123"/>
      <c r="B20" s="122"/>
      <c r="C20" s="128" t="s">
        <v>120</v>
      </c>
      <c r="D20" s="128"/>
      <c r="E20" s="128"/>
      <c r="F20" s="122"/>
      <c r="G20" s="122"/>
      <c r="H20" s="122"/>
      <c r="I20" s="122"/>
      <c r="J20" s="122"/>
      <c r="K20" s="122"/>
      <c r="L20" s="122"/>
      <c r="M20" s="123"/>
      <c r="N20" s="123"/>
      <c r="O20" s="123"/>
      <c r="P20" s="123"/>
      <c r="Q20" s="123"/>
    </row>
    <row r="21" spans="1:17">
      <c r="A21" s="123"/>
      <c r="B21" s="122"/>
      <c r="C21" s="128"/>
      <c r="D21" s="128"/>
      <c r="E21" s="128"/>
      <c r="F21" s="122"/>
      <c r="G21" s="122"/>
      <c r="H21" s="122"/>
      <c r="I21" s="122"/>
      <c r="J21" s="122"/>
      <c r="K21" s="122"/>
      <c r="L21" s="122"/>
      <c r="M21" s="123"/>
      <c r="N21" s="123"/>
      <c r="O21" s="123"/>
      <c r="P21" s="123"/>
      <c r="Q21" s="123"/>
    </row>
    <row r="22" spans="1:17">
      <c r="A22" s="123"/>
      <c r="B22" s="122"/>
      <c r="C22" s="128"/>
      <c r="D22" s="128"/>
      <c r="E22" s="128"/>
      <c r="F22" s="122"/>
      <c r="G22" s="122"/>
      <c r="H22" s="122"/>
      <c r="I22" s="122"/>
      <c r="J22" s="122"/>
      <c r="K22" s="122"/>
      <c r="L22" s="122"/>
      <c r="M22" s="123"/>
      <c r="N22" s="123"/>
      <c r="O22" s="123"/>
      <c r="P22" s="123"/>
      <c r="Q22" s="123"/>
    </row>
    <row r="23" spans="1:17" ht="15.75">
      <c r="A23" s="123"/>
      <c r="B23" s="122"/>
      <c r="C23" s="129"/>
      <c r="D23" s="130">
        <v>0.05</v>
      </c>
      <c r="E23" s="134" t="s">
        <v>121</v>
      </c>
      <c r="F23" s="122"/>
      <c r="G23" s="122"/>
      <c r="H23" s="122"/>
      <c r="I23" s="122"/>
      <c r="J23" s="122"/>
      <c r="K23" s="122"/>
      <c r="L23" s="122"/>
      <c r="M23" s="123"/>
      <c r="N23" s="123"/>
      <c r="O23" s="123"/>
      <c r="P23" s="123"/>
      <c r="Q23" s="123"/>
    </row>
    <row r="24" spans="1:17">
      <c r="A24" s="123"/>
      <c r="B24" s="122"/>
      <c r="C24" s="128"/>
      <c r="D24" s="128"/>
      <c r="E24" s="128"/>
      <c r="F24" s="122"/>
      <c r="G24" s="122"/>
      <c r="H24" s="122"/>
      <c r="I24" s="122"/>
      <c r="J24" s="122"/>
      <c r="K24" s="122"/>
      <c r="L24" s="122"/>
      <c r="M24" s="123"/>
      <c r="N24" s="123"/>
      <c r="O24" s="123"/>
      <c r="P24" s="123"/>
      <c r="Q24" s="123"/>
    </row>
    <row r="25" spans="1:17">
      <c r="A25" s="123"/>
      <c r="B25" s="122"/>
      <c r="C25" s="127" t="s">
        <v>122</v>
      </c>
      <c r="D25" s="128"/>
      <c r="E25" s="128"/>
      <c r="F25" s="122"/>
      <c r="G25" s="122"/>
      <c r="H25" s="122"/>
      <c r="I25" s="122"/>
      <c r="J25" s="122"/>
      <c r="K25" s="122"/>
      <c r="L25" s="122"/>
      <c r="M25" s="123"/>
      <c r="N25" s="123"/>
      <c r="O25" s="123"/>
      <c r="P25" s="123"/>
      <c r="Q25" s="123"/>
    </row>
    <row r="26" spans="1:17" ht="15.75">
      <c r="A26" s="123"/>
      <c r="B26" s="122"/>
      <c r="C26" s="129">
        <v>0.25</v>
      </c>
      <c r="D26" s="130"/>
      <c r="E26" s="134" t="s">
        <v>123</v>
      </c>
      <c r="F26" s="122"/>
      <c r="G26" s="122"/>
      <c r="H26" s="122"/>
      <c r="I26" s="122"/>
      <c r="J26" s="122"/>
      <c r="K26" s="122"/>
      <c r="L26" s="122"/>
      <c r="M26" s="123"/>
      <c r="N26" s="123"/>
      <c r="O26" s="123"/>
      <c r="P26" s="123"/>
      <c r="Q26" s="123"/>
    </row>
    <row r="27" spans="1:17">
      <c r="A27" s="123"/>
      <c r="B27" s="122"/>
      <c r="C27" s="135"/>
      <c r="D27" s="128"/>
      <c r="E27" s="128"/>
      <c r="F27" s="122"/>
      <c r="G27" s="122"/>
      <c r="H27" s="122"/>
      <c r="I27" s="122"/>
      <c r="J27" s="122"/>
      <c r="K27" s="122"/>
      <c r="L27" s="122"/>
      <c r="M27" s="123"/>
      <c r="N27" s="123"/>
      <c r="O27" s="123"/>
      <c r="P27" s="123"/>
      <c r="Q27" s="123"/>
    </row>
    <row r="28" spans="1:17">
      <c r="A28" s="123"/>
      <c r="B28" s="122"/>
      <c r="C28" s="127" t="s">
        <v>124</v>
      </c>
      <c r="D28" s="128"/>
      <c r="E28" s="128"/>
      <c r="F28" s="122"/>
      <c r="G28" s="122"/>
      <c r="H28" s="122"/>
      <c r="I28" s="122"/>
      <c r="J28" s="122"/>
      <c r="K28" s="122"/>
      <c r="L28" s="122"/>
      <c r="M28" s="123"/>
      <c r="N28" s="123"/>
      <c r="O28" s="123"/>
      <c r="P28" s="123"/>
      <c r="Q28" s="123"/>
    </row>
    <row r="29" spans="1:17">
      <c r="A29" s="123"/>
      <c r="B29" s="122"/>
      <c r="C29" s="132" t="s">
        <v>125</v>
      </c>
      <c r="D29" s="132"/>
      <c r="E29" s="132"/>
      <c r="F29" s="132"/>
      <c r="G29" s="132"/>
      <c r="H29" s="132"/>
      <c r="I29" s="132"/>
      <c r="J29" s="122"/>
      <c r="K29" s="122"/>
      <c r="L29" s="122"/>
      <c r="M29" s="123"/>
      <c r="N29" s="123"/>
      <c r="O29" s="123"/>
      <c r="P29" s="123"/>
      <c r="Q29" s="123"/>
    </row>
    <row r="30" spans="1:17">
      <c r="A30" s="123"/>
      <c r="B30" s="122"/>
      <c r="C30" s="132"/>
      <c r="D30" s="132" t="s">
        <v>126</v>
      </c>
      <c r="E30" s="132"/>
      <c r="F30" s="132"/>
      <c r="G30" s="132"/>
      <c r="H30" s="132"/>
      <c r="I30" s="132"/>
      <c r="J30" s="122"/>
      <c r="K30" s="122"/>
      <c r="L30" s="122"/>
      <c r="M30" s="123"/>
      <c r="N30" s="123"/>
      <c r="O30" s="123"/>
      <c r="P30" s="123"/>
      <c r="Q30" s="123"/>
    </row>
    <row r="31" spans="1:17">
      <c r="A31" s="123"/>
      <c r="B31" s="122"/>
      <c r="C31" s="132"/>
      <c r="D31" s="132" t="s">
        <v>127</v>
      </c>
      <c r="E31" s="132"/>
      <c r="F31" s="132"/>
      <c r="G31" s="132"/>
      <c r="H31" s="132"/>
      <c r="I31" s="132"/>
      <c r="J31" s="122"/>
      <c r="K31" s="122"/>
      <c r="L31" s="122"/>
      <c r="M31" s="123"/>
      <c r="N31" s="123"/>
      <c r="O31" s="123"/>
      <c r="P31" s="123"/>
      <c r="Q31" s="123"/>
    </row>
    <row r="32" spans="1:17">
      <c r="A32" s="123"/>
      <c r="B32" s="122"/>
      <c r="C32" s="132"/>
      <c r="D32" s="132" t="s">
        <v>128</v>
      </c>
      <c r="E32" s="132"/>
      <c r="F32" s="132"/>
      <c r="G32" s="132"/>
      <c r="H32" s="132"/>
      <c r="I32" s="132"/>
      <c r="J32" s="122"/>
      <c r="K32" s="122"/>
      <c r="L32" s="122"/>
      <c r="M32" s="123"/>
      <c r="N32" s="123"/>
      <c r="O32" s="123"/>
      <c r="P32" s="123"/>
      <c r="Q32" s="123"/>
    </row>
    <row r="33" spans="1:17">
      <c r="A33" s="123"/>
      <c r="B33" s="122"/>
      <c r="C33" s="132"/>
      <c r="D33" s="132" t="s">
        <v>129</v>
      </c>
      <c r="E33" s="132"/>
      <c r="F33" s="132"/>
      <c r="G33" s="132"/>
      <c r="H33" s="132"/>
      <c r="I33" s="132"/>
      <c r="J33" s="122"/>
      <c r="K33" s="122"/>
      <c r="L33" s="122"/>
      <c r="M33" s="123"/>
      <c r="N33" s="123"/>
      <c r="O33" s="123"/>
      <c r="P33" s="123"/>
      <c r="Q33" s="123"/>
    </row>
    <row r="34" spans="1:17">
      <c r="A34" s="123"/>
      <c r="B34" s="122"/>
      <c r="C34" s="132"/>
      <c r="D34" s="132"/>
      <c r="E34" s="132"/>
      <c r="F34" s="132"/>
      <c r="G34" s="132"/>
      <c r="H34" s="132"/>
      <c r="I34" s="132"/>
      <c r="J34" s="122"/>
      <c r="K34" s="122"/>
      <c r="L34" s="122"/>
      <c r="M34" s="123"/>
      <c r="N34" s="123"/>
      <c r="O34" s="123"/>
      <c r="P34" s="123"/>
      <c r="Q34" s="123"/>
    </row>
    <row r="35" spans="1:17" ht="15.75">
      <c r="A35" s="123"/>
      <c r="B35" s="122"/>
      <c r="C35" s="136"/>
      <c r="D35" s="137" t="s">
        <v>130</v>
      </c>
      <c r="E35" s="138"/>
      <c r="F35" s="132"/>
      <c r="G35" s="132"/>
      <c r="H35" s="132"/>
      <c r="I35" s="132"/>
      <c r="J35" s="122"/>
      <c r="K35" s="122"/>
      <c r="L35" s="122"/>
      <c r="M35" s="123"/>
      <c r="N35" s="123"/>
      <c r="O35" s="123"/>
      <c r="P35" s="123"/>
      <c r="Q35" s="123"/>
    </row>
    <row r="36" spans="1:17">
      <c r="A36" s="123"/>
      <c r="B36" s="122"/>
      <c r="C36" s="132"/>
      <c r="D36" s="139"/>
      <c r="E36" s="132"/>
      <c r="F36" s="132"/>
      <c r="G36" s="132"/>
      <c r="H36" s="132"/>
      <c r="I36" s="132"/>
      <c r="J36" s="122"/>
      <c r="K36" s="122"/>
      <c r="L36" s="122"/>
      <c r="M36" s="123"/>
      <c r="N36" s="123"/>
      <c r="O36" s="123"/>
      <c r="P36" s="123"/>
      <c r="Q36" s="123"/>
    </row>
    <row r="37" spans="1:17">
      <c r="A37" s="123"/>
      <c r="B37" s="122"/>
      <c r="C37" s="132"/>
      <c r="D37" s="132" t="s">
        <v>131</v>
      </c>
      <c r="E37" s="132"/>
      <c r="F37" s="132"/>
      <c r="G37" s="132"/>
      <c r="H37" s="132"/>
      <c r="I37" s="132"/>
      <c r="J37" s="122"/>
      <c r="K37" s="122"/>
      <c r="L37" s="122"/>
      <c r="M37" s="123"/>
      <c r="N37" s="123"/>
      <c r="O37" s="123"/>
      <c r="P37" s="123"/>
      <c r="Q37" s="123"/>
    </row>
    <row r="38" spans="1:17">
      <c r="A38" s="123"/>
      <c r="B38" s="122"/>
      <c r="C38" s="132"/>
      <c r="D38" s="132" t="s">
        <v>132</v>
      </c>
      <c r="E38" s="132"/>
      <c r="F38" s="132"/>
      <c r="G38" s="132"/>
      <c r="H38" s="132"/>
      <c r="I38" s="132"/>
      <c r="J38" s="122"/>
      <c r="K38" s="122"/>
      <c r="L38" s="122"/>
      <c r="M38" s="123"/>
      <c r="N38" s="123"/>
      <c r="O38" s="123"/>
      <c r="P38" s="123"/>
      <c r="Q38" s="123"/>
    </row>
    <row r="39" spans="1:17" ht="15.75">
      <c r="A39" s="123"/>
      <c r="B39" s="122"/>
      <c r="C39" s="136"/>
      <c r="D39" s="137" t="s">
        <v>133</v>
      </c>
      <c r="E39" s="138"/>
      <c r="F39" s="132"/>
      <c r="G39" s="132"/>
      <c r="H39" s="132"/>
      <c r="I39" s="132"/>
      <c r="J39" s="122"/>
      <c r="K39" s="122"/>
      <c r="L39" s="122"/>
      <c r="M39" s="123"/>
      <c r="N39" s="123"/>
      <c r="O39" s="123"/>
      <c r="P39" s="123"/>
      <c r="Q39" s="123"/>
    </row>
    <row r="40" spans="1:17">
      <c r="A40" s="123"/>
      <c r="B40" s="122"/>
      <c r="C40" s="132"/>
      <c r="D40" s="132"/>
      <c r="E40" s="132"/>
      <c r="F40" s="132"/>
      <c r="G40" s="132"/>
      <c r="H40" s="132"/>
      <c r="I40" s="132"/>
      <c r="J40" s="122"/>
      <c r="K40" s="122"/>
      <c r="L40" s="122"/>
      <c r="M40" s="123"/>
      <c r="N40" s="123"/>
      <c r="O40" s="123"/>
      <c r="P40" s="123"/>
      <c r="Q40" s="123"/>
    </row>
    <row r="41" spans="1:17">
      <c r="A41" s="123"/>
      <c r="B41" s="122"/>
      <c r="C41" s="132"/>
      <c r="D41" s="140" t="s">
        <v>134</v>
      </c>
      <c r="E41" s="132"/>
      <c r="F41" s="132"/>
      <c r="G41" s="132"/>
      <c r="H41" s="132"/>
      <c r="I41" s="132"/>
      <c r="J41" s="122"/>
      <c r="K41" s="122"/>
      <c r="L41" s="122"/>
      <c r="M41" s="123"/>
      <c r="N41" s="3"/>
      <c r="O41" s="3"/>
      <c r="P41" s="123"/>
      <c r="Q41" s="123"/>
    </row>
    <row r="42" spans="1:17" ht="15.75">
      <c r="A42" s="123"/>
      <c r="B42" s="3"/>
      <c r="C42" s="136"/>
      <c r="D42" s="141" t="s">
        <v>135</v>
      </c>
      <c r="E42" s="141"/>
      <c r="F42" s="142"/>
      <c r="G42" s="132"/>
      <c r="H42" s="142"/>
      <c r="I42" s="132"/>
      <c r="J42" s="122"/>
      <c r="K42" s="122"/>
      <c r="L42" s="122"/>
      <c r="M42" s="123"/>
      <c r="N42" s="123"/>
      <c r="O42" s="123"/>
      <c r="P42" s="123"/>
      <c r="Q42" s="123"/>
    </row>
    <row r="43" spans="1:17">
      <c r="A43" s="123"/>
      <c r="B43" s="3"/>
      <c r="C43" s="143"/>
      <c r="D43" s="143"/>
      <c r="E43" s="142"/>
      <c r="F43" s="142"/>
      <c r="G43" s="132"/>
      <c r="H43" s="142"/>
      <c r="I43" s="132"/>
      <c r="J43" s="122"/>
      <c r="K43" s="122"/>
      <c r="L43" s="122"/>
      <c r="M43" s="123"/>
      <c r="N43" s="123"/>
      <c r="O43" s="123"/>
      <c r="P43" s="123"/>
      <c r="Q43" s="123"/>
    </row>
    <row r="44" spans="1:17" ht="20.25">
      <c r="A44" s="123"/>
      <c r="B44" s="3"/>
      <c r="C44" s="144"/>
      <c r="D44" s="145" t="s">
        <v>136</v>
      </c>
      <c r="E44" s="141"/>
      <c r="F44" s="142"/>
      <c r="G44" s="132"/>
      <c r="H44" s="142"/>
      <c r="I44" s="132"/>
      <c r="J44" s="122"/>
      <c r="K44" s="122"/>
      <c r="L44" s="122"/>
      <c r="M44" s="123"/>
      <c r="N44" s="123"/>
      <c r="O44" s="123"/>
      <c r="P44" s="123"/>
      <c r="Q44" s="123"/>
    </row>
    <row r="45" spans="1:17">
      <c r="A45" s="123"/>
      <c r="B45" s="122"/>
      <c r="C45" s="132"/>
      <c r="D45" s="132"/>
      <c r="E45" s="132"/>
      <c r="F45" s="132"/>
      <c r="G45" s="132"/>
      <c r="H45" s="132"/>
      <c r="I45" s="132"/>
      <c r="J45" s="122"/>
      <c r="K45" s="122"/>
      <c r="L45" s="122"/>
      <c r="M45" s="123"/>
      <c r="N45" s="123"/>
      <c r="O45" s="123"/>
      <c r="P45" s="123"/>
      <c r="Q45" s="123"/>
    </row>
    <row r="46" spans="1:17">
      <c r="A46" s="123"/>
      <c r="B46" s="122"/>
      <c r="C46" s="132"/>
      <c r="D46" s="140" t="s">
        <v>137</v>
      </c>
      <c r="E46" s="132"/>
      <c r="F46" s="132"/>
      <c r="G46" s="132"/>
      <c r="H46" s="132"/>
      <c r="I46" s="132"/>
      <c r="J46" s="122"/>
      <c r="K46" s="122"/>
      <c r="L46" s="122"/>
      <c r="M46" s="123"/>
      <c r="N46" s="123"/>
      <c r="O46" s="123"/>
      <c r="P46" s="123"/>
      <c r="Q46" s="123"/>
    </row>
    <row r="47" spans="1:17" ht="20.25">
      <c r="A47" s="123"/>
      <c r="B47" s="3"/>
      <c r="C47" s="146"/>
      <c r="D47" s="147" t="s">
        <v>138</v>
      </c>
      <c r="E47" s="141"/>
      <c r="F47" s="142"/>
      <c r="G47" s="132"/>
      <c r="H47" s="142"/>
      <c r="I47" s="132"/>
      <c r="J47" s="122"/>
      <c r="K47" s="122"/>
      <c r="L47" s="122"/>
      <c r="M47" s="123"/>
      <c r="N47" s="123"/>
      <c r="O47" s="123"/>
      <c r="P47" s="123"/>
      <c r="Q47" s="123"/>
    </row>
    <row r="48" spans="1:17" ht="15.75" thickBot="1">
      <c r="A48" s="123"/>
      <c r="B48" s="122"/>
      <c r="C48" s="132"/>
      <c r="D48" s="132"/>
      <c r="E48" s="132"/>
      <c r="F48" s="132"/>
      <c r="G48" s="132"/>
      <c r="H48" s="132"/>
      <c r="I48" s="132"/>
      <c r="J48" s="122"/>
      <c r="K48" s="122"/>
      <c r="L48" s="122"/>
      <c r="M48" s="123"/>
      <c r="N48" s="123"/>
      <c r="O48" s="123"/>
      <c r="P48" s="123"/>
      <c r="Q48" s="123"/>
    </row>
    <row r="49" spans="1:17">
      <c r="A49" s="123"/>
      <c r="B49" s="122"/>
      <c r="C49" s="122"/>
      <c r="D49" s="122"/>
      <c r="E49" s="122"/>
      <c r="F49" s="122"/>
      <c r="G49" s="132"/>
      <c r="H49" s="132"/>
      <c r="I49" s="896" t="s">
        <v>26</v>
      </c>
      <c r="J49" s="897"/>
      <c r="K49" s="897"/>
      <c r="L49" s="897"/>
      <c r="M49" s="897"/>
      <c r="N49" s="897"/>
      <c r="O49" s="897"/>
      <c r="P49" s="898"/>
      <c r="Q49" s="123"/>
    </row>
    <row r="50" spans="1:17" ht="15.75" thickBot="1">
      <c r="A50" s="123"/>
      <c r="B50" s="122"/>
      <c r="C50" s="122"/>
      <c r="D50" s="122"/>
      <c r="E50" s="122"/>
      <c r="F50" s="122"/>
      <c r="G50" s="132"/>
      <c r="H50" s="132"/>
      <c r="I50" s="905" t="s">
        <v>35</v>
      </c>
      <c r="J50" s="906"/>
      <c r="K50" s="906"/>
      <c r="L50" s="907"/>
      <c r="M50" s="602" t="s">
        <v>27</v>
      </c>
      <c r="N50" s="603"/>
      <c r="O50" s="603"/>
      <c r="P50" s="604"/>
      <c r="Q50" s="123"/>
    </row>
    <row r="51" spans="1:17" ht="15.75">
      <c r="A51" s="123"/>
      <c r="B51" s="122"/>
      <c r="C51" s="122"/>
      <c r="D51" s="122"/>
      <c r="E51" s="122"/>
      <c r="F51" s="122"/>
      <c r="G51" s="132"/>
      <c r="H51" s="132"/>
      <c r="I51" s="908" t="s">
        <v>70</v>
      </c>
      <c r="J51" s="910" t="s">
        <v>71</v>
      </c>
      <c r="K51" s="910" t="s">
        <v>72</v>
      </c>
      <c r="L51" s="912" t="s">
        <v>73</v>
      </c>
      <c r="M51" s="148" t="s">
        <v>28</v>
      </c>
      <c r="N51" s="149" t="s">
        <v>29</v>
      </c>
      <c r="O51" s="149" t="s">
        <v>30</v>
      </c>
      <c r="P51" s="150" t="s">
        <v>31</v>
      </c>
      <c r="Q51" s="123"/>
    </row>
    <row r="52" spans="1:17" ht="15.75">
      <c r="A52" s="123"/>
      <c r="B52" s="122"/>
      <c r="C52" s="122"/>
      <c r="D52" s="122"/>
      <c r="E52" s="122"/>
      <c r="F52" s="122"/>
      <c r="G52" s="132"/>
      <c r="H52" s="132"/>
      <c r="I52" s="909"/>
      <c r="J52" s="911"/>
      <c r="K52" s="911"/>
      <c r="L52" s="913"/>
      <c r="M52" s="151" t="s">
        <v>32</v>
      </c>
      <c r="N52" s="152" t="s">
        <v>33</v>
      </c>
      <c r="O52" s="152" t="s">
        <v>19</v>
      </c>
      <c r="P52" s="153" t="s">
        <v>34</v>
      </c>
      <c r="Q52" s="123"/>
    </row>
    <row r="53" spans="1:17" ht="15.75">
      <c r="A53" s="123"/>
      <c r="B53" s="122"/>
      <c r="C53" s="122"/>
      <c r="D53" s="122"/>
      <c r="E53" s="122"/>
      <c r="F53" s="122"/>
      <c r="G53" s="132"/>
      <c r="H53" s="132"/>
      <c r="I53" s="154" t="s">
        <v>76</v>
      </c>
      <c r="J53" s="155" t="s">
        <v>77</v>
      </c>
      <c r="K53" s="155" t="s">
        <v>78</v>
      </c>
      <c r="L53" s="156" t="s">
        <v>79</v>
      </c>
      <c r="M53" s="157">
        <v>1</v>
      </c>
      <c r="N53" s="158" t="s">
        <v>80</v>
      </c>
      <c r="O53" s="158" t="s">
        <v>80</v>
      </c>
      <c r="P53" s="159">
        <v>0</v>
      </c>
      <c r="Q53" s="123"/>
    </row>
    <row r="54" spans="1:17" ht="15.75">
      <c r="A54" s="123"/>
      <c r="B54" s="122"/>
      <c r="C54" s="122"/>
      <c r="D54" s="122"/>
      <c r="E54" s="122"/>
      <c r="F54" s="122"/>
      <c r="G54" s="132"/>
      <c r="H54" s="132"/>
      <c r="I54" s="154" t="s">
        <v>81</v>
      </c>
      <c r="J54" s="155" t="s">
        <v>82</v>
      </c>
      <c r="K54" s="155" t="s">
        <v>83</v>
      </c>
      <c r="L54" s="156" t="s">
        <v>84</v>
      </c>
      <c r="M54" s="157">
        <v>0</v>
      </c>
      <c r="N54" s="158">
        <v>5</v>
      </c>
      <c r="O54" s="158" t="s">
        <v>80</v>
      </c>
      <c r="P54" s="159">
        <v>0</v>
      </c>
      <c r="Q54" s="123"/>
    </row>
    <row r="55" spans="1:17" ht="15.75">
      <c r="A55" s="123"/>
      <c r="B55" s="122"/>
      <c r="C55" s="122"/>
      <c r="D55" s="122"/>
      <c r="E55" s="122"/>
      <c r="F55" s="122"/>
      <c r="G55" s="132"/>
      <c r="H55" s="132"/>
      <c r="I55" s="154" t="s">
        <v>85</v>
      </c>
      <c r="J55" s="155" t="s">
        <v>86</v>
      </c>
      <c r="K55" s="155" t="s">
        <v>87</v>
      </c>
      <c r="L55" s="156" t="s">
        <v>88</v>
      </c>
      <c r="M55" s="157">
        <v>0</v>
      </c>
      <c r="N55" s="158">
        <v>2</v>
      </c>
      <c r="O55" s="158">
        <v>5</v>
      </c>
      <c r="P55" s="159">
        <v>0</v>
      </c>
      <c r="Q55" s="123"/>
    </row>
    <row r="56" spans="1:17" ht="15.75">
      <c r="A56" s="123"/>
      <c r="B56" s="122"/>
      <c r="C56" s="122"/>
      <c r="D56" s="122"/>
      <c r="E56" s="122"/>
      <c r="F56" s="122"/>
      <c r="G56" s="132"/>
      <c r="H56" s="132"/>
      <c r="I56" s="160" t="s">
        <v>89</v>
      </c>
      <c r="J56" s="161" t="s">
        <v>90</v>
      </c>
      <c r="K56" s="161" t="s">
        <v>91</v>
      </c>
      <c r="L56" s="162" t="s">
        <v>92</v>
      </c>
      <c r="M56" s="163">
        <v>0</v>
      </c>
      <c r="N56" s="164">
        <v>1</v>
      </c>
      <c r="O56" s="164">
        <v>2</v>
      </c>
      <c r="P56" s="165">
        <v>5</v>
      </c>
      <c r="Q56" s="123"/>
    </row>
    <row r="57" spans="1:17">
      <c r="A57" s="123"/>
      <c r="B57" s="122"/>
      <c r="C57" s="122"/>
      <c r="D57" s="122"/>
      <c r="E57" s="122"/>
      <c r="F57" s="122"/>
      <c r="G57" s="132"/>
      <c r="H57" s="132"/>
      <c r="I57" s="884" t="s">
        <v>93</v>
      </c>
      <c r="J57" s="885"/>
      <c r="K57" s="885"/>
      <c r="L57" s="885"/>
      <c r="M57" s="885"/>
      <c r="N57" s="885"/>
      <c r="O57" s="885"/>
      <c r="P57" s="886"/>
      <c r="Q57" s="123"/>
    </row>
    <row r="58" spans="1:17" ht="15.75" thickBot="1">
      <c r="A58" s="123"/>
      <c r="B58" s="122"/>
      <c r="C58" s="122"/>
      <c r="D58" s="122"/>
      <c r="E58" s="122"/>
      <c r="F58" s="122"/>
      <c r="G58" s="122"/>
      <c r="H58" s="122"/>
      <c r="I58" s="887"/>
      <c r="J58" s="888"/>
      <c r="K58" s="888"/>
      <c r="L58" s="888"/>
      <c r="M58" s="888"/>
      <c r="N58" s="888"/>
      <c r="O58" s="888"/>
      <c r="P58" s="889"/>
      <c r="Q58" s="123"/>
    </row>
    <row r="59" spans="1:17">
      <c r="A59" s="123"/>
      <c r="B59" s="122"/>
      <c r="C59" s="122"/>
      <c r="D59" s="122"/>
      <c r="E59" s="122"/>
      <c r="F59" s="122"/>
      <c r="G59" s="122"/>
      <c r="H59" s="122"/>
      <c r="I59" s="122"/>
      <c r="J59" s="122"/>
      <c r="K59" s="122"/>
      <c r="L59" s="122"/>
      <c r="M59" s="122"/>
      <c r="N59" s="122"/>
      <c r="O59" s="122"/>
      <c r="P59" s="122"/>
      <c r="Q59" s="122"/>
    </row>
    <row r="60" spans="1:17" ht="15.75" thickBot="1">
      <c r="A60" s="123"/>
      <c r="B60" s="122"/>
      <c r="C60" s="122"/>
      <c r="D60" s="122"/>
      <c r="E60" s="122"/>
      <c r="F60" s="122"/>
      <c r="G60" s="122"/>
      <c r="H60" s="122"/>
      <c r="I60" s="122"/>
      <c r="J60" s="122"/>
      <c r="K60" s="122"/>
      <c r="L60" s="122"/>
      <c r="M60" s="122"/>
      <c r="N60" s="122"/>
      <c r="O60" s="122"/>
      <c r="P60" s="122"/>
      <c r="Q60" s="122"/>
    </row>
    <row r="61" spans="1:17">
      <c r="A61" s="123"/>
      <c r="B61" s="890" t="s">
        <v>139</v>
      </c>
      <c r="C61" s="891"/>
      <c r="D61" s="891"/>
      <c r="E61" s="891"/>
      <c r="F61" s="891"/>
      <c r="G61" s="892"/>
      <c r="H61" s="122"/>
      <c r="I61" s="896" t="s">
        <v>26</v>
      </c>
      <c r="J61" s="897"/>
      <c r="K61" s="897"/>
      <c r="L61" s="897"/>
      <c r="M61" s="898"/>
      <c r="N61" s="123"/>
      <c r="O61" s="125" t="s">
        <v>140</v>
      </c>
      <c r="P61" s="128"/>
      <c r="Q61" s="122"/>
    </row>
    <row r="62" spans="1:17" ht="15.75">
      <c r="A62" s="123"/>
      <c r="B62" s="893"/>
      <c r="C62" s="894"/>
      <c r="D62" s="894"/>
      <c r="E62" s="894"/>
      <c r="F62" s="894"/>
      <c r="G62" s="895"/>
      <c r="H62" s="122"/>
      <c r="I62" s="602" t="s">
        <v>27</v>
      </c>
      <c r="J62" s="603"/>
      <c r="K62" s="603"/>
      <c r="L62" s="603"/>
      <c r="M62" s="604"/>
      <c r="N62" s="123"/>
      <c r="O62" s="166">
        <v>2.5</v>
      </c>
      <c r="P62" s="167" t="s">
        <v>32</v>
      </c>
      <c r="Q62" s="167" t="s">
        <v>28</v>
      </c>
    </row>
    <row r="63" spans="1:17" ht="15.75">
      <c r="A63" s="123"/>
      <c r="B63" s="899" t="s">
        <v>141</v>
      </c>
      <c r="C63" s="900"/>
      <c r="D63" s="900"/>
      <c r="E63" s="900"/>
      <c r="F63" s="900"/>
      <c r="G63" s="901"/>
      <c r="H63" s="122"/>
      <c r="I63" s="151" t="s">
        <v>28</v>
      </c>
      <c r="J63" s="902" t="s">
        <v>75</v>
      </c>
      <c r="K63" s="168" t="s">
        <v>29</v>
      </c>
      <c r="L63" s="168" t="s">
        <v>30</v>
      </c>
      <c r="M63" s="169" t="s">
        <v>31</v>
      </c>
      <c r="N63" s="123"/>
      <c r="O63" s="170">
        <f>O62*10</f>
        <v>25</v>
      </c>
      <c r="P63" s="171" t="s">
        <v>33</v>
      </c>
      <c r="Q63" s="171" t="s">
        <v>29</v>
      </c>
    </row>
    <row r="64" spans="1:17" ht="15.75">
      <c r="A64" s="123"/>
      <c r="B64" s="899"/>
      <c r="C64" s="900"/>
      <c r="D64" s="900"/>
      <c r="E64" s="900"/>
      <c r="F64" s="900"/>
      <c r="G64" s="901"/>
      <c r="H64" s="122"/>
      <c r="I64" s="151" t="s">
        <v>32</v>
      </c>
      <c r="J64" s="903"/>
      <c r="K64" s="168" t="s">
        <v>33</v>
      </c>
      <c r="L64" s="168" t="s">
        <v>19</v>
      </c>
      <c r="M64" s="169" t="s">
        <v>34</v>
      </c>
      <c r="N64" s="123"/>
      <c r="O64" s="170">
        <f>O63*10</f>
        <v>250</v>
      </c>
      <c r="P64" s="171" t="s">
        <v>19</v>
      </c>
      <c r="Q64" s="171" t="s">
        <v>30</v>
      </c>
    </row>
    <row r="65" spans="1:17" ht="16.5" thickBot="1">
      <c r="A65" s="123"/>
      <c r="B65" s="172" t="s">
        <v>142</v>
      </c>
      <c r="C65" s="874" t="s">
        <v>143</v>
      </c>
      <c r="D65" s="874"/>
      <c r="E65" s="874"/>
      <c r="F65" s="874"/>
      <c r="G65" s="875"/>
      <c r="H65" s="122"/>
      <c r="I65" s="173" t="s">
        <v>80</v>
      </c>
      <c r="J65" s="904"/>
      <c r="K65" s="174" t="s">
        <v>80</v>
      </c>
      <c r="L65" s="174" t="s">
        <v>80</v>
      </c>
      <c r="M65" s="175" t="s">
        <v>144</v>
      </c>
      <c r="N65" s="123"/>
      <c r="O65" s="176">
        <f>O64*10</f>
        <v>2500</v>
      </c>
      <c r="P65" s="177" t="s">
        <v>34</v>
      </c>
      <c r="Q65" s="177" t="s">
        <v>31</v>
      </c>
    </row>
    <row r="66" spans="1:17" ht="15.75">
      <c r="A66" s="123"/>
      <c r="B66" s="172" t="s">
        <v>142</v>
      </c>
      <c r="C66" s="874" t="s">
        <v>145</v>
      </c>
      <c r="D66" s="874"/>
      <c r="E66" s="874"/>
      <c r="F66" s="874"/>
      <c r="G66" s="875"/>
      <c r="H66" s="122"/>
      <c r="I66" s="178" t="s">
        <v>35</v>
      </c>
      <c r="J66" s="178"/>
      <c r="K66" s="178"/>
      <c r="L66" s="178"/>
      <c r="M66" s="178"/>
      <c r="N66" s="123"/>
      <c r="O66" s="123"/>
      <c r="P66" s="122"/>
      <c r="Q66" s="122"/>
    </row>
    <row r="67" spans="1:17" ht="15.75">
      <c r="A67" s="123"/>
      <c r="B67" s="172" t="s">
        <v>142</v>
      </c>
      <c r="C67" s="874" t="s">
        <v>146</v>
      </c>
      <c r="D67" s="874"/>
      <c r="E67" s="874"/>
      <c r="F67" s="874"/>
      <c r="G67" s="875"/>
      <c r="H67" s="122"/>
      <c r="I67" s="179" t="s">
        <v>14</v>
      </c>
      <c r="J67" s="180"/>
      <c r="K67" s="180"/>
      <c r="L67" s="180"/>
      <c r="M67" s="180"/>
      <c r="N67" s="123"/>
      <c r="O67" s="123"/>
      <c r="P67" s="122"/>
      <c r="Q67" s="122"/>
    </row>
    <row r="68" spans="1:17" ht="15.75" thickBot="1">
      <c r="A68" s="123"/>
      <c r="B68" s="172" t="s">
        <v>147</v>
      </c>
      <c r="C68" s="874" t="s">
        <v>148</v>
      </c>
      <c r="D68" s="874"/>
      <c r="E68" s="874"/>
      <c r="F68" s="874"/>
      <c r="G68" s="875"/>
      <c r="H68" s="122"/>
      <c r="I68" s="181"/>
      <c r="J68" s="181"/>
      <c r="K68" s="181"/>
      <c r="L68" s="181"/>
      <c r="M68" s="181"/>
      <c r="N68" s="181"/>
      <c r="O68" s="122"/>
      <c r="P68" s="122"/>
      <c r="Q68" s="122"/>
    </row>
    <row r="69" spans="1:17">
      <c r="A69" s="123"/>
      <c r="B69" s="172" t="s">
        <v>149</v>
      </c>
      <c r="C69" s="874" t="s">
        <v>150</v>
      </c>
      <c r="D69" s="874"/>
      <c r="E69" s="874"/>
      <c r="F69" s="874"/>
      <c r="G69" s="875"/>
      <c r="H69" s="122"/>
      <c r="I69" s="878" t="s">
        <v>151</v>
      </c>
      <c r="J69" s="879"/>
      <c r="K69" s="882" t="s">
        <v>152</v>
      </c>
      <c r="L69" s="882"/>
      <c r="M69" s="870" t="s">
        <v>153</v>
      </c>
      <c r="N69" s="872" t="s">
        <v>154</v>
      </c>
      <c r="O69" s="123"/>
      <c r="P69" s="123"/>
      <c r="Q69" s="122"/>
    </row>
    <row r="70" spans="1:17">
      <c r="A70" s="123"/>
      <c r="B70" s="172" t="s">
        <v>155</v>
      </c>
      <c r="C70" s="874" t="s">
        <v>156</v>
      </c>
      <c r="D70" s="874"/>
      <c r="E70" s="874"/>
      <c r="F70" s="874"/>
      <c r="G70" s="875"/>
      <c r="H70" s="122"/>
      <c r="I70" s="880"/>
      <c r="J70" s="881"/>
      <c r="K70" s="883"/>
      <c r="L70" s="883"/>
      <c r="M70" s="871"/>
      <c r="N70" s="873"/>
      <c r="O70" s="123"/>
      <c r="P70" s="123"/>
      <c r="Q70" s="122"/>
    </row>
    <row r="71" spans="1:17">
      <c r="A71" s="123"/>
      <c r="B71" s="172" t="s">
        <v>155</v>
      </c>
      <c r="C71" s="874" t="s">
        <v>157</v>
      </c>
      <c r="D71" s="874"/>
      <c r="E71" s="874"/>
      <c r="F71" s="874"/>
      <c r="G71" s="875"/>
      <c r="H71" s="122"/>
      <c r="I71" s="876" t="s">
        <v>158</v>
      </c>
      <c r="J71" s="877"/>
      <c r="K71" s="182" t="s">
        <v>159</v>
      </c>
      <c r="L71" s="182"/>
      <c r="M71" s="183"/>
      <c r="N71" s="184"/>
      <c r="O71" s="123"/>
      <c r="P71" s="123"/>
      <c r="Q71" s="122"/>
    </row>
    <row r="72" spans="1:17">
      <c r="A72" s="123"/>
      <c r="B72" s="851" t="s">
        <v>160</v>
      </c>
      <c r="C72" s="853" t="s">
        <v>161</v>
      </c>
      <c r="D72" s="853"/>
      <c r="E72" s="853"/>
      <c r="F72" s="853"/>
      <c r="G72" s="854"/>
      <c r="H72" s="122"/>
      <c r="I72" s="857" t="s">
        <v>162</v>
      </c>
      <c r="J72" s="858"/>
      <c r="K72" s="185" t="s">
        <v>163</v>
      </c>
      <c r="L72" s="185"/>
      <c r="M72" s="170" t="s">
        <v>164</v>
      </c>
      <c r="N72" s="186" t="s">
        <v>165</v>
      </c>
      <c r="O72" s="123"/>
      <c r="P72" s="123"/>
      <c r="Q72" s="122"/>
    </row>
    <row r="73" spans="1:17">
      <c r="A73" s="123"/>
      <c r="B73" s="851"/>
      <c r="C73" s="853"/>
      <c r="D73" s="853"/>
      <c r="E73" s="853"/>
      <c r="F73" s="853"/>
      <c r="G73" s="854"/>
      <c r="H73" s="122"/>
      <c r="I73" s="857" t="s">
        <v>166</v>
      </c>
      <c r="J73" s="858"/>
      <c r="K73" s="185" t="s">
        <v>167</v>
      </c>
      <c r="L73" s="185"/>
      <c r="M73" s="170" t="s">
        <v>168</v>
      </c>
      <c r="N73" s="186" t="s">
        <v>169</v>
      </c>
      <c r="O73" s="123"/>
      <c r="P73" s="123"/>
      <c r="Q73" s="122"/>
    </row>
    <row r="74" spans="1:17">
      <c r="A74" s="123"/>
      <c r="B74" s="851" t="s">
        <v>170</v>
      </c>
      <c r="C74" s="853" t="s">
        <v>171</v>
      </c>
      <c r="D74" s="853"/>
      <c r="E74" s="853"/>
      <c r="F74" s="853"/>
      <c r="G74" s="854"/>
      <c r="H74" s="122"/>
      <c r="I74" s="857" t="s">
        <v>172</v>
      </c>
      <c r="J74" s="858"/>
      <c r="K74" s="185" t="s">
        <v>173</v>
      </c>
      <c r="L74" s="185"/>
      <c r="M74" s="170" t="s">
        <v>174</v>
      </c>
      <c r="N74" s="186" t="s">
        <v>175</v>
      </c>
      <c r="O74" s="123"/>
      <c r="P74" s="123"/>
      <c r="Q74" s="122"/>
    </row>
    <row r="75" spans="1:17" ht="15.75" thickBot="1">
      <c r="A75" s="123"/>
      <c r="B75" s="852"/>
      <c r="C75" s="855"/>
      <c r="D75" s="855"/>
      <c r="E75" s="855"/>
      <c r="F75" s="855"/>
      <c r="G75" s="856"/>
      <c r="H75" s="122"/>
      <c r="I75" s="859" t="s">
        <v>176</v>
      </c>
      <c r="J75" s="860"/>
      <c r="K75" s="187" t="s">
        <v>177</v>
      </c>
      <c r="L75" s="187"/>
      <c r="M75" s="188" t="s">
        <v>178</v>
      </c>
      <c r="N75" s="189" t="s">
        <v>179</v>
      </c>
      <c r="O75" s="123"/>
      <c r="P75" s="123"/>
      <c r="Q75" s="122"/>
    </row>
    <row r="76" spans="1:17" ht="15.75" thickBot="1">
      <c r="A76" s="123"/>
      <c r="B76" s="190"/>
      <c r="C76" s="190"/>
      <c r="D76" s="190"/>
      <c r="E76" s="190"/>
      <c r="F76" s="190"/>
      <c r="G76" s="190"/>
      <c r="H76" s="122"/>
      <c r="I76" s="170"/>
      <c r="J76" s="170"/>
      <c r="K76" s="185"/>
      <c r="L76" s="185"/>
      <c r="M76" s="170"/>
      <c r="N76" s="170"/>
      <c r="O76" s="123"/>
      <c r="P76" s="123"/>
      <c r="Q76" s="122"/>
    </row>
    <row r="77" spans="1:17" ht="31.5">
      <c r="A77" s="3"/>
      <c r="B77" s="191" t="s">
        <v>180</v>
      </c>
      <c r="C77" s="192"/>
      <c r="D77" s="192"/>
      <c r="E77" s="193"/>
      <c r="F77" s="123"/>
      <c r="G77" s="123"/>
      <c r="H77" s="194" t="s">
        <v>181</v>
      </c>
      <c r="I77" s="195"/>
      <c r="J77" s="196"/>
      <c r="K77" s="196"/>
      <c r="L77" s="196"/>
      <c r="M77" s="196"/>
      <c r="N77" s="197"/>
      <c r="O77" s="123"/>
      <c r="P77" s="123"/>
      <c r="Q77" s="123"/>
    </row>
    <row r="78" spans="1:17" ht="25.5">
      <c r="A78" s="3"/>
      <c r="B78" s="861" t="s">
        <v>182</v>
      </c>
      <c r="C78" s="862"/>
      <c r="D78" s="865" t="s">
        <v>183</v>
      </c>
      <c r="E78" s="867">
        <f>(B80*B83)+(C80*C83)+(D80*D83)+(E80*E83)</f>
        <v>228.85000000000002</v>
      </c>
      <c r="F78" s="123"/>
      <c r="G78" s="123"/>
      <c r="H78" s="198" t="s">
        <v>184</v>
      </c>
      <c r="I78" s="199" t="s">
        <v>185</v>
      </c>
      <c r="J78" s="199" t="s">
        <v>186</v>
      </c>
      <c r="K78" s="199" t="s">
        <v>187</v>
      </c>
      <c r="L78" s="199" t="s">
        <v>188</v>
      </c>
      <c r="M78" s="199" t="s">
        <v>189</v>
      </c>
      <c r="N78" s="200" t="s">
        <v>190</v>
      </c>
      <c r="O78" s="123"/>
      <c r="P78" s="123"/>
      <c r="Q78" s="123"/>
    </row>
    <row r="79" spans="1:17">
      <c r="A79" s="3"/>
      <c r="B79" s="863"/>
      <c r="C79" s="864"/>
      <c r="D79" s="866"/>
      <c r="E79" s="868"/>
      <c r="F79" s="123"/>
      <c r="G79" s="123"/>
      <c r="H79" s="869">
        <v>0.12</v>
      </c>
      <c r="I79" s="842">
        <v>1</v>
      </c>
      <c r="J79" s="842">
        <v>0.11</v>
      </c>
      <c r="K79" s="842">
        <v>0</v>
      </c>
      <c r="L79" s="842">
        <v>0.01</v>
      </c>
      <c r="M79" s="842">
        <v>5.0000000000000001E-3</v>
      </c>
      <c r="N79" s="843">
        <f>SUM(H79:M79)</f>
        <v>1.2450000000000001</v>
      </c>
      <c r="O79" s="123"/>
      <c r="P79" s="123"/>
      <c r="Q79" s="123"/>
    </row>
    <row r="80" spans="1:17">
      <c r="A80" s="3"/>
      <c r="B80" s="844">
        <v>6.5000000000000002E-2</v>
      </c>
      <c r="C80" s="846">
        <v>7.4999999999999997E-2</v>
      </c>
      <c r="D80" s="846">
        <v>0.12</v>
      </c>
      <c r="E80" s="848">
        <v>0.15</v>
      </c>
      <c r="F80" s="123"/>
      <c r="G80" s="123"/>
      <c r="H80" s="869"/>
      <c r="I80" s="842"/>
      <c r="J80" s="842"/>
      <c r="K80" s="842"/>
      <c r="L80" s="842"/>
      <c r="M80" s="842"/>
      <c r="N80" s="843"/>
      <c r="O80" s="123"/>
      <c r="P80" s="123"/>
      <c r="Q80" s="123"/>
    </row>
    <row r="81" spans="1:17">
      <c r="A81" s="3"/>
      <c r="B81" s="845"/>
      <c r="C81" s="847"/>
      <c r="D81" s="847"/>
      <c r="E81" s="849"/>
      <c r="F81" s="123"/>
      <c r="G81" s="123"/>
      <c r="H81" s="850">
        <f>(H79/N79)*N81</f>
        <v>2.1204819277108431</v>
      </c>
      <c r="I81" s="831">
        <f>(I79/N79)*N81</f>
        <v>17.670682730923691</v>
      </c>
      <c r="J81" s="831">
        <f>(J79/N79)*N81</f>
        <v>1.9437751004016062</v>
      </c>
      <c r="K81" s="831">
        <f>(K79/N79)*N81</f>
        <v>0</v>
      </c>
      <c r="L81" s="831">
        <f>(L79/N79)*N81</f>
        <v>0.17670682730923692</v>
      </c>
      <c r="M81" s="831">
        <f>(M79/N79)*N81</f>
        <v>8.8353413654618462E-2</v>
      </c>
      <c r="N81" s="832">
        <v>22</v>
      </c>
      <c r="O81" s="123"/>
      <c r="P81" s="123"/>
      <c r="Q81" s="123"/>
    </row>
    <row r="82" spans="1:17">
      <c r="A82" s="3"/>
      <c r="B82" s="201" t="s">
        <v>191</v>
      </c>
      <c r="C82" s="202" t="s">
        <v>192</v>
      </c>
      <c r="D82" s="202" t="s">
        <v>193</v>
      </c>
      <c r="E82" s="203" t="s">
        <v>194</v>
      </c>
      <c r="F82" s="123"/>
      <c r="G82" s="123"/>
      <c r="H82" s="850"/>
      <c r="I82" s="831"/>
      <c r="J82" s="831"/>
      <c r="K82" s="831"/>
      <c r="L82" s="831"/>
      <c r="M82" s="831"/>
      <c r="N82" s="832"/>
      <c r="O82" s="123"/>
      <c r="P82" s="123"/>
      <c r="Q82" s="123"/>
    </row>
    <row r="83" spans="1:17">
      <c r="A83" s="3"/>
      <c r="B83" s="833">
        <v>920</v>
      </c>
      <c r="C83" s="835">
        <v>1700</v>
      </c>
      <c r="D83" s="835">
        <v>240</v>
      </c>
      <c r="E83" s="837">
        <v>85</v>
      </c>
      <c r="F83" s="123"/>
      <c r="G83" s="123"/>
      <c r="H83" s="839" t="s">
        <v>195</v>
      </c>
      <c r="I83" s="840"/>
      <c r="J83" s="840"/>
      <c r="K83" s="840"/>
      <c r="L83" s="840"/>
      <c r="M83" s="840"/>
      <c r="N83" s="841"/>
      <c r="O83" s="123"/>
      <c r="P83" s="123"/>
      <c r="Q83" s="123"/>
    </row>
    <row r="84" spans="1:17">
      <c r="A84" s="3"/>
      <c r="B84" s="834"/>
      <c r="C84" s="836"/>
      <c r="D84" s="836"/>
      <c r="E84" s="838"/>
      <c r="F84" s="123"/>
      <c r="G84" s="123"/>
      <c r="H84" s="829">
        <f t="shared" ref="H84:M84" si="1">ROUNDUP(H81,2)</f>
        <v>2.13</v>
      </c>
      <c r="I84" s="830">
        <f t="shared" si="1"/>
        <v>17.680000000000003</v>
      </c>
      <c r="J84" s="830">
        <f t="shared" si="1"/>
        <v>1.95</v>
      </c>
      <c r="K84" s="830">
        <f t="shared" si="1"/>
        <v>0</v>
      </c>
      <c r="L84" s="830">
        <f t="shared" si="1"/>
        <v>0.18000000000000002</v>
      </c>
      <c r="M84" s="830">
        <f t="shared" si="1"/>
        <v>0.09</v>
      </c>
      <c r="N84" s="817">
        <f>SUM(H84:M84)</f>
        <v>22.03</v>
      </c>
      <c r="O84" s="123"/>
      <c r="P84" s="123"/>
      <c r="Q84" s="123"/>
    </row>
    <row r="85" spans="1:17">
      <c r="A85" s="3"/>
      <c r="B85" s="818" t="s">
        <v>196</v>
      </c>
      <c r="C85" s="820">
        <f>SUM(B83:E83)</f>
        <v>2945</v>
      </c>
      <c r="D85" s="822" t="s">
        <v>197</v>
      </c>
      <c r="E85" s="824">
        <f>IF(E78=0,0,E78/D80)</f>
        <v>1907.0833333333335</v>
      </c>
      <c r="F85" s="123"/>
      <c r="G85" s="123"/>
      <c r="H85" s="829"/>
      <c r="I85" s="830"/>
      <c r="J85" s="830"/>
      <c r="K85" s="830"/>
      <c r="L85" s="830"/>
      <c r="M85" s="830"/>
      <c r="N85" s="817"/>
      <c r="O85" s="123"/>
      <c r="P85" s="123"/>
      <c r="Q85" s="123"/>
    </row>
    <row r="86" spans="1:17" ht="15.75" thickBot="1">
      <c r="A86" s="3"/>
      <c r="B86" s="819"/>
      <c r="C86" s="821"/>
      <c r="D86" s="823"/>
      <c r="E86" s="825"/>
      <c r="F86" s="123"/>
      <c r="G86" s="123"/>
      <c r="H86" s="826" t="s">
        <v>198</v>
      </c>
      <c r="I86" s="827"/>
      <c r="J86" s="827"/>
      <c r="K86" s="827"/>
      <c r="L86" s="827"/>
      <c r="M86" s="827"/>
      <c r="N86" s="828"/>
      <c r="O86" s="123"/>
      <c r="P86" s="123"/>
      <c r="Q86" s="123"/>
    </row>
    <row r="87" spans="1:17" ht="15.75" thickBot="1">
      <c r="A87" s="3"/>
      <c r="B87" s="801" t="s">
        <v>198</v>
      </c>
      <c r="C87" s="802"/>
      <c r="D87" s="802"/>
      <c r="E87" s="803"/>
      <c r="F87" s="123"/>
      <c r="G87" s="123"/>
      <c r="H87" s="123"/>
      <c r="I87" s="122"/>
      <c r="J87" s="122"/>
      <c r="K87" s="122"/>
      <c r="L87" s="122"/>
      <c r="M87" s="123"/>
      <c r="N87" s="123"/>
      <c r="O87" s="123"/>
      <c r="P87" s="123"/>
      <c r="Q87" s="123"/>
    </row>
    <row r="88" spans="1:17">
      <c r="A88" s="123"/>
      <c r="B88" s="190"/>
      <c r="C88" s="190"/>
      <c r="D88" s="190"/>
      <c r="E88" s="190"/>
      <c r="F88" s="190"/>
      <c r="G88" s="190"/>
      <c r="H88" s="122"/>
      <c r="I88" s="170"/>
      <c r="J88" s="170"/>
      <c r="K88" s="185"/>
      <c r="L88" s="185"/>
      <c r="M88" s="170"/>
      <c r="N88" s="170"/>
      <c r="O88" s="123"/>
      <c r="P88" s="123"/>
      <c r="Q88" s="122"/>
    </row>
    <row r="89" spans="1:17" ht="20.25">
      <c r="A89" s="123"/>
      <c r="B89" s="122"/>
      <c r="C89" s="122"/>
      <c r="D89" s="804" t="s">
        <v>199</v>
      </c>
      <c r="E89" s="804"/>
      <c r="F89" s="804"/>
      <c r="G89" s="804"/>
      <c r="H89" s="804"/>
      <c r="I89" s="804"/>
      <c r="J89" s="804"/>
      <c r="K89" s="804"/>
      <c r="L89" s="804"/>
      <c r="M89" s="804"/>
      <c r="N89" s="804"/>
      <c r="O89" s="804"/>
      <c r="P89" s="804"/>
      <c r="Q89" s="122"/>
    </row>
    <row r="90" spans="1:17">
      <c r="A90" s="123"/>
      <c r="B90" s="122"/>
      <c r="C90" s="122"/>
      <c r="D90" s="204"/>
      <c r="E90" s="205"/>
      <c r="F90" s="205"/>
      <c r="G90" s="205"/>
      <c r="H90" s="205"/>
      <c r="I90" s="205"/>
      <c r="J90" s="205"/>
      <c r="K90" s="205"/>
      <c r="L90" s="205"/>
      <c r="M90" s="205"/>
      <c r="N90" s="205"/>
      <c r="O90" s="205"/>
      <c r="P90" s="206"/>
      <c r="Q90" s="122"/>
    </row>
    <row r="91" spans="1:17" ht="18">
      <c r="A91" s="123"/>
      <c r="B91" s="122"/>
      <c r="C91" s="122"/>
      <c r="D91" s="805" t="s">
        <v>200</v>
      </c>
      <c r="E91" s="806"/>
      <c r="F91" s="806"/>
      <c r="G91" s="806"/>
      <c r="H91" s="806"/>
      <c r="I91" s="806"/>
      <c r="J91" s="806"/>
      <c r="K91" s="806"/>
      <c r="L91" s="806"/>
      <c r="M91" s="806"/>
      <c r="N91" s="806"/>
      <c r="O91" s="806"/>
      <c r="P91" s="807"/>
      <c r="Q91" s="122"/>
    </row>
    <row r="92" spans="1:17" ht="18">
      <c r="A92" s="123"/>
      <c r="B92" s="122"/>
      <c r="C92" s="122"/>
      <c r="D92" s="207"/>
      <c r="E92" s="208"/>
      <c r="F92" s="208"/>
      <c r="G92" s="208"/>
      <c r="H92" s="208"/>
      <c r="I92" s="208"/>
      <c r="J92" s="208"/>
      <c r="K92" s="208"/>
      <c r="L92" s="208"/>
      <c r="M92" s="208"/>
      <c r="N92" s="208"/>
      <c r="O92" s="208"/>
      <c r="P92" s="209"/>
      <c r="Q92" s="122"/>
    </row>
    <row r="93" spans="1:17" ht="15.75">
      <c r="A93" s="123"/>
      <c r="B93" s="122"/>
      <c r="C93" s="122"/>
      <c r="D93" s="210"/>
      <c r="E93" s="211"/>
      <c r="F93" s="211"/>
      <c r="G93" s="212" t="s">
        <v>201</v>
      </c>
      <c r="H93" s="213">
        <v>250</v>
      </c>
      <c r="I93" s="213">
        <v>620</v>
      </c>
      <c r="J93" s="213">
        <v>37</v>
      </c>
      <c r="K93" s="213">
        <v>14</v>
      </c>
      <c r="L93" s="214">
        <f>SUM(H93:K93)</f>
        <v>921</v>
      </c>
      <c r="M93" s="215" t="s">
        <v>202</v>
      </c>
      <c r="N93" s="216"/>
      <c r="O93" s="217"/>
      <c r="P93" s="218"/>
      <c r="Q93" s="122"/>
    </row>
    <row r="94" spans="1:17" ht="15.75">
      <c r="A94" s="123"/>
      <c r="B94" s="122"/>
      <c r="C94" s="122"/>
      <c r="D94" s="210"/>
      <c r="E94" s="211"/>
      <c r="F94" s="211"/>
      <c r="G94" s="219" t="s">
        <v>203</v>
      </c>
      <c r="H94" s="220">
        <v>4.4999999999999998E-2</v>
      </c>
      <c r="I94" s="220">
        <v>7.0000000000000007E-2</v>
      </c>
      <c r="J94" s="220">
        <v>0.11</v>
      </c>
      <c r="K94" s="221">
        <v>0.13</v>
      </c>
      <c r="L94" s="217"/>
      <c r="M94" s="222" t="s">
        <v>204</v>
      </c>
      <c r="N94" s="223">
        <v>25</v>
      </c>
      <c r="O94" s="224" t="s">
        <v>205</v>
      </c>
      <c r="P94" s="218"/>
      <c r="Q94" s="122"/>
    </row>
    <row r="95" spans="1:17" ht="15.75">
      <c r="A95" s="123"/>
      <c r="B95" s="122"/>
      <c r="C95" s="122"/>
      <c r="D95" s="210"/>
      <c r="E95" s="211"/>
      <c r="F95" s="211"/>
      <c r="G95" s="12" t="s">
        <v>206</v>
      </c>
      <c r="H95" s="13" t="s">
        <v>207</v>
      </c>
      <c r="I95" s="225" t="s">
        <v>208</v>
      </c>
      <c r="J95" s="226" t="s">
        <v>209</v>
      </c>
      <c r="K95" s="225" t="s">
        <v>194</v>
      </c>
      <c r="L95" s="808" t="s">
        <v>210</v>
      </c>
      <c r="M95" s="808"/>
      <c r="N95" s="808"/>
      <c r="O95" s="217"/>
      <c r="P95" s="218"/>
      <c r="Q95" s="122"/>
    </row>
    <row r="96" spans="1:17" ht="20.25">
      <c r="A96" s="123"/>
      <c r="B96" s="122"/>
      <c r="C96" s="227"/>
      <c r="D96" s="210"/>
      <c r="E96" s="211"/>
      <c r="F96" s="211"/>
      <c r="G96" s="228" t="s">
        <v>211</v>
      </c>
      <c r="H96" s="229">
        <f>H94*H93</f>
        <v>11.25</v>
      </c>
      <c r="I96" s="229">
        <f>I94*I93</f>
        <v>43.400000000000006</v>
      </c>
      <c r="J96" s="229">
        <f>J94*J93</f>
        <v>4.07</v>
      </c>
      <c r="K96" s="230">
        <f>K94*K93</f>
        <v>1.82</v>
      </c>
      <c r="L96" s="231">
        <f>SUM(H96:K96)</f>
        <v>60.540000000000006</v>
      </c>
      <c r="M96" s="231"/>
      <c r="N96" s="232" t="s">
        <v>212</v>
      </c>
      <c r="O96" s="217"/>
      <c r="P96" s="233"/>
      <c r="Q96" s="122"/>
    </row>
    <row r="97" spans="1:17" ht="18">
      <c r="A97" s="123"/>
      <c r="B97" s="122"/>
      <c r="C97" s="122"/>
      <c r="D97" s="210"/>
      <c r="E97" s="211"/>
      <c r="F97" s="211"/>
      <c r="G97" s="234" t="s">
        <v>213</v>
      </c>
      <c r="H97" s="235">
        <f>H96/(100-N94)*100</f>
        <v>15</v>
      </c>
      <c r="I97" s="235">
        <f>I96/(100-N94)*100</f>
        <v>57.866666666666674</v>
      </c>
      <c r="J97" s="235">
        <f>J96/(100-N94)*100</f>
        <v>5.4266666666666667</v>
      </c>
      <c r="K97" s="236">
        <f>K96/(100-N94)*100</f>
        <v>2.4266666666666667</v>
      </c>
      <c r="L97" s="237">
        <f>SUM(H97:K97)</f>
        <v>80.72</v>
      </c>
      <c r="M97" s="238"/>
      <c r="N97" s="239" t="s">
        <v>214</v>
      </c>
      <c r="O97" s="217"/>
      <c r="P97" s="233"/>
      <c r="Q97" s="122"/>
    </row>
    <row r="98" spans="1:17">
      <c r="A98" s="123"/>
      <c r="B98" s="122"/>
      <c r="C98" s="122"/>
      <c r="D98" s="210"/>
      <c r="E98" s="211"/>
      <c r="F98" s="211"/>
      <c r="G98" s="211"/>
      <c r="H98" s="211"/>
      <c r="I98" s="211"/>
      <c r="J98" s="211"/>
      <c r="K98" s="211"/>
      <c r="L98" s="240">
        <f>L97-L96</f>
        <v>20.179999999999993</v>
      </c>
      <c r="M98" s="240"/>
      <c r="N98" s="241" t="s">
        <v>215</v>
      </c>
      <c r="O98" s="242"/>
      <c r="P98" s="218"/>
      <c r="Q98" s="122"/>
    </row>
    <row r="99" spans="1:17">
      <c r="A99" s="123"/>
      <c r="B99" s="122"/>
      <c r="C99" s="122"/>
      <c r="D99" s="210"/>
      <c r="E99" s="211"/>
      <c r="F99" s="211"/>
      <c r="G99" s="211"/>
      <c r="H99" s="211"/>
      <c r="I99" s="211"/>
      <c r="J99" s="211"/>
      <c r="K99" s="211"/>
      <c r="L99" s="243">
        <f>(L98/L93)*1000</f>
        <v>21.910966340933761</v>
      </c>
      <c r="M99" s="240"/>
      <c r="N99" s="241" t="s">
        <v>216</v>
      </c>
      <c r="O99" s="242"/>
      <c r="P99" s="218"/>
      <c r="Q99" s="122"/>
    </row>
    <row r="100" spans="1:17">
      <c r="A100" s="123"/>
      <c r="B100" s="122"/>
      <c r="C100" s="122"/>
      <c r="D100" s="210"/>
      <c r="E100" s="244" t="s">
        <v>205</v>
      </c>
      <c r="F100" s="245" t="s">
        <v>217</v>
      </c>
      <c r="G100" s="211"/>
      <c r="H100" s="211"/>
      <c r="I100" s="211"/>
      <c r="J100" s="211"/>
      <c r="K100" s="211"/>
      <c r="L100" s="211"/>
      <c r="M100" s="211"/>
      <c r="N100" s="211"/>
      <c r="O100" s="211"/>
      <c r="P100" s="218"/>
      <c r="Q100" s="122"/>
    </row>
    <row r="101" spans="1:17">
      <c r="A101" s="123"/>
      <c r="B101" s="122"/>
      <c r="C101" s="122"/>
      <c r="D101" s="210"/>
      <c r="E101" s="246"/>
      <c r="F101" s="245" t="s">
        <v>218</v>
      </c>
      <c r="G101" s="211"/>
      <c r="H101" s="211"/>
      <c r="I101" s="211"/>
      <c r="J101" s="211"/>
      <c r="K101" s="211"/>
      <c r="L101" s="211"/>
      <c r="M101" s="211"/>
      <c r="N101" s="211"/>
      <c r="O101" s="211"/>
      <c r="P101" s="218"/>
      <c r="Q101" s="122"/>
    </row>
    <row r="102" spans="1:17">
      <c r="A102" s="123"/>
      <c r="B102" s="122"/>
      <c r="C102" s="122"/>
      <c r="D102" s="247"/>
      <c r="E102" s="248"/>
      <c r="F102" s="248"/>
      <c r="G102" s="248"/>
      <c r="H102" s="248"/>
      <c r="I102" s="248"/>
      <c r="J102" s="248"/>
      <c r="K102" s="248"/>
      <c r="L102" s="248"/>
      <c r="M102" s="248"/>
      <c r="N102" s="248"/>
      <c r="O102" s="248"/>
      <c r="P102" s="249"/>
      <c r="Q102" s="122"/>
    </row>
    <row r="103" spans="1:17">
      <c r="A103" s="123"/>
      <c r="B103" s="122"/>
      <c r="C103" s="122"/>
      <c r="D103" s="122"/>
      <c r="E103" s="122"/>
      <c r="F103" s="122"/>
      <c r="G103" s="122"/>
      <c r="H103" s="122"/>
      <c r="I103" s="122"/>
      <c r="J103" s="122"/>
      <c r="K103" s="122"/>
      <c r="L103" s="122"/>
      <c r="M103" s="122"/>
      <c r="N103" s="122"/>
      <c r="O103" s="122"/>
      <c r="P103" s="122"/>
      <c r="Q103" s="122"/>
    </row>
    <row r="104" spans="1:17">
      <c r="A104" s="123"/>
      <c r="B104" s="122"/>
      <c r="C104" s="122"/>
      <c r="D104" s="122"/>
      <c r="E104" s="122"/>
      <c r="F104" s="122"/>
      <c r="G104" s="122"/>
      <c r="H104" s="122"/>
      <c r="I104" s="122"/>
      <c r="J104" s="122"/>
      <c r="K104" s="122"/>
      <c r="L104" s="122"/>
      <c r="M104" s="122"/>
      <c r="N104" s="122"/>
      <c r="O104" s="122"/>
      <c r="P104" s="122"/>
      <c r="Q104" s="122"/>
    </row>
    <row r="105" spans="1:17" ht="15.75">
      <c r="A105" s="123"/>
      <c r="B105" s="122"/>
      <c r="C105" s="809" t="s">
        <v>219</v>
      </c>
      <c r="D105" s="810"/>
      <c r="E105" s="810"/>
      <c r="F105" s="810"/>
      <c r="G105" s="810"/>
      <c r="H105" s="810"/>
      <c r="I105" s="810"/>
      <c r="J105" s="810"/>
      <c r="K105" s="810"/>
      <c r="L105" s="811"/>
      <c r="M105" s="123"/>
      <c r="N105" s="123"/>
      <c r="O105" s="123"/>
      <c r="P105" s="123"/>
      <c r="Q105" s="123"/>
    </row>
    <row r="106" spans="1:17" ht="22.5">
      <c r="A106" s="123"/>
      <c r="B106" s="122"/>
      <c r="C106" s="812" t="s">
        <v>220</v>
      </c>
      <c r="D106" s="813"/>
      <c r="E106" s="813"/>
      <c r="F106" s="250">
        <v>1</v>
      </c>
      <c r="G106" s="251">
        <f>F106</f>
        <v>1</v>
      </c>
      <c r="H106" s="814" t="s">
        <v>221</v>
      </c>
      <c r="I106" s="814"/>
      <c r="J106" s="252" t="s">
        <v>222</v>
      </c>
      <c r="K106" s="815" t="s">
        <v>223</v>
      </c>
      <c r="L106" s="816"/>
      <c r="M106" s="123"/>
      <c r="N106" s="123"/>
      <c r="O106" s="123"/>
      <c r="P106" s="123"/>
      <c r="Q106" s="123"/>
    </row>
    <row r="107" spans="1:17">
      <c r="A107" s="123"/>
      <c r="B107" s="122"/>
      <c r="C107" s="788" t="s">
        <v>224</v>
      </c>
      <c r="D107" s="789"/>
      <c r="E107" s="789"/>
      <c r="F107" s="253">
        <v>25</v>
      </c>
      <c r="G107" s="251">
        <f>G106</f>
        <v>1</v>
      </c>
      <c r="H107" s="790">
        <f t="shared" ref="H107:H113" si="2">(G107*F107)/100</f>
        <v>0.25</v>
      </c>
      <c r="I107" s="790"/>
      <c r="J107" s="254">
        <v>20</v>
      </c>
      <c r="K107" s="791">
        <f t="shared" ref="K107:K113" si="3">H107/(100-J107)*100</f>
        <v>0.3125</v>
      </c>
      <c r="L107" s="792"/>
      <c r="M107" s="123"/>
      <c r="N107" s="123"/>
      <c r="O107" s="123"/>
      <c r="P107" s="123"/>
      <c r="Q107" s="123"/>
    </row>
    <row r="108" spans="1:17">
      <c r="A108" s="123"/>
      <c r="B108" s="122"/>
      <c r="C108" s="788" t="s">
        <v>225</v>
      </c>
      <c r="D108" s="789"/>
      <c r="E108" s="789"/>
      <c r="F108" s="253">
        <v>20</v>
      </c>
      <c r="G108" s="251">
        <f>G106</f>
        <v>1</v>
      </c>
      <c r="H108" s="790">
        <f t="shared" si="2"/>
        <v>0.2</v>
      </c>
      <c r="I108" s="790"/>
      <c r="J108" s="254">
        <v>25</v>
      </c>
      <c r="K108" s="791">
        <f t="shared" si="3"/>
        <v>0.26666666666666672</v>
      </c>
      <c r="L108" s="792"/>
      <c r="M108" s="123"/>
      <c r="N108" s="123"/>
      <c r="O108" s="123"/>
      <c r="P108" s="123"/>
      <c r="Q108" s="123"/>
    </row>
    <row r="109" spans="1:17">
      <c r="A109" s="123"/>
      <c r="B109" s="122"/>
      <c r="C109" s="788" t="s">
        <v>226</v>
      </c>
      <c r="D109" s="789"/>
      <c r="E109" s="789"/>
      <c r="F109" s="253">
        <v>15</v>
      </c>
      <c r="G109" s="251">
        <f>G106</f>
        <v>1</v>
      </c>
      <c r="H109" s="790">
        <f t="shared" si="2"/>
        <v>0.15</v>
      </c>
      <c r="I109" s="790"/>
      <c r="J109" s="254">
        <v>20</v>
      </c>
      <c r="K109" s="791">
        <f t="shared" si="3"/>
        <v>0.1875</v>
      </c>
      <c r="L109" s="792"/>
      <c r="M109" s="123"/>
      <c r="N109" s="123"/>
      <c r="O109" s="123"/>
      <c r="P109" s="123"/>
      <c r="Q109" s="123"/>
    </row>
    <row r="110" spans="1:17">
      <c r="A110" s="123"/>
      <c r="B110" s="122"/>
      <c r="C110" s="788" t="s">
        <v>227</v>
      </c>
      <c r="D110" s="789"/>
      <c r="E110" s="789"/>
      <c r="F110" s="253">
        <v>15</v>
      </c>
      <c r="G110" s="251">
        <f>G106</f>
        <v>1</v>
      </c>
      <c r="H110" s="790">
        <f t="shared" si="2"/>
        <v>0.15</v>
      </c>
      <c r="I110" s="790"/>
      <c r="J110" s="254">
        <v>0</v>
      </c>
      <c r="K110" s="791">
        <f t="shared" si="3"/>
        <v>0.15</v>
      </c>
      <c r="L110" s="792"/>
      <c r="M110" s="123"/>
      <c r="N110" s="123"/>
      <c r="O110" s="123"/>
      <c r="P110" s="123"/>
      <c r="Q110" s="123"/>
    </row>
    <row r="111" spans="1:17">
      <c r="A111" s="123"/>
      <c r="B111" s="122"/>
      <c r="C111" s="788" t="s">
        <v>228</v>
      </c>
      <c r="D111" s="789"/>
      <c r="E111" s="789"/>
      <c r="F111" s="253">
        <v>10</v>
      </c>
      <c r="G111" s="251">
        <f>G106</f>
        <v>1</v>
      </c>
      <c r="H111" s="790">
        <f t="shared" si="2"/>
        <v>0.1</v>
      </c>
      <c r="I111" s="790"/>
      <c r="J111" s="254">
        <v>20</v>
      </c>
      <c r="K111" s="791">
        <f t="shared" si="3"/>
        <v>0.125</v>
      </c>
      <c r="L111" s="792"/>
      <c r="M111" s="123"/>
      <c r="N111" s="123"/>
      <c r="O111" s="123"/>
      <c r="P111" s="123"/>
      <c r="Q111" s="123"/>
    </row>
    <row r="112" spans="1:17">
      <c r="A112" s="123"/>
      <c r="B112" s="122"/>
      <c r="C112" s="788" t="s">
        <v>229</v>
      </c>
      <c r="D112" s="789"/>
      <c r="E112" s="789"/>
      <c r="F112" s="253">
        <v>7.5</v>
      </c>
      <c r="G112" s="251">
        <f>G106</f>
        <v>1</v>
      </c>
      <c r="H112" s="790">
        <f t="shared" si="2"/>
        <v>7.4999999999999997E-2</v>
      </c>
      <c r="I112" s="790"/>
      <c r="J112" s="254">
        <v>20</v>
      </c>
      <c r="K112" s="791">
        <f t="shared" si="3"/>
        <v>9.375E-2</v>
      </c>
      <c r="L112" s="792"/>
      <c r="M112" s="123"/>
      <c r="N112" s="123"/>
      <c r="O112" s="123"/>
      <c r="P112" s="123"/>
      <c r="Q112" s="123"/>
    </row>
    <row r="113" spans="1:17">
      <c r="A113" s="123"/>
      <c r="B113" s="122"/>
      <c r="C113" s="788" t="s">
        <v>230</v>
      </c>
      <c r="D113" s="789"/>
      <c r="E113" s="789"/>
      <c r="F113" s="253">
        <v>7.5</v>
      </c>
      <c r="G113" s="251">
        <f>G106</f>
        <v>1</v>
      </c>
      <c r="H113" s="790">
        <f t="shared" si="2"/>
        <v>7.4999999999999997E-2</v>
      </c>
      <c r="I113" s="790"/>
      <c r="J113" s="254">
        <v>20</v>
      </c>
      <c r="K113" s="791">
        <f t="shared" si="3"/>
        <v>9.375E-2</v>
      </c>
      <c r="L113" s="792"/>
      <c r="M113" s="123"/>
      <c r="N113" s="123"/>
      <c r="O113" s="123"/>
      <c r="P113" s="123"/>
      <c r="Q113" s="123"/>
    </row>
    <row r="114" spans="1:17">
      <c r="A114" s="123"/>
      <c r="B114" s="122"/>
      <c r="C114" s="793" t="s">
        <v>231</v>
      </c>
      <c r="D114" s="794"/>
      <c r="E114" s="794"/>
      <c r="F114" s="255">
        <f>SUM(F107:F113)</f>
        <v>100</v>
      </c>
      <c r="G114" s="256"/>
      <c r="H114" s="257"/>
      <c r="I114" s="258"/>
      <c r="J114" s="257"/>
      <c r="K114" s="257"/>
      <c r="L114" s="259"/>
      <c r="M114" s="123"/>
      <c r="N114" s="123"/>
      <c r="O114" s="123"/>
      <c r="P114" s="123"/>
      <c r="Q114" s="123"/>
    </row>
    <row r="115" spans="1:17">
      <c r="A115" s="123"/>
      <c r="B115" s="122"/>
      <c r="C115" s="260"/>
      <c r="D115" s="261"/>
      <c r="E115" s="261"/>
      <c r="F115" s="262"/>
      <c r="G115" s="263"/>
      <c r="H115" s="263"/>
      <c r="I115" s="248"/>
      <c r="J115" s="263"/>
      <c r="K115" s="263"/>
      <c r="L115" s="249"/>
      <c r="M115" s="123"/>
      <c r="N115" s="123"/>
      <c r="O115" s="123"/>
      <c r="P115" s="123"/>
      <c r="Q115" s="123"/>
    </row>
    <row r="116" spans="1:17">
      <c r="A116" s="123"/>
      <c r="B116" s="122"/>
      <c r="C116" s="122"/>
      <c r="D116" s="122"/>
      <c r="E116" s="122"/>
      <c r="F116" s="122"/>
      <c r="G116" s="122"/>
      <c r="H116" s="122"/>
      <c r="I116" s="122"/>
      <c r="J116" s="122"/>
      <c r="K116" s="122"/>
      <c r="L116" s="122"/>
      <c r="M116" s="123"/>
      <c r="N116" s="123"/>
      <c r="O116" s="123"/>
      <c r="P116" s="123"/>
      <c r="Q116" s="123"/>
    </row>
    <row r="117" spans="1:17" ht="15.75" thickBot="1">
      <c r="A117" s="123"/>
      <c r="B117" s="122"/>
      <c r="C117" s="122"/>
      <c r="D117" s="122"/>
      <c r="E117" s="122"/>
      <c r="F117" s="122"/>
      <c r="G117" s="122"/>
      <c r="H117" s="122"/>
      <c r="I117" s="122"/>
      <c r="J117" s="122"/>
      <c r="K117" s="122"/>
      <c r="L117" s="122"/>
      <c r="M117" s="123"/>
      <c r="N117" s="123"/>
      <c r="O117" s="123"/>
      <c r="P117" s="123"/>
      <c r="Q117" s="123"/>
    </row>
    <row r="118" spans="1:17" ht="18.75">
      <c r="A118" s="123"/>
      <c r="B118" s="122"/>
      <c r="C118" s="795" t="s">
        <v>232</v>
      </c>
      <c r="D118" s="796"/>
      <c r="E118" s="796"/>
      <c r="F118" s="796"/>
      <c r="G118" s="796"/>
      <c r="H118" s="796"/>
      <c r="I118" s="796"/>
      <c r="J118" s="796"/>
      <c r="K118" s="796"/>
      <c r="L118" s="797"/>
      <c r="M118" s="123"/>
      <c r="N118" s="123"/>
      <c r="O118" s="123"/>
      <c r="P118" s="123"/>
      <c r="Q118" s="123"/>
    </row>
    <row r="119" spans="1:17">
      <c r="A119" s="123"/>
      <c r="B119" s="122"/>
      <c r="C119" s="798" t="s">
        <v>233</v>
      </c>
      <c r="D119" s="799"/>
      <c r="E119" s="799"/>
      <c r="F119" s="799"/>
      <c r="G119" s="799"/>
      <c r="H119" s="799"/>
      <c r="I119" s="799"/>
      <c r="J119" s="799"/>
      <c r="K119" s="799"/>
      <c r="L119" s="800"/>
      <c r="M119" s="123"/>
      <c r="N119" s="123"/>
      <c r="O119" s="123"/>
      <c r="P119" s="123"/>
      <c r="Q119" s="123"/>
    </row>
    <row r="120" spans="1:17" ht="18">
      <c r="A120" s="123"/>
      <c r="B120" s="122"/>
      <c r="C120" s="778" t="s">
        <v>234</v>
      </c>
      <c r="D120" s="779"/>
      <c r="E120" s="779"/>
      <c r="F120" s="779"/>
      <c r="G120" s="779"/>
      <c r="H120" s="779"/>
      <c r="I120" s="779"/>
      <c r="J120" s="779"/>
      <c r="K120" s="779"/>
      <c r="L120" s="780"/>
      <c r="M120" s="123"/>
      <c r="N120" s="123"/>
      <c r="O120" s="123"/>
      <c r="P120" s="123"/>
      <c r="Q120" s="123"/>
    </row>
    <row r="121" spans="1:17">
      <c r="A121" s="123"/>
      <c r="B121" s="122"/>
      <c r="C121" s="781" t="str">
        <f ca="1">CELL("nomfichier")</f>
        <v>D:\1 UPRT SITE WEB\uprt.fr\re-recettes\recettes-du-net\[salade-cesar-de-julie.xlsx]Salade César</v>
      </c>
      <c r="D121" s="782"/>
      <c r="E121" s="782"/>
      <c r="F121" s="782"/>
      <c r="G121" s="782"/>
      <c r="H121" s="782"/>
      <c r="I121" s="782"/>
      <c r="J121" s="782"/>
      <c r="K121" s="782"/>
      <c r="L121" s="783"/>
      <c r="M121" s="123"/>
      <c r="N121" s="123"/>
      <c r="O121" s="123"/>
      <c r="P121" s="123"/>
      <c r="Q121" s="123"/>
    </row>
    <row r="122" spans="1:17" ht="26.25">
      <c r="A122" s="123"/>
      <c r="B122" s="122"/>
      <c r="C122" s="784" t="s">
        <v>235</v>
      </c>
      <c r="D122" s="785"/>
      <c r="E122" s="785"/>
      <c r="F122" s="785"/>
      <c r="G122" s="785"/>
      <c r="H122" s="785"/>
      <c r="I122" s="785"/>
      <c r="J122" s="785"/>
      <c r="K122" s="785"/>
      <c r="L122" s="786"/>
      <c r="M122" s="123"/>
      <c r="N122" s="123"/>
      <c r="O122" s="123"/>
      <c r="P122" s="123"/>
      <c r="Q122" s="123"/>
    </row>
    <row r="123" spans="1:17" ht="26.25">
      <c r="A123" s="123"/>
      <c r="B123" s="122"/>
      <c r="C123" s="264"/>
      <c r="D123" s="265"/>
      <c r="E123" s="265" t="s">
        <v>236</v>
      </c>
      <c r="F123" s="258"/>
      <c r="G123" s="266">
        <f ca="1">TODAY()</f>
        <v>43029</v>
      </c>
      <c r="H123" s="267"/>
      <c r="I123" s="268"/>
      <c r="J123" s="269">
        <f ca="1">NOW()</f>
        <v>43029.49609375</v>
      </c>
      <c r="K123" s="269"/>
      <c r="L123" s="270"/>
      <c r="M123" s="123"/>
      <c r="N123" s="123"/>
      <c r="O123" s="123"/>
      <c r="P123" s="123"/>
      <c r="Q123" s="123"/>
    </row>
    <row r="124" spans="1:17" ht="15.75">
      <c r="A124" s="123"/>
      <c r="B124" s="122"/>
      <c r="C124" s="777">
        <v>1</v>
      </c>
      <c r="D124" s="271" t="s">
        <v>237</v>
      </c>
      <c r="E124" s="217"/>
      <c r="F124" s="258"/>
      <c r="G124" s="272"/>
      <c r="H124" s="272"/>
      <c r="I124" s="272"/>
      <c r="J124" s="272"/>
      <c r="K124" s="272"/>
      <c r="L124" s="273"/>
      <c r="M124" s="123"/>
      <c r="N124" s="123"/>
      <c r="O124" s="123"/>
      <c r="P124" s="123"/>
      <c r="Q124" s="123"/>
    </row>
    <row r="125" spans="1:17">
      <c r="A125" s="123"/>
      <c r="B125" s="122"/>
      <c r="C125" s="777"/>
      <c r="D125" s="787" t="s">
        <v>238</v>
      </c>
      <c r="E125" s="787"/>
      <c r="F125" s="787"/>
      <c r="G125" s="274"/>
      <c r="H125" s="275" t="s">
        <v>207</v>
      </c>
      <c r="I125" s="276" t="s">
        <v>208</v>
      </c>
      <c r="J125" s="276" t="s">
        <v>209</v>
      </c>
      <c r="K125" s="276" t="s">
        <v>194</v>
      </c>
      <c r="L125" s="277" t="s">
        <v>239</v>
      </c>
      <c r="M125" s="123"/>
      <c r="N125" s="123"/>
      <c r="O125" s="123"/>
      <c r="P125" s="123"/>
      <c r="Q125" s="123"/>
    </row>
    <row r="126" spans="1:17" ht="15.75">
      <c r="A126" s="123"/>
      <c r="B126" s="122"/>
      <c r="C126" s="777"/>
      <c r="D126" s="787" t="s">
        <v>240</v>
      </c>
      <c r="E126" s="787"/>
      <c r="F126" s="787"/>
      <c r="G126" s="278">
        <f>SUM(H126:L126)</f>
        <v>2170</v>
      </c>
      <c r="H126" s="279">
        <v>550</v>
      </c>
      <c r="I126" s="279">
        <v>920</v>
      </c>
      <c r="J126" s="279">
        <v>340</v>
      </c>
      <c r="K126" s="279">
        <v>150</v>
      </c>
      <c r="L126" s="280">
        <v>210</v>
      </c>
      <c r="M126" s="123"/>
      <c r="N126" s="123"/>
      <c r="O126" s="123"/>
      <c r="P126" s="123"/>
      <c r="Q126" s="123"/>
    </row>
    <row r="127" spans="1:17" ht="15.75">
      <c r="A127" s="123"/>
      <c r="B127" s="122"/>
      <c r="C127" s="281"/>
      <c r="D127" s="282"/>
      <c r="E127" s="282"/>
      <c r="F127" s="282"/>
      <c r="G127" s="278"/>
      <c r="H127" s="283"/>
      <c r="I127" s="283"/>
      <c r="J127" s="283"/>
      <c r="K127" s="283"/>
      <c r="L127" s="284"/>
      <c r="M127" s="123"/>
      <c r="N127" s="123"/>
      <c r="O127" s="123"/>
      <c r="P127" s="123"/>
      <c r="Q127" s="123"/>
    </row>
    <row r="128" spans="1:17" ht="15.75">
      <c r="A128" s="123"/>
      <c r="B128" s="122"/>
      <c r="C128" s="777">
        <v>2</v>
      </c>
      <c r="D128" s="271" t="s">
        <v>241</v>
      </c>
      <c r="E128" s="217"/>
      <c r="F128" s="258"/>
      <c r="G128" s="217"/>
      <c r="H128" s="217"/>
      <c r="I128" s="217"/>
      <c r="J128" s="217"/>
      <c r="K128" s="217"/>
      <c r="L128" s="285"/>
      <c r="M128" s="123"/>
      <c r="N128" s="123"/>
      <c r="O128" s="123"/>
      <c r="P128" s="123"/>
      <c r="Q128" s="123"/>
    </row>
    <row r="129" spans="1:17">
      <c r="A129" s="123"/>
      <c r="B129" s="122"/>
      <c r="C129" s="777"/>
      <c r="D129" s="767" t="s">
        <v>242</v>
      </c>
      <c r="E129" s="767"/>
      <c r="F129" s="767"/>
      <c r="G129" s="286">
        <f>(H129*H126)+(I129*I126)+(J129*J126)+(K129*K126)+(L129*L126)</f>
        <v>1470</v>
      </c>
      <c r="H129" s="287">
        <v>0</v>
      </c>
      <c r="I129" s="287">
        <v>1</v>
      </c>
      <c r="J129" s="287">
        <v>1</v>
      </c>
      <c r="K129" s="287">
        <v>0</v>
      </c>
      <c r="L129" s="288">
        <v>1</v>
      </c>
      <c r="M129" s="123"/>
      <c r="N129" s="123"/>
      <c r="O129" s="123"/>
      <c r="P129" s="123"/>
      <c r="Q129" s="123"/>
    </row>
    <row r="130" spans="1:17">
      <c r="A130" s="123"/>
      <c r="B130" s="122"/>
      <c r="C130" s="777"/>
      <c r="D130" s="767" t="s">
        <v>243</v>
      </c>
      <c r="E130" s="767"/>
      <c r="F130" s="767"/>
      <c r="G130" s="286">
        <f>(H130*H126)+(I130*I126)+(J130*J126)+(K130*K126)+(L130*L126)</f>
        <v>850</v>
      </c>
      <c r="H130" s="287">
        <v>1</v>
      </c>
      <c r="I130" s="287">
        <v>0</v>
      </c>
      <c r="J130" s="287">
        <v>0</v>
      </c>
      <c r="K130" s="287">
        <v>2</v>
      </c>
      <c r="L130" s="288">
        <v>0</v>
      </c>
      <c r="M130" s="123"/>
      <c r="N130" s="123"/>
      <c r="O130" s="123"/>
      <c r="P130" s="123"/>
      <c r="Q130" s="123"/>
    </row>
    <row r="131" spans="1:17">
      <c r="A131" s="123"/>
      <c r="B131" s="122"/>
      <c r="C131" s="777"/>
      <c r="D131" s="767" t="s">
        <v>244</v>
      </c>
      <c r="E131" s="767"/>
      <c r="F131" s="767"/>
      <c r="G131" s="286">
        <f>(H131*H126)+(I131*I126)+(J131*J126)+(K131*K126)+(L131*L126)</f>
        <v>1895</v>
      </c>
      <c r="H131" s="289">
        <v>0.5</v>
      </c>
      <c r="I131" s="287">
        <v>1</v>
      </c>
      <c r="J131" s="287">
        <v>1</v>
      </c>
      <c r="K131" s="287">
        <v>1</v>
      </c>
      <c r="L131" s="288">
        <v>1</v>
      </c>
      <c r="M131" s="123"/>
      <c r="N131" s="123"/>
      <c r="O131" s="123"/>
      <c r="P131" s="123"/>
      <c r="Q131" s="123"/>
    </row>
    <row r="132" spans="1:17">
      <c r="A132" s="123"/>
      <c r="B132" s="122"/>
      <c r="C132" s="777"/>
      <c r="D132" s="767" t="s">
        <v>245</v>
      </c>
      <c r="E132" s="767"/>
      <c r="F132" s="767"/>
      <c r="G132" s="286">
        <f>(H132*H126)+(I132*I126)+(J132*J126)+(K132*K126)+(L132*L126)</f>
        <v>1190</v>
      </c>
      <c r="H132" s="287">
        <v>0</v>
      </c>
      <c r="I132" s="287">
        <v>0</v>
      </c>
      <c r="J132" s="287">
        <v>2</v>
      </c>
      <c r="K132" s="287">
        <v>2</v>
      </c>
      <c r="L132" s="288">
        <v>1</v>
      </c>
      <c r="M132" s="123"/>
      <c r="N132" s="123"/>
      <c r="O132" s="123"/>
      <c r="P132" s="123"/>
      <c r="Q132" s="123"/>
    </row>
    <row r="133" spans="1:17">
      <c r="A133" s="123"/>
      <c r="B133" s="122"/>
      <c r="C133" s="777"/>
      <c r="D133" s="767" t="s">
        <v>246</v>
      </c>
      <c r="E133" s="767"/>
      <c r="F133" s="767"/>
      <c r="G133" s="286">
        <f>(H133*H126)+(I133*I126)+(J133*J126)+(K133*K126)+(L133*L126)</f>
        <v>2540</v>
      </c>
      <c r="H133" s="287">
        <v>1</v>
      </c>
      <c r="I133" s="287">
        <v>2</v>
      </c>
      <c r="J133" s="287">
        <v>0</v>
      </c>
      <c r="K133" s="287">
        <v>1</v>
      </c>
      <c r="L133" s="288">
        <v>0</v>
      </c>
      <c r="M133" s="123"/>
      <c r="N133" s="123"/>
      <c r="O133" s="123"/>
      <c r="P133" s="123"/>
      <c r="Q133" s="123"/>
    </row>
    <row r="134" spans="1:17" ht="15.75">
      <c r="A134" s="123"/>
      <c r="B134" s="122"/>
      <c r="C134" s="281"/>
      <c r="D134" s="290"/>
      <c r="E134" s="217"/>
      <c r="F134" s="258"/>
      <c r="G134" s="286"/>
      <c r="H134" s="275" t="s">
        <v>207</v>
      </c>
      <c r="I134" s="276" t="s">
        <v>208</v>
      </c>
      <c r="J134" s="276" t="s">
        <v>209</v>
      </c>
      <c r="K134" s="276" t="s">
        <v>194</v>
      </c>
      <c r="L134" s="277" t="s">
        <v>239</v>
      </c>
      <c r="M134" s="123"/>
      <c r="N134" s="123"/>
      <c r="O134" s="123"/>
      <c r="P134" s="123"/>
      <c r="Q134" s="123"/>
    </row>
    <row r="135" spans="1:17" ht="15.75">
      <c r="A135" s="123"/>
      <c r="B135" s="122"/>
      <c r="C135" s="281"/>
      <c r="D135" s="290"/>
      <c r="E135" s="217"/>
      <c r="F135" s="258"/>
      <c r="G135" s="291" t="s">
        <v>247</v>
      </c>
      <c r="H135" s="292">
        <f>SUM(H129:H134)</f>
        <v>2.5</v>
      </c>
      <c r="I135" s="292">
        <f>SUM(I129:I134)</f>
        <v>4</v>
      </c>
      <c r="J135" s="292">
        <f>SUM(J129:J134)</f>
        <v>4</v>
      </c>
      <c r="K135" s="292">
        <f>SUM(K129:K134)</f>
        <v>6</v>
      </c>
      <c r="L135" s="293">
        <f>SUM(L129:L134)</f>
        <v>3</v>
      </c>
      <c r="M135" s="123"/>
      <c r="N135" s="123"/>
      <c r="O135" s="123"/>
      <c r="P135" s="123"/>
      <c r="Q135" s="123"/>
    </row>
    <row r="136" spans="1:17">
      <c r="A136" s="123"/>
      <c r="B136" s="122"/>
      <c r="C136" s="294"/>
      <c r="D136" s="290"/>
      <c r="E136" s="217"/>
      <c r="F136" s="258"/>
      <c r="G136" s="295"/>
      <c r="H136" s="296"/>
      <c r="I136" s="296"/>
      <c r="J136" s="296"/>
      <c r="K136" s="296"/>
      <c r="L136" s="297"/>
      <c r="M136" s="123"/>
      <c r="N136" s="123"/>
      <c r="O136" s="123"/>
      <c r="P136" s="123"/>
      <c r="Q136" s="123"/>
    </row>
    <row r="137" spans="1:17" ht="15.75">
      <c r="A137" s="123"/>
      <c r="B137" s="122"/>
      <c r="C137" s="298">
        <v>3</v>
      </c>
      <c r="D137" s="767" t="s">
        <v>248</v>
      </c>
      <c r="E137" s="767"/>
      <c r="F137" s="767"/>
      <c r="G137" s="299">
        <f>(H137*H126)+(I137*I126)+(J137*J126)+(K137*K126)+(L137*L126)</f>
        <v>208.60000000000002</v>
      </c>
      <c r="H137" s="300">
        <v>0.06</v>
      </c>
      <c r="I137" s="300">
        <v>0.08</v>
      </c>
      <c r="J137" s="300">
        <v>0.15</v>
      </c>
      <c r="K137" s="300">
        <v>0.2</v>
      </c>
      <c r="L137" s="301">
        <v>0.1</v>
      </c>
      <c r="M137" s="123"/>
      <c r="N137" s="123"/>
      <c r="O137" s="123"/>
      <c r="P137" s="123"/>
      <c r="Q137" s="123"/>
    </row>
    <row r="138" spans="1:17">
      <c r="A138" s="123"/>
      <c r="B138" s="122"/>
      <c r="C138" s="294"/>
      <c r="D138" s="302"/>
      <c r="E138" s="303"/>
      <c r="F138" s="304"/>
      <c r="G138" s="286"/>
      <c r="H138" s="296"/>
      <c r="I138" s="296"/>
      <c r="J138" s="296"/>
      <c r="K138" s="296"/>
      <c r="L138" s="297"/>
      <c r="M138" s="123"/>
      <c r="N138" s="123"/>
      <c r="O138" s="123"/>
      <c r="P138" s="123"/>
      <c r="Q138" s="123"/>
    </row>
    <row r="139" spans="1:17" ht="15.75">
      <c r="A139" s="123"/>
      <c r="B139" s="122"/>
      <c r="C139" s="298">
        <v>4</v>
      </c>
      <c r="D139" s="767" t="s">
        <v>249</v>
      </c>
      <c r="E139" s="767"/>
      <c r="F139" s="767"/>
      <c r="G139" s="299">
        <f>(H139*H126)+(I139*I126)+(J139*J126)+(K139*K126)+(L139*L126)</f>
        <v>213.5</v>
      </c>
      <c r="H139" s="300">
        <v>0.06</v>
      </c>
      <c r="I139" s="300">
        <v>0.1</v>
      </c>
      <c r="J139" s="300">
        <v>0.12</v>
      </c>
      <c r="K139" s="300">
        <v>0.15</v>
      </c>
      <c r="L139" s="301">
        <v>0.12</v>
      </c>
      <c r="M139" s="123"/>
      <c r="N139" s="123"/>
      <c r="O139" s="123"/>
      <c r="P139" s="123"/>
      <c r="Q139" s="123"/>
    </row>
    <row r="140" spans="1:17">
      <c r="A140" s="123"/>
      <c r="B140" s="122"/>
      <c r="C140" s="294"/>
      <c r="D140" s="302"/>
      <c r="E140" s="303"/>
      <c r="F140" s="304"/>
      <c r="G140" s="286"/>
      <c r="H140" s="296"/>
      <c r="I140" s="296"/>
      <c r="J140" s="296"/>
      <c r="K140" s="296"/>
      <c r="L140" s="297"/>
      <c r="M140" s="123"/>
      <c r="N140" s="123"/>
      <c r="O140" s="123"/>
      <c r="P140" s="123"/>
      <c r="Q140" s="123"/>
    </row>
    <row r="141" spans="1:17" ht="15.75">
      <c r="A141" s="123"/>
      <c r="B141" s="122"/>
      <c r="C141" s="298">
        <v>5</v>
      </c>
      <c r="D141" s="767" t="s">
        <v>176</v>
      </c>
      <c r="E141" s="767"/>
      <c r="F141" s="767"/>
      <c r="G141" s="299">
        <f>(H141*H126)+(I141*I126)+(J141*J126)+(K141*K126)+(L141*L126)</f>
        <v>237.5</v>
      </c>
      <c r="H141" s="300">
        <v>0.06</v>
      </c>
      <c r="I141" s="300">
        <v>0.1</v>
      </c>
      <c r="J141" s="300">
        <v>0.15</v>
      </c>
      <c r="K141" s="300">
        <v>0.2</v>
      </c>
      <c r="L141" s="301">
        <v>0.15</v>
      </c>
      <c r="M141" s="123"/>
      <c r="N141" s="123"/>
      <c r="O141" s="123"/>
      <c r="P141" s="123"/>
      <c r="Q141" s="123"/>
    </row>
    <row r="142" spans="1:17" ht="15.75" thickBot="1">
      <c r="A142" s="123"/>
      <c r="B142" s="122"/>
      <c r="C142" s="305"/>
      <c r="D142" s="306"/>
      <c r="E142" s="307"/>
      <c r="F142" s="308"/>
      <c r="G142" s="309"/>
      <c r="H142" s="310"/>
      <c r="I142" s="310"/>
      <c r="J142" s="307"/>
      <c r="K142" s="307"/>
      <c r="L142" s="311"/>
      <c r="M142" s="123"/>
      <c r="N142" s="123"/>
      <c r="O142" s="123"/>
      <c r="P142" s="123"/>
      <c r="Q142" s="123"/>
    </row>
    <row r="143" spans="1:17">
      <c r="A143" s="123"/>
      <c r="B143" s="122"/>
      <c r="C143" s="122"/>
      <c r="D143" s="122"/>
      <c r="E143" s="122"/>
      <c r="F143" s="122"/>
      <c r="G143" s="122"/>
      <c r="H143" s="122"/>
      <c r="I143" s="122"/>
      <c r="J143" s="122"/>
      <c r="K143" s="122"/>
      <c r="L143" s="122"/>
      <c r="M143" s="123"/>
      <c r="N143" s="123"/>
      <c r="O143" s="123"/>
      <c r="P143" s="123"/>
      <c r="Q143" s="123"/>
    </row>
    <row r="144" spans="1:17" ht="15.75" thickBot="1">
      <c r="A144" s="123"/>
      <c r="B144" s="122"/>
      <c r="C144" s="122"/>
      <c r="D144" s="122"/>
      <c r="E144" s="122"/>
      <c r="F144" s="122"/>
      <c r="G144" s="122"/>
      <c r="H144" s="122"/>
      <c r="I144" s="122"/>
      <c r="J144" s="122"/>
      <c r="K144" s="122"/>
      <c r="L144" s="122"/>
      <c r="M144" s="123"/>
      <c r="N144" s="123"/>
      <c r="O144" s="123"/>
      <c r="P144" s="123"/>
      <c r="Q144" s="123"/>
    </row>
    <row r="145" spans="1:17" ht="18">
      <c r="A145" s="123"/>
      <c r="B145" s="122"/>
      <c r="C145" s="768" t="s">
        <v>250</v>
      </c>
      <c r="D145" s="769"/>
      <c r="E145" s="769"/>
      <c r="F145" s="769"/>
      <c r="G145" s="769"/>
      <c r="H145" s="769"/>
      <c r="I145" s="769"/>
      <c r="J145" s="769"/>
      <c r="K145" s="769"/>
      <c r="L145" s="770"/>
      <c r="M145" s="123"/>
      <c r="N145" s="123"/>
      <c r="O145" s="123"/>
      <c r="P145" s="123"/>
      <c r="Q145" s="123"/>
    </row>
    <row r="146" spans="1:17">
      <c r="A146" s="123"/>
      <c r="B146" s="122"/>
      <c r="C146" s="312" t="s">
        <v>251</v>
      </c>
      <c r="D146" s="313"/>
      <c r="E146" s="313"/>
      <c r="F146" s="313"/>
      <c r="G146" s="313"/>
      <c r="H146" s="313"/>
      <c r="I146" s="313"/>
      <c r="J146" s="314"/>
      <c r="K146" s="314"/>
      <c r="L146" s="315"/>
      <c r="M146" s="123"/>
      <c r="N146" s="123"/>
      <c r="O146" s="123"/>
      <c r="P146" s="123"/>
      <c r="Q146" s="123"/>
    </row>
    <row r="147" spans="1:17">
      <c r="A147" s="123"/>
      <c r="B147" s="122"/>
      <c r="C147" s="771" t="s">
        <v>252</v>
      </c>
      <c r="D147" s="772"/>
      <c r="E147" s="772"/>
      <c r="F147" s="772"/>
      <c r="G147" s="772"/>
      <c r="H147" s="772"/>
      <c r="I147" s="772"/>
      <c r="J147" s="772"/>
      <c r="K147" s="772"/>
      <c r="L147" s="773"/>
      <c r="M147" s="123"/>
      <c r="N147" s="123"/>
      <c r="O147" s="123"/>
      <c r="P147" s="123"/>
      <c r="Q147" s="123"/>
    </row>
    <row r="148" spans="1:17">
      <c r="A148" s="123"/>
      <c r="B148" s="122"/>
      <c r="C148" s="771"/>
      <c r="D148" s="772"/>
      <c r="E148" s="772"/>
      <c r="F148" s="772"/>
      <c r="G148" s="772"/>
      <c r="H148" s="772"/>
      <c r="I148" s="772"/>
      <c r="J148" s="772"/>
      <c r="K148" s="772"/>
      <c r="L148" s="773"/>
      <c r="M148" s="123"/>
      <c r="N148" s="123"/>
      <c r="O148" s="123"/>
      <c r="P148" s="123"/>
      <c r="Q148" s="123"/>
    </row>
    <row r="149" spans="1:17">
      <c r="A149" s="123"/>
      <c r="B149" s="122"/>
      <c r="C149" s="771"/>
      <c r="D149" s="772"/>
      <c r="E149" s="772"/>
      <c r="F149" s="772"/>
      <c r="G149" s="772"/>
      <c r="H149" s="772"/>
      <c r="I149" s="772"/>
      <c r="J149" s="772"/>
      <c r="K149" s="772"/>
      <c r="L149" s="773"/>
      <c r="M149" s="123"/>
      <c r="N149" s="123"/>
      <c r="O149" s="123"/>
      <c r="P149" s="123"/>
      <c r="Q149" s="123"/>
    </row>
    <row r="150" spans="1:17">
      <c r="A150" s="123"/>
      <c r="B150" s="122"/>
      <c r="C150" s="771"/>
      <c r="D150" s="772"/>
      <c r="E150" s="772"/>
      <c r="F150" s="772"/>
      <c r="G150" s="772"/>
      <c r="H150" s="772"/>
      <c r="I150" s="772"/>
      <c r="J150" s="772"/>
      <c r="K150" s="772"/>
      <c r="L150" s="773"/>
      <c r="M150" s="123"/>
      <c r="N150" s="123"/>
      <c r="O150" s="123"/>
      <c r="P150" s="123"/>
      <c r="Q150" s="123"/>
    </row>
    <row r="151" spans="1:17">
      <c r="A151" s="123"/>
      <c r="B151" s="122"/>
      <c r="C151" s="771" t="s">
        <v>253</v>
      </c>
      <c r="D151" s="772"/>
      <c r="E151" s="772"/>
      <c r="F151" s="772"/>
      <c r="G151" s="772"/>
      <c r="H151" s="772"/>
      <c r="I151" s="772"/>
      <c r="J151" s="772"/>
      <c r="K151" s="772"/>
      <c r="L151" s="773"/>
      <c r="M151" s="123"/>
      <c r="N151" s="123"/>
      <c r="O151" s="123"/>
      <c r="P151" s="123"/>
      <c r="Q151" s="123"/>
    </row>
    <row r="152" spans="1:17">
      <c r="A152" s="123"/>
      <c r="B152" s="122"/>
      <c r="C152" s="771"/>
      <c r="D152" s="772"/>
      <c r="E152" s="772"/>
      <c r="F152" s="772"/>
      <c r="G152" s="772"/>
      <c r="H152" s="772"/>
      <c r="I152" s="772"/>
      <c r="J152" s="772"/>
      <c r="K152" s="772"/>
      <c r="L152" s="773"/>
      <c r="M152" s="123"/>
      <c r="N152" s="123"/>
      <c r="O152" s="123"/>
      <c r="P152" s="123"/>
      <c r="Q152" s="123"/>
    </row>
    <row r="153" spans="1:17">
      <c r="A153" s="123"/>
      <c r="B153" s="122"/>
      <c r="C153" s="771"/>
      <c r="D153" s="772"/>
      <c r="E153" s="772"/>
      <c r="F153" s="772"/>
      <c r="G153" s="772"/>
      <c r="H153" s="772"/>
      <c r="I153" s="772"/>
      <c r="J153" s="772"/>
      <c r="K153" s="772"/>
      <c r="L153" s="773"/>
      <c r="M153" s="123"/>
      <c r="N153" s="123"/>
      <c r="O153" s="123"/>
      <c r="P153" s="123"/>
      <c r="Q153" s="123"/>
    </row>
    <row r="154" spans="1:17">
      <c r="A154" s="123"/>
      <c r="B154" s="122"/>
      <c r="C154" s="774"/>
      <c r="D154" s="775"/>
      <c r="E154" s="775"/>
      <c r="F154" s="775"/>
      <c r="G154" s="775"/>
      <c r="H154" s="775"/>
      <c r="I154" s="775"/>
      <c r="J154" s="775"/>
      <c r="K154" s="775"/>
      <c r="L154" s="776"/>
      <c r="M154" s="123"/>
      <c r="N154" s="123"/>
      <c r="O154" s="123"/>
      <c r="P154" s="123"/>
      <c r="Q154" s="123"/>
    </row>
    <row r="155" spans="1:17">
      <c r="A155" s="123"/>
      <c r="B155" s="122"/>
      <c r="C155" s="758" t="s">
        <v>254</v>
      </c>
      <c r="D155" s="759"/>
      <c r="E155" s="759"/>
      <c r="F155" s="759"/>
      <c r="G155" s="760" t="s">
        <v>255</v>
      </c>
      <c r="H155" s="760"/>
      <c r="I155" s="761">
        <v>0.09</v>
      </c>
      <c r="J155" s="762" t="s">
        <v>256</v>
      </c>
      <c r="K155" s="762"/>
      <c r="L155" s="763">
        <v>0.12</v>
      </c>
      <c r="M155" s="123"/>
      <c r="N155" s="123"/>
      <c r="O155" s="123"/>
      <c r="P155" s="123"/>
      <c r="Q155" s="123"/>
    </row>
    <row r="156" spans="1:17">
      <c r="A156" s="123"/>
      <c r="B156" s="122"/>
      <c r="C156" s="758"/>
      <c r="D156" s="759"/>
      <c r="E156" s="759"/>
      <c r="F156" s="759"/>
      <c r="G156" s="760"/>
      <c r="H156" s="760"/>
      <c r="I156" s="761"/>
      <c r="J156" s="762"/>
      <c r="K156" s="762"/>
      <c r="L156" s="763"/>
      <c r="M156" s="123"/>
      <c r="N156" s="123"/>
      <c r="O156" s="123"/>
      <c r="P156" s="123"/>
      <c r="Q156" s="123"/>
    </row>
    <row r="157" spans="1:17" ht="18">
      <c r="A157" s="123"/>
      <c r="B157" s="122"/>
      <c r="C157" s="316"/>
      <c r="D157" s="317"/>
      <c r="E157" s="317"/>
      <c r="F157" s="317"/>
      <c r="G157" s="318"/>
      <c r="H157" s="318"/>
      <c r="I157" s="319"/>
      <c r="J157" s="320"/>
      <c r="K157" s="320"/>
      <c r="L157" s="321"/>
      <c r="M157" s="123"/>
      <c r="N157" s="123"/>
      <c r="O157" s="123"/>
      <c r="P157" s="123"/>
      <c r="Q157" s="123"/>
    </row>
    <row r="158" spans="1:17">
      <c r="A158" s="123"/>
      <c r="B158" s="122"/>
      <c r="C158" s="764" t="str">
        <f>IF(E158="","produit à servir","produits entiers à couper en ")</f>
        <v xml:space="preserve">produits entiers à couper en </v>
      </c>
      <c r="D158" s="765"/>
      <c r="E158" s="766">
        <f>IF(K165=1,"",K165)</f>
        <v>1.5</v>
      </c>
      <c r="F158" s="755">
        <f>LARGE(F166:F170,1)</f>
        <v>3</v>
      </c>
      <c r="G158" s="755" t="s">
        <v>257</v>
      </c>
      <c r="H158" s="755" t="s">
        <v>258</v>
      </c>
      <c r="I158" s="755">
        <f>LARGE(G166:G170,1)</f>
        <v>2</v>
      </c>
      <c r="J158" s="755" t="s">
        <v>259</v>
      </c>
      <c r="K158" s="322"/>
      <c r="L158" s="323"/>
      <c r="M158" s="123"/>
      <c r="N158" s="123"/>
      <c r="O158" s="123"/>
      <c r="P158" s="123"/>
      <c r="Q158" s="123"/>
    </row>
    <row r="159" spans="1:17">
      <c r="A159" s="123"/>
      <c r="B159" s="122"/>
      <c r="C159" s="764"/>
      <c r="D159" s="765"/>
      <c r="E159" s="766"/>
      <c r="F159" s="755"/>
      <c r="G159" s="755"/>
      <c r="H159" s="755"/>
      <c r="I159" s="755"/>
      <c r="J159" s="755"/>
      <c r="K159" s="322"/>
      <c r="L159" s="323"/>
      <c r="M159" s="123"/>
      <c r="N159" s="123"/>
      <c r="O159" s="123"/>
      <c r="P159" s="123"/>
      <c r="Q159" s="123"/>
    </row>
    <row r="160" spans="1:17" ht="15.75">
      <c r="A160" s="123"/>
      <c r="B160" s="122"/>
      <c r="C160" s="324"/>
      <c r="D160" s="325"/>
      <c r="E160" s="326"/>
      <c r="F160" s="214"/>
      <c r="G160" s="214"/>
      <c r="H160" s="214"/>
      <c r="I160" s="214"/>
      <c r="J160" s="327"/>
      <c r="K160" s="328"/>
      <c r="L160" s="329"/>
      <c r="M160" s="123"/>
      <c r="N160" s="123"/>
      <c r="O160" s="123"/>
      <c r="P160" s="123"/>
      <c r="Q160" s="123"/>
    </row>
    <row r="161" spans="1:17">
      <c r="A161" s="123"/>
      <c r="B161" s="122"/>
      <c r="C161" s="752" t="str">
        <f>IF(D161="","MOINS","Servir ")</f>
        <v xml:space="preserve">Servir </v>
      </c>
      <c r="D161" s="757">
        <f>IF(F158-1=0,"",F158-1)</f>
        <v>2</v>
      </c>
      <c r="E161" s="754" t="str">
        <f>IF(D161="","",IF(G161=1,"produits entiers de","produits coupés en "))</f>
        <v>produits entiers de</v>
      </c>
      <c r="F161" s="754"/>
      <c r="G161" s="757">
        <f>IF(D161="","",I158/D161)</f>
        <v>1</v>
      </c>
      <c r="H161" s="755" t="str">
        <f>IF(D161="","","parts")</f>
        <v>parts</v>
      </c>
      <c r="I161" s="754" t="str">
        <f>IF(D161="","","grammage unitaire")</f>
        <v>grammage unitaire</v>
      </c>
      <c r="J161" s="754"/>
      <c r="K161" s="750">
        <f>IF(D161="","",I155/G161)</f>
        <v>0.09</v>
      </c>
      <c r="L161" s="751"/>
      <c r="M161" s="123"/>
      <c r="N161" s="123"/>
      <c r="O161" s="123"/>
      <c r="P161" s="123"/>
      <c r="Q161" s="123"/>
    </row>
    <row r="162" spans="1:17">
      <c r="A162" s="123"/>
      <c r="B162" s="122"/>
      <c r="C162" s="752"/>
      <c r="D162" s="757"/>
      <c r="E162" s="754"/>
      <c r="F162" s="754"/>
      <c r="G162" s="757"/>
      <c r="H162" s="755"/>
      <c r="I162" s="754"/>
      <c r="J162" s="754"/>
      <c r="K162" s="750"/>
      <c r="L162" s="751"/>
      <c r="M162" s="123"/>
      <c r="N162" s="123"/>
      <c r="O162" s="123"/>
      <c r="P162" s="123"/>
      <c r="Q162" s="123"/>
    </row>
    <row r="163" spans="1:17">
      <c r="A163" s="123"/>
      <c r="B163" s="122"/>
      <c r="C163" s="752" t="str">
        <f>IF(D161="","","plus")</f>
        <v>plus</v>
      </c>
      <c r="D163" s="753">
        <f>IF(D161="","",F158-D161)</f>
        <v>1</v>
      </c>
      <c r="E163" s="754" t="str">
        <f>IF(D163="","","produit coupé en ")</f>
        <v xml:space="preserve">produit coupé en </v>
      </c>
      <c r="F163" s="754"/>
      <c r="G163" s="753">
        <f>IF(E163="","",I158)</f>
        <v>2</v>
      </c>
      <c r="H163" s="755" t="str">
        <f>IF(E163="","","parts")</f>
        <v>parts</v>
      </c>
      <c r="I163" s="330"/>
      <c r="J163" s="756" t="str">
        <f>IF(D163="","moins"," de")</f>
        <v xml:space="preserve"> de</v>
      </c>
      <c r="K163" s="750">
        <f>IF(E163="",I155-L155,I155/G163)</f>
        <v>4.4999999999999998E-2</v>
      </c>
      <c r="L163" s="751"/>
      <c r="M163" s="123"/>
      <c r="N163" s="123"/>
      <c r="O163" s="123"/>
      <c r="P163" s="123"/>
      <c r="Q163" s="123"/>
    </row>
    <row r="164" spans="1:17">
      <c r="A164" s="123"/>
      <c r="B164" s="122"/>
      <c r="C164" s="752"/>
      <c r="D164" s="753"/>
      <c r="E164" s="754"/>
      <c r="F164" s="754"/>
      <c r="G164" s="753"/>
      <c r="H164" s="755"/>
      <c r="I164" s="330"/>
      <c r="J164" s="756"/>
      <c r="K164" s="750"/>
      <c r="L164" s="751"/>
      <c r="M164" s="123"/>
      <c r="N164" s="123"/>
      <c r="O164" s="123"/>
      <c r="P164" s="123"/>
      <c r="Q164" s="123"/>
    </row>
    <row r="165" spans="1:17" ht="22.5">
      <c r="A165" s="123"/>
      <c r="B165" s="122"/>
      <c r="C165" s="331" t="s">
        <v>260</v>
      </c>
      <c r="D165" s="332" t="s">
        <v>261</v>
      </c>
      <c r="E165" s="332" t="s">
        <v>262</v>
      </c>
      <c r="F165" s="333" t="s">
        <v>263</v>
      </c>
      <c r="G165" s="333"/>
      <c r="H165" s="334" t="s">
        <v>264</v>
      </c>
      <c r="I165" s="335" t="s">
        <v>258</v>
      </c>
      <c r="J165" s="335"/>
      <c r="K165" s="336">
        <f>LARGE(L166:L170,1)</f>
        <v>1.5</v>
      </c>
      <c r="L165" s="337">
        <f>SMALL(E166:E170,COUNTIF(E166:E170,0)+1)</f>
        <v>3.0000000000000027E-2</v>
      </c>
      <c r="M165" s="123"/>
      <c r="N165" s="123"/>
      <c r="O165" s="123"/>
      <c r="P165" s="123"/>
      <c r="Q165" s="123"/>
    </row>
    <row r="166" spans="1:17">
      <c r="A166" s="123"/>
      <c r="B166" s="122"/>
      <c r="C166" s="338">
        <f>L155*I166</f>
        <v>0</v>
      </c>
      <c r="D166" s="339">
        <f>I155*H166</f>
        <v>0.09</v>
      </c>
      <c r="E166" s="339">
        <f>D166-C166</f>
        <v>0.09</v>
      </c>
      <c r="F166" s="340">
        <f>IF(E166=L165,H166,0)</f>
        <v>0</v>
      </c>
      <c r="G166" s="340">
        <f>IF(F166&gt;0,I166,0)</f>
        <v>0</v>
      </c>
      <c r="H166" s="336">
        <v>1</v>
      </c>
      <c r="I166" s="341">
        <f>INT(J166)</f>
        <v>0</v>
      </c>
      <c r="J166" s="341">
        <f>D166/L155</f>
        <v>0.75</v>
      </c>
      <c r="K166" s="336">
        <f>IF(F166=0,0,F166/G166)</f>
        <v>0</v>
      </c>
      <c r="L166" s="342">
        <f>ROUNDDOWN(K166,1)</f>
        <v>0</v>
      </c>
      <c r="M166" s="123"/>
      <c r="N166" s="123"/>
      <c r="O166" s="123"/>
      <c r="P166" s="123"/>
      <c r="Q166" s="123"/>
    </row>
    <row r="167" spans="1:17">
      <c r="A167" s="123"/>
      <c r="B167" s="122"/>
      <c r="C167" s="338">
        <f>L155*I167</f>
        <v>0.12</v>
      </c>
      <c r="D167" s="339">
        <f>I155*H167</f>
        <v>0.18</v>
      </c>
      <c r="E167" s="339">
        <f>D167-C167</f>
        <v>0.06</v>
      </c>
      <c r="F167" s="340">
        <f>IF(E167=L165,H167,0)</f>
        <v>0</v>
      </c>
      <c r="G167" s="340">
        <f>IF(F167&gt;0,I167,0)</f>
        <v>0</v>
      </c>
      <c r="H167" s="336">
        <v>2</v>
      </c>
      <c r="I167" s="341">
        <f>INT(J167)</f>
        <v>1</v>
      </c>
      <c r="J167" s="341">
        <f>D167/L155</f>
        <v>1.5</v>
      </c>
      <c r="K167" s="336">
        <f>IF(F167=0,0,F167/G167)</f>
        <v>0</v>
      </c>
      <c r="L167" s="342">
        <f>ROUNDDOWN(K167,1)</f>
        <v>0</v>
      </c>
      <c r="M167" s="123"/>
      <c r="N167" s="123"/>
      <c r="O167" s="123"/>
      <c r="P167" s="123"/>
      <c r="Q167" s="123"/>
    </row>
    <row r="168" spans="1:17">
      <c r="A168" s="123"/>
      <c r="B168" s="122"/>
      <c r="C168" s="338">
        <f>L155*I168</f>
        <v>0.24</v>
      </c>
      <c r="D168" s="339">
        <f>I155*H168</f>
        <v>0.27</v>
      </c>
      <c r="E168" s="339">
        <f>D168-C168</f>
        <v>3.0000000000000027E-2</v>
      </c>
      <c r="F168" s="340">
        <f>IF(E168=L165,H168,0)</f>
        <v>3</v>
      </c>
      <c r="G168" s="340">
        <f>IF(F168&gt;0,I168,0)</f>
        <v>2</v>
      </c>
      <c r="H168" s="336">
        <v>3</v>
      </c>
      <c r="I168" s="341">
        <f>INT(J168)</f>
        <v>2</v>
      </c>
      <c r="J168" s="341">
        <f>D168/L155</f>
        <v>2.2500000000000004</v>
      </c>
      <c r="K168" s="336">
        <f>IF(F168=0,0,F168/G168)</f>
        <v>1.5</v>
      </c>
      <c r="L168" s="342">
        <f>ROUNDDOWN(K168,1)</f>
        <v>1.5</v>
      </c>
      <c r="M168" s="123"/>
      <c r="N168" s="123"/>
      <c r="O168" s="123"/>
      <c r="P168" s="123"/>
      <c r="Q168" s="123"/>
    </row>
    <row r="169" spans="1:17">
      <c r="A169" s="123"/>
      <c r="B169" s="122"/>
      <c r="C169" s="338">
        <f>L155*I169</f>
        <v>0.36</v>
      </c>
      <c r="D169" s="339">
        <f>I155*H169</f>
        <v>0.36</v>
      </c>
      <c r="E169" s="339">
        <f>D169-C169</f>
        <v>0</v>
      </c>
      <c r="F169" s="340">
        <f>IF(E169=L165,H169,0)</f>
        <v>0</v>
      </c>
      <c r="G169" s="340">
        <f>IF(F169&gt;0,I169,0)</f>
        <v>0</v>
      </c>
      <c r="H169" s="336">
        <v>4</v>
      </c>
      <c r="I169" s="341">
        <f>INT(J169)</f>
        <v>3</v>
      </c>
      <c r="J169" s="341">
        <f>D169/L155</f>
        <v>3</v>
      </c>
      <c r="K169" s="336">
        <f>IF(F169=0,0,F169/G169)</f>
        <v>0</v>
      </c>
      <c r="L169" s="342">
        <f>ROUNDDOWN(K169,1)</f>
        <v>0</v>
      </c>
      <c r="M169" s="123"/>
      <c r="N169" s="123"/>
      <c r="O169" s="123"/>
      <c r="P169" s="123"/>
      <c r="Q169" s="123"/>
    </row>
    <row r="170" spans="1:17" ht="15.75" thickBot="1">
      <c r="A170" s="123"/>
      <c r="B170" s="122"/>
      <c r="C170" s="343">
        <f>L155*I170</f>
        <v>0.36</v>
      </c>
      <c r="D170" s="344">
        <f>I155*H170</f>
        <v>0.44999999999999996</v>
      </c>
      <c r="E170" s="344">
        <f>D170-C170</f>
        <v>8.9999999999999969E-2</v>
      </c>
      <c r="F170" s="345">
        <f>IF(E170=L165,H170,0)</f>
        <v>0</v>
      </c>
      <c r="G170" s="345">
        <f>IF(F170&gt;0,I170,0)</f>
        <v>0</v>
      </c>
      <c r="H170" s="346">
        <v>5</v>
      </c>
      <c r="I170" s="347">
        <f>INT(J170)</f>
        <v>3</v>
      </c>
      <c r="J170" s="347">
        <f>D170/L155</f>
        <v>3.7499999999999996</v>
      </c>
      <c r="K170" s="346">
        <f>IF(F170=0,0,F170/G170)</f>
        <v>0</v>
      </c>
      <c r="L170" s="348">
        <f>ROUNDDOWN(K170,1)</f>
        <v>0</v>
      </c>
      <c r="M170" s="123"/>
      <c r="N170" s="123"/>
      <c r="O170" s="123"/>
      <c r="P170" s="123"/>
      <c r="Q170" s="123"/>
    </row>
    <row r="171" spans="1:17">
      <c r="A171" s="123"/>
      <c r="B171" s="122"/>
      <c r="C171" s="122"/>
      <c r="D171" s="122"/>
      <c r="E171" s="122"/>
      <c r="F171" s="122"/>
      <c r="G171" s="122"/>
      <c r="H171" s="122"/>
      <c r="I171" s="122"/>
      <c r="J171" s="122"/>
      <c r="K171" s="122"/>
      <c r="L171" s="122"/>
      <c r="M171" s="123"/>
      <c r="N171" s="123"/>
      <c r="O171" s="123"/>
      <c r="P171" s="123"/>
      <c r="Q171" s="123"/>
    </row>
    <row r="172" spans="1:17">
      <c r="A172" s="123"/>
      <c r="B172" s="122"/>
      <c r="C172" s="122"/>
      <c r="D172" s="122"/>
      <c r="E172" s="122"/>
      <c r="F172" s="122"/>
      <c r="G172" s="122"/>
      <c r="H172" s="122"/>
      <c r="I172" s="122"/>
      <c r="J172" s="122"/>
      <c r="K172" s="122"/>
      <c r="L172" s="122"/>
      <c r="M172" s="123"/>
      <c r="N172" s="123"/>
      <c r="O172" s="123"/>
      <c r="P172" s="123"/>
      <c r="Q172" s="123"/>
    </row>
    <row r="173" spans="1:17" ht="18">
      <c r="A173" s="123"/>
      <c r="B173" s="122"/>
      <c r="C173" s="739" t="s">
        <v>265</v>
      </c>
      <c r="D173" s="740"/>
      <c r="E173" s="740"/>
      <c r="F173" s="740"/>
      <c r="G173" s="740"/>
      <c r="H173" s="740"/>
      <c r="I173" s="740"/>
      <c r="J173" s="740"/>
      <c r="K173" s="740"/>
      <c r="L173" s="740"/>
      <c r="M173" s="741"/>
      <c r="N173" s="123"/>
      <c r="O173" s="123"/>
      <c r="P173" s="123"/>
      <c r="Q173" s="123"/>
    </row>
    <row r="174" spans="1:17" ht="15.75">
      <c r="A174" s="123"/>
      <c r="B174" s="122"/>
      <c r="C174" s="742" t="s">
        <v>266</v>
      </c>
      <c r="D174" s="743"/>
      <c r="E174" s="743"/>
      <c r="F174" s="743"/>
      <c r="G174" s="743"/>
      <c r="H174" s="743"/>
      <c r="I174" s="743"/>
      <c r="J174" s="743"/>
      <c r="K174" s="743"/>
      <c r="L174" s="743"/>
      <c r="M174" s="744"/>
      <c r="N174" s="123"/>
      <c r="O174" s="123"/>
      <c r="P174" s="123"/>
      <c r="Q174" s="123"/>
    </row>
    <row r="175" spans="1:17" ht="15.75">
      <c r="A175" s="123"/>
      <c r="B175" s="122"/>
      <c r="C175" s="349"/>
      <c r="D175" s="350"/>
      <c r="E175" s="745" t="s">
        <v>267</v>
      </c>
      <c r="F175" s="745"/>
      <c r="G175" s="745"/>
      <c r="H175" s="745"/>
      <c r="I175" s="745"/>
      <c r="J175" s="745"/>
      <c r="K175" s="745"/>
      <c r="L175" s="745"/>
      <c r="M175" s="746"/>
      <c r="N175" s="123"/>
      <c r="O175" s="123"/>
      <c r="P175" s="123"/>
      <c r="Q175" s="123"/>
    </row>
    <row r="176" spans="1:17">
      <c r="A176" s="123"/>
      <c r="B176" s="122"/>
      <c r="C176" s="747" t="s">
        <v>268</v>
      </c>
      <c r="D176" s="748"/>
      <c r="E176" s="748"/>
      <c r="F176" s="748"/>
      <c r="G176" s="748"/>
      <c r="H176" s="748"/>
      <c r="I176" s="748"/>
      <c r="J176" s="748"/>
      <c r="K176" s="748"/>
      <c r="L176" s="748"/>
      <c r="M176" s="749"/>
      <c r="N176" s="123"/>
      <c r="O176" s="123"/>
      <c r="P176" s="123"/>
      <c r="Q176" s="123"/>
    </row>
    <row r="177" spans="1:17">
      <c r="A177" s="123"/>
      <c r="B177" s="122"/>
      <c r="C177" s="729" t="s">
        <v>269</v>
      </c>
      <c r="D177" s="730"/>
      <c r="E177" s="731" t="s">
        <v>270</v>
      </c>
      <c r="F177" s="731"/>
      <c r="G177" s="217"/>
      <c r="H177" s="258"/>
      <c r="I177" s="258"/>
      <c r="J177" s="217"/>
      <c r="K177" s="351"/>
      <c r="L177" s="217"/>
      <c r="M177" s="233"/>
      <c r="N177" s="123"/>
      <c r="O177" s="123"/>
      <c r="P177" s="123"/>
      <c r="Q177" s="123"/>
    </row>
    <row r="178" spans="1:17">
      <c r="A178" s="123"/>
      <c r="B178" s="122"/>
      <c r="C178" s="729"/>
      <c r="D178" s="730"/>
      <c r="E178" s="731"/>
      <c r="F178" s="731"/>
      <c r="G178" s="217"/>
      <c r="H178" s="258"/>
      <c r="I178" s="258"/>
      <c r="J178" s="217"/>
      <c r="K178" s="351"/>
      <c r="L178" s="217"/>
      <c r="M178" s="233"/>
      <c r="N178" s="123"/>
      <c r="O178" s="123"/>
      <c r="P178" s="123"/>
      <c r="Q178" s="123"/>
    </row>
    <row r="179" spans="1:17">
      <c r="A179" s="123"/>
      <c r="B179" s="122"/>
      <c r="C179" s="715">
        <v>10</v>
      </c>
      <c r="D179" s="716"/>
      <c r="E179" s="716">
        <v>0.1</v>
      </c>
      <c r="F179" s="716"/>
      <c r="G179" s="217"/>
      <c r="H179" s="258"/>
      <c r="I179" s="258"/>
      <c r="J179" s="217"/>
      <c r="K179" s="352" t="s">
        <v>271</v>
      </c>
      <c r="L179" s="353">
        <f>C179/E179</f>
        <v>100</v>
      </c>
      <c r="M179" s="233"/>
      <c r="N179" s="123"/>
      <c r="O179" s="123"/>
      <c r="P179" s="123"/>
      <c r="Q179" s="123"/>
    </row>
    <row r="180" spans="1:17">
      <c r="A180" s="123"/>
      <c r="B180" s="122"/>
      <c r="C180" s="715">
        <v>1</v>
      </c>
      <c r="D180" s="716"/>
      <c r="E180" s="716">
        <v>7.0000000000000007E-2</v>
      </c>
      <c r="F180" s="716"/>
      <c r="G180" s="217"/>
      <c r="H180" s="258"/>
      <c r="I180" s="258"/>
      <c r="J180" s="217"/>
      <c r="K180" s="352" t="s">
        <v>271</v>
      </c>
      <c r="L180" s="353">
        <f>C180/E180</f>
        <v>14.285714285714285</v>
      </c>
      <c r="M180" s="233"/>
      <c r="N180" s="123"/>
      <c r="O180" s="123"/>
      <c r="P180" s="123"/>
      <c r="Q180" s="123"/>
    </row>
    <row r="181" spans="1:17">
      <c r="A181" s="123"/>
      <c r="B181" s="122"/>
      <c r="C181" s="354"/>
      <c r="D181" s="355"/>
      <c r="E181" s="356"/>
      <c r="F181" s="355"/>
      <c r="G181" s="217"/>
      <c r="H181" s="258"/>
      <c r="I181" s="258"/>
      <c r="J181" s="217"/>
      <c r="K181" s="217"/>
      <c r="L181" s="217"/>
      <c r="M181" s="233"/>
      <c r="N181" s="123"/>
      <c r="O181" s="123"/>
      <c r="P181" s="123"/>
      <c r="Q181" s="123"/>
    </row>
    <row r="182" spans="1:17" ht="15.75">
      <c r="A182" s="123"/>
      <c r="B182" s="122"/>
      <c r="C182" s="734" t="s">
        <v>266</v>
      </c>
      <c r="D182" s="735"/>
      <c r="E182" s="735"/>
      <c r="F182" s="735"/>
      <c r="G182" s="735"/>
      <c r="H182" s="735"/>
      <c r="I182" s="735"/>
      <c r="J182" s="735"/>
      <c r="K182" s="735"/>
      <c r="L182" s="735"/>
      <c r="M182" s="736"/>
      <c r="N182" s="123"/>
      <c r="O182" s="123"/>
      <c r="P182" s="123"/>
      <c r="Q182" s="123"/>
    </row>
    <row r="183" spans="1:17" ht="15.75">
      <c r="A183" s="123"/>
      <c r="B183" s="122"/>
      <c r="C183" s="357"/>
      <c r="D183" s="358"/>
      <c r="E183" s="737" t="s">
        <v>272</v>
      </c>
      <c r="F183" s="737"/>
      <c r="G183" s="737"/>
      <c r="H183" s="737"/>
      <c r="I183" s="737"/>
      <c r="J183" s="737"/>
      <c r="K183" s="737"/>
      <c r="L183" s="737"/>
      <c r="M183" s="738"/>
      <c r="N183" s="123"/>
      <c r="O183" s="123"/>
      <c r="P183" s="123"/>
      <c r="Q183" s="123"/>
    </row>
    <row r="184" spans="1:17">
      <c r="A184" s="123"/>
      <c r="B184" s="122"/>
      <c r="C184" s="729" t="s">
        <v>269</v>
      </c>
      <c r="D184" s="730"/>
      <c r="E184" s="731" t="s">
        <v>273</v>
      </c>
      <c r="F184" s="731"/>
      <c r="G184" s="732" t="s">
        <v>274</v>
      </c>
      <c r="H184" s="732"/>
      <c r="I184" s="732"/>
      <c r="J184" s="359"/>
      <c r="K184" s="359"/>
      <c r="L184" s="359"/>
      <c r="M184" s="733" t="s">
        <v>275</v>
      </c>
      <c r="N184" s="123"/>
      <c r="O184" s="123"/>
      <c r="P184" s="123"/>
      <c r="Q184" s="123"/>
    </row>
    <row r="185" spans="1:17">
      <c r="A185" s="123"/>
      <c r="B185" s="122"/>
      <c r="C185" s="729"/>
      <c r="D185" s="730"/>
      <c r="E185" s="731"/>
      <c r="F185" s="731"/>
      <c r="G185" s="732"/>
      <c r="H185" s="732"/>
      <c r="I185" s="732"/>
      <c r="J185" s="359"/>
      <c r="K185" s="359"/>
      <c r="L185" s="359"/>
      <c r="M185" s="733"/>
      <c r="N185" s="123"/>
      <c r="O185" s="123"/>
      <c r="P185" s="123"/>
      <c r="Q185" s="123"/>
    </row>
    <row r="186" spans="1:17">
      <c r="A186" s="123"/>
      <c r="B186" s="122"/>
      <c r="C186" s="715">
        <v>0.9</v>
      </c>
      <c r="D186" s="716"/>
      <c r="E186" s="717">
        <v>7</v>
      </c>
      <c r="F186" s="717"/>
      <c r="G186" s="718" t="s">
        <v>276</v>
      </c>
      <c r="H186" s="718"/>
      <c r="I186" s="718"/>
      <c r="J186" s="360">
        <f>C186</f>
        <v>0.9</v>
      </c>
      <c r="K186" s="286" t="s">
        <v>258</v>
      </c>
      <c r="L186" s="361">
        <f>E186</f>
        <v>7</v>
      </c>
      <c r="M186" s="362">
        <f>C186/E186</f>
        <v>0.12857142857142859</v>
      </c>
      <c r="N186" s="123"/>
      <c r="O186" s="123"/>
      <c r="P186" s="123"/>
      <c r="Q186" s="123"/>
    </row>
    <row r="187" spans="1:17">
      <c r="A187" s="123"/>
      <c r="B187" s="122"/>
      <c r="C187" s="715">
        <v>3.5</v>
      </c>
      <c r="D187" s="716"/>
      <c r="E187" s="717">
        <v>20</v>
      </c>
      <c r="F187" s="717"/>
      <c r="G187" s="718" t="s">
        <v>277</v>
      </c>
      <c r="H187" s="718"/>
      <c r="I187" s="718"/>
      <c r="J187" s="360">
        <f>C187</f>
        <v>3.5</v>
      </c>
      <c r="K187" s="286" t="s">
        <v>258</v>
      </c>
      <c r="L187" s="361">
        <f>E187</f>
        <v>20</v>
      </c>
      <c r="M187" s="362">
        <f>C187/E187</f>
        <v>0.17499999999999999</v>
      </c>
      <c r="N187" s="123"/>
      <c r="O187" s="123"/>
      <c r="P187" s="123"/>
      <c r="Q187" s="123"/>
    </row>
    <row r="188" spans="1:17">
      <c r="A188" s="123"/>
      <c r="B188" s="122"/>
      <c r="C188" s="363"/>
      <c r="D188" s="364"/>
      <c r="E188" s="261"/>
      <c r="F188" s="364"/>
      <c r="G188" s="261"/>
      <c r="H188" s="364"/>
      <c r="I188" s="364"/>
      <c r="J188" s="261"/>
      <c r="K188" s="261"/>
      <c r="L188" s="261"/>
      <c r="M188" s="365"/>
      <c r="N188" s="123"/>
      <c r="O188" s="123"/>
      <c r="P188" s="123"/>
      <c r="Q188" s="123"/>
    </row>
    <row r="189" spans="1:17">
      <c r="A189" s="123"/>
      <c r="B189" s="122"/>
      <c r="C189" s="123"/>
      <c r="D189" s="123"/>
      <c r="E189" s="123"/>
      <c r="F189" s="123"/>
      <c r="G189" s="123"/>
      <c r="H189" s="123"/>
      <c r="I189" s="123"/>
      <c r="J189" s="123"/>
      <c r="K189" s="123"/>
      <c r="L189" s="122"/>
      <c r="M189" s="123"/>
      <c r="N189" s="123"/>
      <c r="O189" s="123"/>
      <c r="P189" s="123"/>
      <c r="Q189" s="123"/>
    </row>
    <row r="190" spans="1:17" ht="15.75" thickBot="1">
      <c r="A190" s="123"/>
      <c r="B190" s="122"/>
      <c r="C190" s="123"/>
      <c r="D190" s="123"/>
      <c r="E190" s="123"/>
      <c r="F190" s="123"/>
      <c r="G190" s="123"/>
      <c r="H190" s="123"/>
      <c r="I190" s="123"/>
      <c r="J190" s="123"/>
      <c r="K190" s="123"/>
      <c r="L190" s="122"/>
      <c r="M190" s="123"/>
      <c r="N190" s="123"/>
      <c r="O190" s="123"/>
      <c r="P190" s="123"/>
      <c r="Q190" s="123"/>
    </row>
    <row r="191" spans="1:17">
      <c r="A191" s="123"/>
      <c r="B191" s="122"/>
      <c r="C191" s="719" t="s">
        <v>278</v>
      </c>
      <c r="D191" s="720"/>
      <c r="E191" s="723" t="s">
        <v>279</v>
      </c>
      <c r="F191" s="723"/>
      <c r="G191" s="725" t="s">
        <v>280</v>
      </c>
      <c r="H191" s="727" t="s">
        <v>268</v>
      </c>
      <c r="I191" s="727"/>
      <c r="J191" s="727"/>
      <c r="K191" s="727"/>
      <c r="L191" s="727"/>
      <c r="M191" s="728"/>
      <c r="N191" s="123"/>
      <c r="O191" s="123"/>
      <c r="P191" s="123"/>
      <c r="Q191" s="123"/>
    </row>
    <row r="192" spans="1:17">
      <c r="A192" s="123"/>
      <c r="B192" s="122"/>
      <c r="C192" s="721"/>
      <c r="D192" s="722"/>
      <c r="E192" s="724"/>
      <c r="F192" s="724"/>
      <c r="G192" s="726"/>
      <c r="H192" s="366"/>
      <c r="I192" s="366"/>
      <c r="J192" s="366"/>
      <c r="K192" s="366"/>
      <c r="L192" s="366"/>
      <c r="M192" s="367"/>
      <c r="N192" s="123"/>
      <c r="O192" s="123"/>
      <c r="P192" s="123"/>
      <c r="Q192" s="123"/>
    </row>
    <row r="193" spans="1:17">
      <c r="A193" s="123"/>
      <c r="B193" s="122"/>
      <c r="C193" s="706">
        <v>32</v>
      </c>
      <c r="D193" s="707"/>
      <c r="E193" s="708">
        <v>1.45</v>
      </c>
      <c r="F193" s="708"/>
      <c r="G193" s="709">
        <f>C193/E193</f>
        <v>22.068965517241381</v>
      </c>
      <c r="H193" s="710" t="s">
        <v>281</v>
      </c>
      <c r="I193" s="710"/>
      <c r="J193" s="710"/>
      <c r="K193" s="710"/>
      <c r="L193" s="710"/>
      <c r="M193" s="711"/>
      <c r="N193" s="123"/>
      <c r="O193" s="123"/>
      <c r="P193" s="123"/>
      <c r="Q193" s="123"/>
    </row>
    <row r="194" spans="1:17">
      <c r="A194" s="123"/>
      <c r="B194" s="122"/>
      <c r="C194" s="706"/>
      <c r="D194" s="707"/>
      <c r="E194" s="708"/>
      <c r="F194" s="708"/>
      <c r="G194" s="709"/>
      <c r="H194" s="710"/>
      <c r="I194" s="710"/>
      <c r="J194" s="710"/>
      <c r="K194" s="710"/>
      <c r="L194" s="710"/>
      <c r="M194" s="711"/>
      <c r="N194" s="123"/>
      <c r="O194" s="123"/>
      <c r="P194" s="123"/>
      <c r="Q194" s="123"/>
    </row>
    <row r="195" spans="1:17" ht="15.75">
      <c r="A195" s="123"/>
      <c r="B195" s="122"/>
      <c r="C195" s="712" t="s">
        <v>282</v>
      </c>
      <c r="D195" s="713"/>
      <c r="E195" s="713"/>
      <c r="F195" s="713"/>
      <c r="G195" s="713"/>
      <c r="H195" s="713"/>
      <c r="I195" s="713"/>
      <c r="J195" s="713"/>
      <c r="K195" s="713"/>
      <c r="L195" s="713"/>
      <c r="M195" s="714"/>
      <c r="N195" s="123"/>
      <c r="O195" s="123"/>
      <c r="P195" s="123"/>
      <c r="Q195" s="123"/>
    </row>
    <row r="196" spans="1:17" ht="15.75">
      <c r="A196" s="123"/>
      <c r="B196" s="122"/>
      <c r="C196" s="693">
        <v>32</v>
      </c>
      <c r="D196" s="694"/>
      <c r="E196" s="695">
        <v>1.2</v>
      </c>
      <c r="F196" s="695"/>
      <c r="G196" s="368">
        <f t="shared" ref="G196:G207" si="4">C196/E196</f>
        <v>26.666666666666668</v>
      </c>
      <c r="H196" s="369" t="s">
        <v>283</v>
      </c>
      <c r="I196" s="370"/>
      <c r="J196" s="370"/>
      <c r="K196" s="370"/>
      <c r="L196" s="371"/>
      <c r="M196" s="372"/>
      <c r="N196" s="123"/>
      <c r="O196" s="123"/>
      <c r="P196" s="123"/>
      <c r="Q196" s="123"/>
    </row>
    <row r="197" spans="1:17" ht="15.75">
      <c r="A197" s="123"/>
      <c r="B197" s="122"/>
      <c r="C197" s="693">
        <v>12</v>
      </c>
      <c r="D197" s="694"/>
      <c r="E197" s="695">
        <v>1</v>
      </c>
      <c r="F197" s="695"/>
      <c r="G197" s="368">
        <f t="shared" si="4"/>
        <v>12</v>
      </c>
      <c r="H197" s="369" t="s">
        <v>284</v>
      </c>
      <c r="I197" s="370"/>
      <c r="J197" s="370"/>
      <c r="K197" s="370"/>
      <c r="L197" s="371"/>
      <c r="M197" s="372"/>
      <c r="N197" s="123"/>
      <c r="O197" s="123"/>
      <c r="P197" s="123"/>
      <c r="Q197" s="123"/>
    </row>
    <row r="198" spans="1:17" ht="15.75">
      <c r="A198" s="123"/>
      <c r="B198" s="122"/>
      <c r="C198" s="693">
        <v>32</v>
      </c>
      <c r="D198" s="694"/>
      <c r="E198" s="695">
        <v>2</v>
      </c>
      <c r="F198" s="695"/>
      <c r="G198" s="368">
        <f t="shared" si="4"/>
        <v>16</v>
      </c>
      <c r="H198" s="369" t="s">
        <v>285</v>
      </c>
      <c r="I198" s="370"/>
      <c r="J198" s="370"/>
      <c r="K198" s="370"/>
      <c r="L198" s="371"/>
      <c r="M198" s="372"/>
      <c r="N198" s="123"/>
      <c r="O198" s="123"/>
      <c r="P198" s="123"/>
      <c r="Q198" s="123"/>
    </row>
    <row r="199" spans="1:17" ht="15.75">
      <c r="A199" s="123"/>
      <c r="B199" s="122"/>
      <c r="C199" s="693">
        <v>32</v>
      </c>
      <c r="D199" s="694"/>
      <c r="E199" s="695">
        <v>1.2</v>
      </c>
      <c r="F199" s="695"/>
      <c r="G199" s="368">
        <f t="shared" si="4"/>
        <v>26.666666666666668</v>
      </c>
      <c r="H199" s="369" t="s">
        <v>285</v>
      </c>
      <c r="I199" s="370"/>
      <c r="J199" s="370"/>
      <c r="K199" s="370"/>
      <c r="L199" s="371"/>
      <c r="M199" s="372"/>
      <c r="N199" s="123"/>
      <c r="O199" s="123"/>
      <c r="P199" s="123"/>
      <c r="Q199" s="123"/>
    </row>
    <row r="200" spans="1:17" ht="15.75">
      <c r="A200" s="123"/>
      <c r="B200" s="122"/>
      <c r="C200" s="693">
        <v>33</v>
      </c>
      <c r="D200" s="694"/>
      <c r="E200" s="695">
        <v>1.3</v>
      </c>
      <c r="F200" s="695"/>
      <c r="G200" s="368">
        <f t="shared" si="4"/>
        <v>25.384615384615383</v>
      </c>
      <c r="H200" s="369" t="s">
        <v>286</v>
      </c>
      <c r="I200" s="370"/>
      <c r="J200" s="370"/>
      <c r="K200" s="370"/>
      <c r="L200" s="371"/>
      <c r="M200" s="372"/>
      <c r="N200" s="123"/>
      <c r="O200" s="123"/>
      <c r="P200" s="123"/>
      <c r="Q200" s="123"/>
    </row>
    <row r="201" spans="1:17" ht="15.75">
      <c r="A201" s="123"/>
      <c r="B201" s="122"/>
      <c r="C201" s="693">
        <v>33</v>
      </c>
      <c r="D201" s="694"/>
      <c r="E201" s="695">
        <v>1.5</v>
      </c>
      <c r="F201" s="695"/>
      <c r="G201" s="368">
        <f t="shared" si="4"/>
        <v>22</v>
      </c>
      <c r="H201" s="369" t="s">
        <v>287</v>
      </c>
      <c r="I201" s="370"/>
      <c r="J201" s="370"/>
      <c r="K201" s="370"/>
      <c r="L201" s="371"/>
      <c r="M201" s="372"/>
      <c r="N201" s="123"/>
      <c r="O201" s="123"/>
      <c r="P201" s="123"/>
      <c r="Q201" s="123"/>
    </row>
    <row r="202" spans="1:17" ht="15.75">
      <c r="A202" s="123"/>
      <c r="B202" s="122"/>
      <c r="C202" s="693">
        <v>30</v>
      </c>
      <c r="D202" s="694"/>
      <c r="E202" s="695">
        <v>1.2</v>
      </c>
      <c r="F202" s="695"/>
      <c r="G202" s="368">
        <f t="shared" si="4"/>
        <v>25</v>
      </c>
      <c r="H202" s="369" t="s">
        <v>288</v>
      </c>
      <c r="I202" s="370"/>
      <c r="J202" s="370"/>
      <c r="K202" s="370"/>
      <c r="L202" s="371"/>
      <c r="M202" s="372"/>
      <c r="N202" s="123"/>
      <c r="O202" s="123"/>
      <c r="P202" s="123"/>
      <c r="Q202" s="123"/>
    </row>
    <row r="203" spans="1:17" ht="15.75">
      <c r="A203" s="123"/>
      <c r="B203" s="122"/>
      <c r="C203" s="693">
        <v>33</v>
      </c>
      <c r="D203" s="694"/>
      <c r="E203" s="695">
        <v>1.6</v>
      </c>
      <c r="F203" s="695"/>
      <c r="G203" s="368">
        <f t="shared" si="4"/>
        <v>20.625</v>
      </c>
      <c r="H203" s="369" t="s">
        <v>289</v>
      </c>
      <c r="I203" s="370"/>
      <c r="J203" s="370"/>
      <c r="K203" s="370"/>
      <c r="L203" s="371"/>
      <c r="M203" s="372"/>
      <c r="N203" s="123"/>
      <c r="O203" s="123"/>
      <c r="P203" s="123"/>
      <c r="Q203" s="123"/>
    </row>
    <row r="204" spans="1:17" ht="15.75">
      <c r="A204" s="123"/>
      <c r="B204" s="122"/>
      <c r="C204" s="693">
        <v>33</v>
      </c>
      <c r="D204" s="694"/>
      <c r="E204" s="695">
        <v>2</v>
      </c>
      <c r="F204" s="695"/>
      <c r="G204" s="368">
        <f t="shared" si="4"/>
        <v>16.5</v>
      </c>
      <c r="H204" s="369" t="s">
        <v>290</v>
      </c>
      <c r="I204" s="370"/>
      <c r="J204" s="370"/>
      <c r="K204" s="370"/>
      <c r="L204" s="371"/>
      <c r="M204" s="372"/>
      <c r="N204" s="123"/>
      <c r="O204" s="123"/>
      <c r="P204" s="123"/>
      <c r="Q204" s="123"/>
    </row>
    <row r="205" spans="1:17" ht="15.75">
      <c r="A205" s="123"/>
      <c r="B205" s="122"/>
      <c r="C205" s="693">
        <v>48</v>
      </c>
      <c r="D205" s="694"/>
      <c r="E205" s="695">
        <v>6</v>
      </c>
      <c r="F205" s="695"/>
      <c r="G205" s="368">
        <f t="shared" si="4"/>
        <v>8</v>
      </c>
      <c r="H205" s="369" t="s">
        <v>291</v>
      </c>
      <c r="I205" s="370"/>
      <c r="J205" s="370"/>
      <c r="K205" s="370"/>
      <c r="L205" s="371"/>
      <c r="M205" s="372"/>
      <c r="N205" s="123"/>
      <c r="O205" s="123"/>
      <c r="P205" s="123"/>
      <c r="Q205" s="123"/>
    </row>
    <row r="206" spans="1:17" ht="15.75">
      <c r="A206" s="123"/>
      <c r="B206" s="122"/>
      <c r="C206" s="693">
        <v>1</v>
      </c>
      <c r="D206" s="694"/>
      <c r="E206" s="695">
        <v>0.25</v>
      </c>
      <c r="F206" s="695"/>
      <c r="G206" s="368">
        <f t="shared" si="4"/>
        <v>4</v>
      </c>
      <c r="H206" s="369" t="s">
        <v>292</v>
      </c>
      <c r="I206" s="370"/>
      <c r="J206" s="370"/>
      <c r="K206" s="370"/>
      <c r="L206" s="371"/>
      <c r="M206" s="372"/>
      <c r="N206" s="123"/>
      <c r="O206" s="123"/>
      <c r="P206" s="123"/>
      <c r="Q206" s="123"/>
    </row>
    <row r="207" spans="1:17" ht="15.75">
      <c r="A207" s="123"/>
      <c r="B207" s="122"/>
      <c r="C207" s="693">
        <v>25</v>
      </c>
      <c r="D207" s="694"/>
      <c r="E207" s="695">
        <v>1</v>
      </c>
      <c r="F207" s="695"/>
      <c r="G207" s="368">
        <f t="shared" si="4"/>
        <v>25</v>
      </c>
      <c r="H207" s="369" t="s">
        <v>293</v>
      </c>
      <c r="I207" s="370"/>
      <c r="J207" s="370"/>
      <c r="K207" s="370"/>
      <c r="L207" s="371"/>
      <c r="M207" s="372"/>
      <c r="N207" s="123"/>
      <c r="O207" s="123"/>
      <c r="P207" s="123"/>
      <c r="Q207" s="123"/>
    </row>
    <row r="208" spans="1:17" ht="15.75">
      <c r="A208" s="123"/>
      <c r="B208" s="122"/>
      <c r="C208" s="373"/>
      <c r="D208" s="374"/>
      <c r="E208" s="375"/>
      <c r="F208" s="375"/>
      <c r="G208" s="368"/>
      <c r="H208" s="369"/>
      <c r="I208" s="370"/>
      <c r="J208" s="370"/>
      <c r="K208" s="370"/>
      <c r="L208" s="371"/>
      <c r="M208" s="372"/>
      <c r="N208" s="123"/>
      <c r="O208" s="123"/>
      <c r="P208" s="123"/>
      <c r="Q208" s="123"/>
    </row>
    <row r="209" spans="1:17" ht="15.75">
      <c r="A209" s="123"/>
      <c r="B209" s="122"/>
      <c r="C209" s="376" t="s">
        <v>294</v>
      </c>
      <c r="D209" s="374"/>
      <c r="E209" s="375"/>
      <c r="F209" s="375"/>
      <c r="G209" s="368"/>
      <c r="H209" s="369"/>
      <c r="I209" s="370"/>
      <c r="J209" s="370"/>
      <c r="K209" s="370"/>
      <c r="L209" s="371"/>
      <c r="M209" s="372"/>
      <c r="N209" s="123"/>
      <c r="O209" s="123"/>
      <c r="P209" s="123"/>
      <c r="Q209" s="123"/>
    </row>
    <row r="210" spans="1:17">
      <c r="A210" s="123"/>
      <c r="B210" s="122"/>
      <c r="C210" s="696" t="s">
        <v>295</v>
      </c>
      <c r="D210" s="697"/>
      <c r="E210" s="697"/>
      <c r="F210" s="697"/>
      <c r="G210" s="697"/>
      <c r="H210" s="697"/>
      <c r="I210" s="697"/>
      <c r="J210" s="697"/>
      <c r="K210" s="697"/>
      <c r="L210" s="697"/>
      <c r="M210" s="698"/>
      <c r="N210" s="123"/>
      <c r="O210" s="123"/>
      <c r="P210" s="123"/>
      <c r="Q210" s="123"/>
    </row>
    <row r="211" spans="1:17">
      <c r="A211" s="123"/>
      <c r="B211" s="122"/>
      <c r="C211" s="696"/>
      <c r="D211" s="697"/>
      <c r="E211" s="697"/>
      <c r="F211" s="697"/>
      <c r="G211" s="697"/>
      <c r="H211" s="697"/>
      <c r="I211" s="697"/>
      <c r="J211" s="697"/>
      <c r="K211" s="697"/>
      <c r="L211" s="697"/>
      <c r="M211" s="698"/>
      <c r="N211" s="123"/>
      <c r="O211" s="123"/>
      <c r="P211" s="123"/>
      <c r="Q211" s="123"/>
    </row>
    <row r="212" spans="1:17" ht="15.75" thickBot="1">
      <c r="A212" s="123"/>
      <c r="B212" s="122"/>
      <c r="C212" s="699"/>
      <c r="D212" s="700"/>
      <c r="E212" s="700"/>
      <c r="F212" s="700"/>
      <c r="G212" s="700"/>
      <c r="H212" s="700"/>
      <c r="I212" s="700"/>
      <c r="J212" s="700"/>
      <c r="K212" s="700"/>
      <c r="L212" s="700"/>
      <c r="M212" s="701"/>
      <c r="N212" s="123"/>
      <c r="O212" s="123"/>
      <c r="P212" s="123"/>
      <c r="Q212" s="123"/>
    </row>
    <row r="213" spans="1:17">
      <c r="A213" s="123"/>
      <c r="B213" s="122"/>
      <c r="C213" s="122"/>
      <c r="D213" s="122"/>
      <c r="E213" s="122"/>
      <c r="F213" s="122"/>
      <c r="G213" s="122"/>
      <c r="H213" s="122"/>
      <c r="I213" s="122"/>
      <c r="J213" s="122"/>
      <c r="K213" s="122"/>
      <c r="L213" s="122"/>
      <c r="M213" s="123"/>
      <c r="N213" s="123"/>
      <c r="O213" s="123"/>
      <c r="P213" s="123"/>
      <c r="Q213" s="123"/>
    </row>
    <row r="214" spans="1:17">
      <c r="A214" s="123"/>
      <c r="B214" s="122"/>
      <c r="C214" s="122"/>
      <c r="D214" s="122"/>
      <c r="E214" s="122"/>
      <c r="F214" s="122"/>
      <c r="G214" s="122"/>
      <c r="H214" s="122"/>
      <c r="I214" s="122"/>
      <c r="J214" s="122"/>
      <c r="K214" s="122"/>
      <c r="L214" s="122"/>
      <c r="M214" s="123"/>
      <c r="N214" s="123"/>
      <c r="O214" s="123"/>
      <c r="P214" s="123"/>
      <c r="Q214" s="123"/>
    </row>
    <row r="215" spans="1:17" ht="15.75" thickBot="1">
      <c r="A215" s="123"/>
      <c r="B215" s="122"/>
      <c r="C215" s="122"/>
      <c r="D215" s="122"/>
      <c r="E215" s="122"/>
      <c r="F215" s="122"/>
      <c r="G215" s="122"/>
      <c r="H215" s="122"/>
      <c r="I215" s="122"/>
      <c r="J215" s="122"/>
      <c r="K215" s="122"/>
      <c r="L215" s="122"/>
      <c r="M215" s="123"/>
      <c r="N215" s="123"/>
      <c r="O215" s="123"/>
      <c r="P215" s="123"/>
      <c r="Q215" s="123"/>
    </row>
    <row r="216" spans="1:17">
      <c r="A216" s="702" t="s">
        <v>296</v>
      </c>
      <c r="B216" s="703"/>
      <c r="C216" s="703"/>
      <c r="D216" s="703"/>
      <c r="E216" s="703"/>
      <c r="F216" s="703"/>
      <c r="G216" s="703"/>
      <c r="H216" s="703"/>
      <c r="I216" s="703"/>
      <c r="J216" s="703"/>
      <c r="K216" s="703"/>
      <c r="L216" s="703"/>
      <c r="M216" s="703"/>
      <c r="N216" s="703"/>
      <c r="O216" s="123"/>
      <c r="P216" s="123"/>
      <c r="Q216" s="123"/>
    </row>
    <row r="217" spans="1:17" ht="15.75" thickBot="1">
      <c r="A217" s="704"/>
      <c r="B217" s="705"/>
      <c r="C217" s="705"/>
      <c r="D217" s="705"/>
      <c r="E217" s="705"/>
      <c r="F217" s="705"/>
      <c r="G217" s="705"/>
      <c r="H217" s="705"/>
      <c r="I217" s="705"/>
      <c r="J217" s="705"/>
      <c r="K217" s="705"/>
      <c r="L217" s="705"/>
      <c r="M217" s="705"/>
      <c r="N217" s="705"/>
      <c r="O217" s="123"/>
      <c r="P217" s="123"/>
      <c r="Q217" s="123"/>
    </row>
    <row r="218" spans="1:17" ht="23.25">
      <c r="A218" s="377"/>
      <c r="B218" s="690" t="s">
        <v>297</v>
      </c>
      <c r="C218" s="690"/>
      <c r="D218" s="690"/>
      <c r="E218" s="690"/>
      <c r="F218" s="690"/>
      <c r="G218" s="690"/>
      <c r="H218" s="690"/>
      <c r="I218" s="690"/>
      <c r="J218" s="690"/>
      <c r="K218" s="690"/>
      <c r="L218" s="690"/>
      <c r="M218" s="690"/>
      <c r="N218" s="690"/>
      <c r="O218" s="123"/>
      <c r="P218" s="123"/>
      <c r="Q218" s="123"/>
    </row>
    <row r="219" spans="1:17" ht="23.25">
      <c r="A219" s="377"/>
      <c r="B219" s="691"/>
      <c r="C219" s="691"/>
      <c r="D219" s="691"/>
      <c r="E219" s="691"/>
      <c r="F219" s="691"/>
      <c r="G219" s="691"/>
      <c r="H219" s="691"/>
      <c r="I219" s="691"/>
      <c r="J219" s="691"/>
      <c r="K219" s="691"/>
      <c r="L219" s="691"/>
      <c r="M219" s="691"/>
      <c r="N219" s="691"/>
      <c r="O219" s="123"/>
      <c r="P219" s="123"/>
      <c r="Q219" s="123"/>
    </row>
    <row r="220" spans="1:17" ht="15.75" thickBot="1">
      <c r="A220" s="3"/>
      <c r="B220" s="3"/>
      <c r="C220" s="3"/>
      <c r="D220" s="3"/>
      <c r="E220" s="3"/>
      <c r="F220" s="3"/>
      <c r="G220" s="3"/>
      <c r="H220" s="3"/>
      <c r="I220" s="3"/>
      <c r="J220" s="3"/>
      <c r="K220" s="3"/>
      <c r="L220" s="3"/>
      <c r="M220" s="3"/>
      <c r="N220" s="3"/>
      <c r="O220" s="123"/>
      <c r="P220" s="123"/>
      <c r="Q220" s="123"/>
    </row>
    <row r="221" spans="1:17">
      <c r="A221" s="670" t="s">
        <v>8</v>
      </c>
      <c r="B221" s="671" t="s">
        <v>298</v>
      </c>
      <c r="C221" s="672"/>
      <c r="D221" s="672"/>
      <c r="E221" s="672"/>
      <c r="F221" s="672"/>
      <c r="G221" s="672"/>
      <c r="H221" s="672"/>
      <c r="I221" s="672"/>
      <c r="J221" s="672"/>
      <c r="K221" s="672"/>
      <c r="L221" s="672"/>
      <c r="M221" s="672"/>
      <c r="N221" s="675">
        <v>1</v>
      </c>
      <c r="O221" s="123"/>
      <c r="P221" s="123"/>
      <c r="Q221" s="123"/>
    </row>
    <row r="222" spans="1:17">
      <c r="A222" s="564"/>
      <c r="B222" s="673"/>
      <c r="C222" s="674"/>
      <c r="D222" s="674"/>
      <c r="E222" s="674"/>
      <c r="F222" s="674"/>
      <c r="G222" s="674"/>
      <c r="H222" s="674"/>
      <c r="I222" s="674"/>
      <c r="J222" s="674"/>
      <c r="K222" s="674"/>
      <c r="L222" s="674"/>
      <c r="M222" s="674"/>
      <c r="N222" s="676"/>
      <c r="O222" s="123"/>
      <c r="P222" s="123"/>
      <c r="Q222" s="123"/>
    </row>
    <row r="223" spans="1:17" ht="20.25">
      <c r="A223" s="677"/>
      <c r="B223" s="678" t="s">
        <v>11</v>
      </c>
      <c r="C223" s="679"/>
      <c r="D223" s="679"/>
      <c r="E223" s="679"/>
      <c r="F223" s="679"/>
      <c r="G223" s="679"/>
      <c r="H223" s="679"/>
      <c r="I223" s="679"/>
      <c r="J223" s="679"/>
      <c r="K223" s="679"/>
      <c r="L223" s="679"/>
      <c r="M223" s="679"/>
      <c r="N223" s="680"/>
      <c r="O223" s="123"/>
      <c r="P223" s="123"/>
      <c r="Q223" s="123"/>
    </row>
    <row r="224" spans="1:17">
      <c r="A224" s="677"/>
      <c r="B224" s="681" t="s">
        <v>299</v>
      </c>
      <c r="C224" s="682"/>
      <c r="D224" s="682"/>
      <c r="E224" s="682"/>
      <c r="F224" s="682"/>
      <c r="G224" s="682"/>
      <c r="H224" s="682"/>
      <c r="I224" s="682"/>
      <c r="J224" s="682"/>
      <c r="K224" s="682"/>
      <c r="L224" s="682"/>
      <c r="M224" s="682"/>
      <c r="N224" s="683"/>
      <c r="O224" s="123"/>
      <c r="P224" s="123"/>
      <c r="Q224" s="123"/>
    </row>
    <row r="225" spans="1:17">
      <c r="A225" s="677"/>
      <c r="B225" s="681"/>
      <c r="C225" s="682"/>
      <c r="D225" s="682"/>
      <c r="E225" s="682"/>
      <c r="F225" s="682"/>
      <c r="G225" s="682"/>
      <c r="H225" s="682"/>
      <c r="I225" s="682"/>
      <c r="J225" s="682"/>
      <c r="K225" s="682"/>
      <c r="L225" s="682"/>
      <c r="M225" s="682"/>
      <c r="N225" s="683"/>
      <c r="O225" s="123"/>
      <c r="P225" s="123"/>
      <c r="Q225" s="123"/>
    </row>
    <row r="226" spans="1:17">
      <c r="A226" s="677"/>
      <c r="B226" s="681"/>
      <c r="C226" s="682"/>
      <c r="D226" s="682"/>
      <c r="E226" s="682"/>
      <c r="F226" s="682"/>
      <c r="G226" s="682"/>
      <c r="H226" s="682"/>
      <c r="I226" s="682"/>
      <c r="J226" s="682"/>
      <c r="K226" s="682"/>
      <c r="L226" s="682"/>
      <c r="M226" s="682"/>
      <c r="N226" s="683"/>
      <c r="O226" s="123"/>
      <c r="P226" s="123"/>
      <c r="Q226" s="123"/>
    </row>
    <row r="227" spans="1:17">
      <c r="A227" s="677"/>
      <c r="B227" s="681"/>
      <c r="C227" s="682"/>
      <c r="D227" s="682"/>
      <c r="E227" s="682"/>
      <c r="F227" s="682"/>
      <c r="G227" s="682"/>
      <c r="H227" s="682"/>
      <c r="I227" s="682"/>
      <c r="J227" s="682"/>
      <c r="K227" s="682"/>
      <c r="L227" s="682"/>
      <c r="M227" s="682"/>
      <c r="N227" s="683"/>
      <c r="O227" s="123"/>
      <c r="P227" s="123"/>
      <c r="Q227" s="123"/>
    </row>
    <row r="228" spans="1:17">
      <c r="A228" s="677"/>
      <c r="B228" s="684"/>
      <c r="C228" s="685"/>
      <c r="D228" s="685"/>
      <c r="E228" s="685"/>
      <c r="F228" s="685"/>
      <c r="G228" s="685"/>
      <c r="H228" s="685"/>
      <c r="I228" s="685"/>
      <c r="J228" s="685"/>
      <c r="K228" s="685"/>
      <c r="L228" s="685"/>
      <c r="M228" s="685"/>
      <c r="N228" s="686"/>
      <c r="O228" s="123"/>
      <c r="P228" s="123"/>
      <c r="Q228" s="123"/>
    </row>
    <row r="229" spans="1:17">
      <c r="A229" s="677"/>
      <c r="B229" s="378"/>
      <c r="C229" s="379"/>
      <c r="D229" s="379"/>
      <c r="E229" s="379"/>
      <c r="F229" s="379"/>
      <c r="G229" s="379"/>
      <c r="H229" s="379"/>
      <c r="I229" s="379"/>
      <c r="J229" s="379"/>
      <c r="K229" s="379"/>
      <c r="L229" s="692" t="s">
        <v>1</v>
      </c>
      <c r="M229" s="692"/>
      <c r="N229" s="380"/>
      <c r="O229" s="123"/>
      <c r="P229" s="123"/>
      <c r="Q229" s="123"/>
    </row>
    <row r="230" spans="1:17" ht="15.75">
      <c r="A230" s="677"/>
      <c r="B230" s="379"/>
      <c r="C230" s="379"/>
      <c r="D230" s="379"/>
      <c r="E230" s="379"/>
      <c r="F230" s="379"/>
      <c r="G230" s="379"/>
      <c r="H230" s="379"/>
      <c r="I230" s="379"/>
      <c r="J230" s="379"/>
      <c r="K230" s="381" t="s">
        <v>300</v>
      </c>
      <c r="L230" s="688" t="s">
        <v>301</v>
      </c>
      <c r="M230" s="689"/>
      <c r="N230" s="380"/>
      <c r="O230" s="123"/>
      <c r="P230" s="123"/>
      <c r="Q230" s="123"/>
    </row>
    <row r="231" spans="1:17">
      <c r="A231" s="677"/>
      <c r="B231" s="378"/>
      <c r="C231" s="379"/>
      <c r="D231" s="379"/>
      <c r="E231" s="379"/>
      <c r="F231" s="379"/>
      <c r="G231" s="379"/>
      <c r="H231" s="379"/>
      <c r="I231" s="379"/>
      <c r="J231" s="379"/>
      <c r="K231" s="379"/>
      <c r="L231" s="379"/>
      <c r="M231" s="382"/>
      <c r="N231" s="380"/>
      <c r="O231" s="123"/>
      <c r="P231" s="123"/>
      <c r="Q231" s="123"/>
    </row>
    <row r="232" spans="1:17" ht="18">
      <c r="A232" s="677"/>
      <c r="B232" s="378"/>
      <c r="C232" s="379"/>
      <c r="D232" s="379"/>
      <c r="E232" s="379"/>
      <c r="F232" s="383" t="s">
        <v>238</v>
      </c>
      <c r="G232" s="384" t="s">
        <v>207</v>
      </c>
      <c r="H232" s="385" t="s">
        <v>208</v>
      </c>
      <c r="I232" s="386" t="s">
        <v>209</v>
      </c>
      <c r="J232" s="385" t="s">
        <v>194</v>
      </c>
      <c r="K232" s="385" t="s">
        <v>302</v>
      </c>
      <c r="L232" s="379"/>
      <c r="M232" s="379"/>
      <c r="N232" s="380"/>
      <c r="O232" s="123"/>
      <c r="P232" s="123"/>
      <c r="Q232" s="123"/>
    </row>
    <row r="233" spans="1:17" ht="18.75">
      <c r="A233" s="677"/>
      <c r="B233" s="378"/>
      <c r="C233" s="379"/>
      <c r="D233" s="379"/>
      <c r="E233" s="379"/>
      <c r="F233" s="387" t="s">
        <v>201</v>
      </c>
      <c r="G233" s="388">
        <v>50</v>
      </c>
      <c r="H233" s="388">
        <v>500</v>
      </c>
      <c r="I233" s="388">
        <v>150</v>
      </c>
      <c r="J233" s="388">
        <v>13</v>
      </c>
      <c r="K233" s="388">
        <v>13</v>
      </c>
      <c r="L233" s="214">
        <f>SUM(G233:K233)</f>
        <v>726</v>
      </c>
      <c r="M233" s="389" t="s">
        <v>202</v>
      </c>
      <c r="N233" s="380"/>
      <c r="O233" s="123"/>
      <c r="P233" s="123"/>
      <c r="Q233" s="123"/>
    </row>
    <row r="234" spans="1:17" ht="18.75">
      <c r="A234" s="677"/>
      <c r="B234" s="378"/>
      <c r="C234" s="379"/>
      <c r="D234" s="379"/>
      <c r="E234" s="379"/>
      <c r="F234" s="390" t="s">
        <v>303</v>
      </c>
      <c r="G234" s="391">
        <v>0.5</v>
      </c>
      <c r="H234" s="391">
        <v>1</v>
      </c>
      <c r="I234" s="391">
        <v>1</v>
      </c>
      <c r="J234" s="391">
        <v>2</v>
      </c>
      <c r="K234" s="391">
        <v>1</v>
      </c>
      <c r="L234" s="392">
        <f>SUM(G234:K234)/COUNTIF(G234:K234,"&gt;0")</f>
        <v>1.1000000000000001</v>
      </c>
      <c r="M234" s="389" t="s">
        <v>304</v>
      </c>
      <c r="N234" s="380"/>
      <c r="O234" s="123"/>
      <c r="P234" s="123"/>
      <c r="Q234" s="123"/>
    </row>
    <row r="235" spans="1:17" ht="18">
      <c r="A235" s="677"/>
      <c r="B235" s="378"/>
      <c r="C235" s="379"/>
      <c r="D235" s="379"/>
      <c r="E235" s="379"/>
      <c r="F235" s="393" t="s">
        <v>305</v>
      </c>
      <c r="G235" s="394">
        <f>G234*G233</f>
        <v>25</v>
      </c>
      <c r="H235" s="395">
        <f>H234*H233</f>
        <v>500</v>
      </c>
      <c r="I235" s="395">
        <f>I234*I233</f>
        <v>150</v>
      </c>
      <c r="J235" s="395">
        <f>J234*J233</f>
        <v>26</v>
      </c>
      <c r="K235" s="395">
        <f>K234*K233</f>
        <v>13</v>
      </c>
      <c r="L235" s="214">
        <f>SUM(G235:K235)</f>
        <v>714</v>
      </c>
      <c r="M235" s="389" t="str">
        <f>L230</f>
        <v>pommes</v>
      </c>
      <c r="N235" s="380"/>
      <c r="O235" s="123"/>
      <c r="P235" s="123"/>
      <c r="Q235" s="123"/>
    </row>
    <row r="236" spans="1:17">
      <c r="A236" s="677"/>
      <c r="B236" s="378"/>
      <c r="C236" s="379"/>
      <c r="D236" s="379"/>
      <c r="E236" s="379"/>
      <c r="F236" s="379"/>
      <c r="G236" s="396" t="str">
        <f>L230</f>
        <v>pommes</v>
      </c>
      <c r="H236" s="396" t="str">
        <f>L230</f>
        <v>pommes</v>
      </c>
      <c r="I236" s="396" t="str">
        <f>L230</f>
        <v>pommes</v>
      </c>
      <c r="J236" s="396" t="str">
        <f>L230</f>
        <v>pommes</v>
      </c>
      <c r="K236" s="396" t="str">
        <f>L230</f>
        <v>pommes</v>
      </c>
      <c r="L236" s="379"/>
      <c r="M236" s="382"/>
      <c r="N236" s="380"/>
      <c r="O236" s="123"/>
      <c r="P236" s="123"/>
      <c r="Q236" s="123"/>
    </row>
    <row r="237" spans="1:17" ht="18">
      <c r="A237" s="677"/>
      <c r="B237" s="397"/>
      <c r="C237" s="398" t="s">
        <v>204</v>
      </c>
      <c r="D237" s="399">
        <v>10</v>
      </c>
      <c r="E237" s="400" t="s">
        <v>2</v>
      </c>
      <c r="F237" s="401"/>
      <c r="G237" s="401"/>
      <c r="H237" s="379"/>
      <c r="I237" s="379"/>
      <c r="J237" s="379"/>
      <c r="K237" s="379"/>
      <c r="L237" s="379"/>
      <c r="M237" s="382"/>
      <c r="N237" s="380"/>
      <c r="O237" s="123"/>
      <c r="P237" s="123"/>
      <c r="Q237" s="123"/>
    </row>
    <row r="238" spans="1:17" ht="18">
      <c r="A238" s="677"/>
      <c r="B238" s="378"/>
      <c r="C238" s="379"/>
      <c r="D238" s="379"/>
      <c r="E238" s="379"/>
      <c r="F238" s="393" t="s">
        <v>213</v>
      </c>
      <c r="G238" s="402">
        <f>G235/(100-D237)*100</f>
        <v>27.777777777777779</v>
      </c>
      <c r="H238" s="402">
        <f>H235/(100-D237)*100</f>
        <v>555.55555555555554</v>
      </c>
      <c r="I238" s="402">
        <f>I235/(100-D237)*100</f>
        <v>166.66666666666669</v>
      </c>
      <c r="J238" s="402">
        <f>J235/(100-D237)*100</f>
        <v>28.888888888888886</v>
      </c>
      <c r="K238" s="402">
        <f>K235/(100-D237)*100</f>
        <v>14.444444444444443</v>
      </c>
      <c r="L238" s="403">
        <f>SUM(G238:K238)</f>
        <v>793.33333333333337</v>
      </c>
      <c r="M238" s="389" t="str">
        <f>L230</f>
        <v>pommes</v>
      </c>
      <c r="N238" s="380"/>
      <c r="O238" s="123"/>
      <c r="P238" s="123"/>
      <c r="Q238" s="123"/>
    </row>
    <row r="239" spans="1:17" ht="18">
      <c r="A239" s="677"/>
      <c r="B239" s="378"/>
      <c r="C239" s="379"/>
      <c r="D239" s="379"/>
      <c r="E239" s="379"/>
      <c r="F239" s="393"/>
      <c r="G239" s="404" t="str">
        <f>L230</f>
        <v>pommes</v>
      </c>
      <c r="H239" s="404" t="str">
        <f>L230</f>
        <v>pommes</v>
      </c>
      <c r="I239" s="404" t="str">
        <f>L230</f>
        <v>pommes</v>
      </c>
      <c r="J239" s="404" t="str">
        <f>L230</f>
        <v>pommes</v>
      </c>
      <c r="K239" s="404" t="str">
        <f>L230</f>
        <v>pommes</v>
      </c>
      <c r="L239" s="214"/>
      <c r="M239" s="389"/>
      <c r="N239" s="380"/>
      <c r="O239" s="123"/>
      <c r="P239" s="123"/>
      <c r="Q239" s="123"/>
    </row>
    <row r="240" spans="1:17">
      <c r="A240" s="677"/>
      <c r="B240" s="405"/>
      <c r="C240" s="406"/>
      <c r="D240" s="406"/>
      <c r="E240" s="406"/>
      <c r="F240" s="406"/>
      <c r="G240" s="406"/>
      <c r="H240" s="406"/>
      <c r="I240" s="406"/>
      <c r="J240" s="406"/>
      <c r="K240" s="406"/>
      <c r="L240" s="406"/>
      <c r="M240" s="406"/>
      <c r="N240" s="407"/>
      <c r="O240" s="123"/>
      <c r="P240" s="123"/>
      <c r="Q240" s="123"/>
    </row>
    <row r="241" spans="1:17" ht="18.75">
      <c r="A241" s="677"/>
      <c r="B241" s="9" t="s">
        <v>1</v>
      </c>
      <c r="C241" s="408" t="s">
        <v>306</v>
      </c>
      <c r="D241" s="409"/>
      <c r="E241" s="409"/>
      <c r="F241" s="409"/>
      <c r="G241" s="409"/>
      <c r="H241" s="409"/>
      <c r="I241" s="409"/>
      <c r="J241" s="409"/>
      <c r="K241" s="409"/>
      <c r="L241" s="409"/>
      <c r="M241" s="409"/>
      <c r="N241" s="410"/>
      <c r="O241" s="123"/>
      <c r="P241" s="123"/>
      <c r="Q241" s="123"/>
    </row>
    <row r="242" spans="1:17" ht="18.75">
      <c r="A242" s="677"/>
      <c r="B242" s="411"/>
      <c r="C242" s="688" t="s">
        <v>307</v>
      </c>
      <c r="D242" s="689"/>
      <c r="E242" s="412"/>
      <c r="F242" s="688" t="s">
        <v>28</v>
      </c>
      <c r="G242" s="689"/>
      <c r="H242" s="412"/>
      <c r="I242" s="688" t="s">
        <v>15</v>
      </c>
      <c r="J242" s="689"/>
      <c r="K242" s="412"/>
      <c r="L242" s="688" t="s">
        <v>308</v>
      </c>
      <c r="M242" s="689"/>
      <c r="N242" s="413"/>
      <c r="O242" s="123"/>
      <c r="P242" s="123"/>
      <c r="Q242" s="123"/>
    </row>
    <row r="243" spans="1:17" ht="18.75">
      <c r="A243" s="677"/>
      <c r="B243" s="8" t="s">
        <v>2</v>
      </c>
      <c r="C243" s="414" t="s">
        <v>309</v>
      </c>
      <c r="D243" s="412"/>
      <c r="E243" s="412"/>
      <c r="F243" s="412"/>
      <c r="G243" s="412"/>
      <c r="H243" s="412"/>
      <c r="I243" s="412"/>
      <c r="J243" s="412"/>
      <c r="K243" s="412"/>
      <c r="L243" s="412"/>
      <c r="M243" s="412"/>
      <c r="N243" s="413"/>
      <c r="O243" s="123"/>
      <c r="P243" s="123"/>
      <c r="Q243" s="123"/>
    </row>
    <row r="244" spans="1:17">
      <c r="A244" s="677"/>
      <c r="B244" s="653" t="s">
        <v>310</v>
      </c>
      <c r="C244" s="654"/>
      <c r="D244" s="654"/>
      <c r="E244" s="654"/>
      <c r="F244" s="654"/>
      <c r="G244" s="654"/>
      <c r="H244" s="654"/>
      <c r="I244" s="654"/>
      <c r="J244" s="654"/>
      <c r="K244" s="654"/>
      <c r="L244" s="654"/>
      <c r="M244" s="654"/>
      <c r="N244" s="655"/>
      <c r="O244" s="123"/>
      <c r="P244" s="123"/>
      <c r="Q244" s="123"/>
    </row>
    <row r="245" spans="1:17">
      <c r="A245" s="677"/>
      <c r="B245" s="656"/>
      <c r="C245" s="657"/>
      <c r="D245" s="657"/>
      <c r="E245" s="657"/>
      <c r="F245" s="657"/>
      <c r="G245" s="657"/>
      <c r="H245" s="657"/>
      <c r="I245" s="657"/>
      <c r="J245" s="657"/>
      <c r="K245" s="657"/>
      <c r="L245" s="657"/>
      <c r="M245" s="657"/>
      <c r="N245" s="658"/>
      <c r="O245" s="123"/>
      <c r="P245" s="123"/>
      <c r="Q245" s="123"/>
    </row>
    <row r="246" spans="1:17">
      <c r="A246" s="677"/>
      <c r="B246" s="415" t="s">
        <v>7</v>
      </c>
      <c r="C246" s="645" t="str">
        <f ca="1">CELL("nomfichier")</f>
        <v>D:\1 UPRT SITE WEB\uprt.fr\re-recettes\recettes-du-net\[salade-cesar-de-julie.xlsx]Salade César</v>
      </c>
      <c r="D246" s="645"/>
      <c r="E246" s="645"/>
      <c r="F246" s="645"/>
      <c r="G246" s="645"/>
      <c r="H246" s="645"/>
      <c r="I246" s="645"/>
      <c r="J246" s="645"/>
      <c r="K246" s="645"/>
      <c r="L246" s="645"/>
      <c r="M246" s="645"/>
      <c r="N246" s="646"/>
      <c r="O246" s="123"/>
      <c r="P246" s="123"/>
      <c r="Q246" s="123"/>
    </row>
    <row r="247" spans="1:17">
      <c r="A247" s="677"/>
      <c r="B247" s="416" t="s">
        <v>9</v>
      </c>
      <c r="C247" s="647" t="s">
        <v>311</v>
      </c>
      <c r="D247" s="647"/>
      <c r="E247" s="647"/>
      <c r="F247" s="647"/>
      <c r="G247" s="647"/>
      <c r="H247" s="647"/>
      <c r="I247" s="647"/>
      <c r="J247" s="647"/>
      <c r="K247" s="647"/>
      <c r="L247" s="647"/>
      <c r="M247" s="647"/>
      <c r="N247" s="648"/>
      <c r="O247" s="123"/>
      <c r="P247" s="123"/>
      <c r="Q247" s="123"/>
    </row>
    <row r="248" spans="1:17" ht="15.75" thickBot="1">
      <c r="A248" s="677"/>
      <c r="B248" s="614" t="s">
        <v>10</v>
      </c>
      <c r="C248" s="615"/>
      <c r="D248" s="615"/>
      <c r="E248" s="615"/>
      <c r="F248" s="615"/>
      <c r="G248" s="615"/>
      <c r="H248" s="615"/>
      <c r="I248" s="615"/>
      <c r="J248" s="615"/>
      <c r="K248" s="615"/>
      <c r="L248" s="615"/>
      <c r="M248" s="615"/>
      <c r="N248" s="616"/>
      <c r="O248" s="123"/>
      <c r="P248" s="123"/>
      <c r="Q248" s="123"/>
    </row>
    <row r="249" spans="1:17" ht="15.75" thickBot="1">
      <c r="A249" s="3"/>
      <c r="B249" s="3"/>
      <c r="C249" s="3"/>
      <c r="D249" s="3"/>
      <c r="E249" s="3"/>
      <c r="F249" s="3"/>
      <c r="G249" s="3"/>
      <c r="H249" s="3"/>
      <c r="I249" s="3"/>
      <c r="J249" s="3"/>
      <c r="K249" s="3"/>
      <c r="L249" s="3"/>
      <c r="M249" s="3"/>
      <c r="N249" s="3"/>
      <c r="O249" s="123"/>
      <c r="P249" s="123"/>
      <c r="Q249" s="123"/>
    </row>
    <row r="250" spans="1:17">
      <c r="A250" s="670" t="s">
        <v>8</v>
      </c>
      <c r="B250" s="671" t="s">
        <v>312</v>
      </c>
      <c r="C250" s="672"/>
      <c r="D250" s="672"/>
      <c r="E250" s="672"/>
      <c r="F250" s="672"/>
      <c r="G250" s="672"/>
      <c r="H250" s="672"/>
      <c r="I250" s="672"/>
      <c r="J250" s="672"/>
      <c r="K250" s="672"/>
      <c r="L250" s="672"/>
      <c r="M250" s="672"/>
      <c r="N250" s="675">
        <v>2</v>
      </c>
      <c r="O250" s="123"/>
      <c r="P250" s="123"/>
      <c r="Q250" s="123"/>
    </row>
    <row r="251" spans="1:17">
      <c r="A251" s="564"/>
      <c r="B251" s="673"/>
      <c r="C251" s="674"/>
      <c r="D251" s="674"/>
      <c r="E251" s="674"/>
      <c r="F251" s="674"/>
      <c r="G251" s="674"/>
      <c r="H251" s="674"/>
      <c r="I251" s="674"/>
      <c r="J251" s="674"/>
      <c r="K251" s="674"/>
      <c r="L251" s="674"/>
      <c r="M251" s="674"/>
      <c r="N251" s="676"/>
      <c r="O251" s="123"/>
      <c r="P251" s="123"/>
      <c r="Q251" s="123"/>
    </row>
    <row r="252" spans="1:17" ht="20.25">
      <c r="A252" s="677"/>
      <c r="B252" s="678" t="s">
        <v>11</v>
      </c>
      <c r="C252" s="679"/>
      <c r="D252" s="679"/>
      <c r="E252" s="679"/>
      <c r="F252" s="679"/>
      <c r="G252" s="679"/>
      <c r="H252" s="679"/>
      <c r="I252" s="679"/>
      <c r="J252" s="679"/>
      <c r="K252" s="679"/>
      <c r="L252" s="679"/>
      <c r="M252" s="679"/>
      <c r="N252" s="680"/>
      <c r="O252" s="123"/>
      <c r="P252" s="123"/>
      <c r="Q252" s="123"/>
    </row>
    <row r="253" spans="1:17">
      <c r="A253" s="677"/>
      <c r="B253" s="681" t="s">
        <v>313</v>
      </c>
      <c r="C253" s="682"/>
      <c r="D253" s="682"/>
      <c r="E253" s="682"/>
      <c r="F253" s="682"/>
      <c r="G253" s="682"/>
      <c r="H253" s="682"/>
      <c r="I253" s="682"/>
      <c r="J253" s="682"/>
      <c r="K253" s="682"/>
      <c r="L253" s="682"/>
      <c r="M253" s="682"/>
      <c r="N253" s="683"/>
      <c r="O253" s="123"/>
      <c r="P253" s="123"/>
      <c r="Q253" s="123"/>
    </row>
    <row r="254" spans="1:17">
      <c r="A254" s="677"/>
      <c r="B254" s="681"/>
      <c r="C254" s="682"/>
      <c r="D254" s="682"/>
      <c r="E254" s="682"/>
      <c r="F254" s="682"/>
      <c r="G254" s="682"/>
      <c r="H254" s="682"/>
      <c r="I254" s="682"/>
      <c r="J254" s="682"/>
      <c r="K254" s="682"/>
      <c r="L254" s="682"/>
      <c r="M254" s="682"/>
      <c r="N254" s="683"/>
      <c r="O254" s="123"/>
      <c r="P254" s="123"/>
      <c r="Q254" s="123"/>
    </row>
    <row r="255" spans="1:17">
      <c r="A255" s="677"/>
      <c r="B255" s="681"/>
      <c r="C255" s="682"/>
      <c r="D255" s="682"/>
      <c r="E255" s="682"/>
      <c r="F255" s="682"/>
      <c r="G255" s="682"/>
      <c r="H255" s="682"/>
      <c r="I255" s="682"/>
      <c r="J255" s="682"/>
      <c r="K255" s="682"/>
      <c r="L255" s="682"/>
      <c r="M255" s="682"/>
      <c r="N255" s="683"/>
      <c r="O255" s="123"/>
      <c r="P255" s="123"/>
      <c r="Q255" s="123"/>
    </row>
    <row r="256" spans="1:17">
      <c r="A256" s="677"/>
      <c r="B256" s="681"/>
      <c r="C256" s="682"/>
      <c r="D256" s="682"/>
      <c r="E256" s="682"/>
      <c r="F256" s="682"/>
      <c r="G256" s="682"/>
      <c r="H256" s="682"/>
      <c r="I256" s="682"/>
      <c r="J256" s="682"/>
      <c r="K256" s="682"/>
      <c r="L256" s="682"/>
      <c r="M256" s="682"/>
      <c r="N256" s="683"/>
      <c r="O256" s="123"/>
      <c r="P256" s="123"/>
      <c r="Q256" s="123"/>
    </row>
    <row r="257" spans="1:17">
      <c r="A257" s="677"/>
      <c r="B257" s="684"/>
      <c r="C257" s="685"/>
      <c r="D257" s="685"/>
      <c r="E257" s="685"/>
      <c r="F257" s="685"/>
      <c r="G257" s="685"/>
      <c r="H257" s="685"/>
      <c r="I257" s="685"/>
      <c r="J257" s="685"/>
      <c r="K257" s="685"/>
      <c r="L257" s="685"/>
      <c r="M257" s="685"/>
      <c r="N257" s="686"/>
      <c r="O257" s="123"/>
      <c r="P257" s="123"/>
      <c r="Q257" s="123"/>
    </row>
    <row r="258" spans="1:17">
      <c r="A258" s="677"/>
      <c r="B258" s="417"/>
      <c r="C258" s="418"/>
      <c r="D258" s="418"/>
      <c r="E258" s="418"/>
      <c r="F258" s="418"/>
      <c r="G258" s="418"/>
      <c r="H258" s="418"/>
      <c r="I258" s="418"/>
      <c r="J258" s="418"/>
      <c r="K258" s="418"/>
      <c r="L258" s="687" t="s">
        <v>1</v>
      </c>
      <c r="M258" s="687"/>
      <c r="N258" s="419"/>
      <c r="O258" s="123"/>
      <c r="P258" s="123"/>
      <c r="Q258" s="123"/>
    </row>
    <row r="259" spans="1:17" ht="18">
      <c r="A259" s="677"/>
      <c r="B259" s="417"/>
      <c r="C259" s="418"/>
      <c r="D259" s="418"/>
      <c r="E259" s="418"/>
      <c r="F259" s="418"/>
      <c r="G259" s="418"/>
      <c r="H259" s="418"/>
      <c r="I259" s="418"/>
      <c r="J259" s="110"/>
      <c r="K259" s="393" t="s">
        <v>314</v>
      </c>
      <c r="L259" s="663">
        <v>2.4</v>
      </c>
      <c r="M259" s="663"/>
      <c r="N259" s="419"/>
      <c r="O259" s="123"/>
      <c r="P259" s="123"/>
      <c r="Q259" s="123"/>
    </row>
    <row r="260" spans="1:17">
      <c r="A260" s="677"/>
      <c r="B260" s="420"/>
      <c r="C260" s="421"/>
      <c r="D260" s="421"/>
      <c r="E260" s="421"/>
      <c r="F260" s="418"/>
      <c r="G260" s="418"/>
      <c r="H260" s="418"/>
      <c r="I260" s="418"/>
      <c r="J260" s="418"/>
      <c r="K260" s="422"/>
      <c r="L260" s="663"/>
      <c r="M260" s="663"/>
      <c r="N260" s="419"/>
      <c r="O260" s="123"/>
      <c r="P260" s="123"/>
      <c r="Q260" s="123"/>
    </row>
    <row r="261" spans="1:17">
      <c r="A261" s="677"/>
      <c r="B261" s="417"/>
      <c r="C261" s="418"/>
      <c r="D261" s="418"/>
      <c r="E261" s="418"/>
      <c r="F261" s="418"/>
      <c r="G261" s="418"/>
      <c r="H261" s="418"/>
      <c r="I261" s="418"/>
      <c r="J261" s="418"/>
      <c r="K261" s="418"/>
      <c r="L261" s="418"/>
      <c r="M261" s="418"/>
      <c r="N261" s="419"/>
      <c r="O261" s="123"/>
      <c r="P261" s="123"/>
      <c r="Q261" s="123"/>
    </row>
    <row r="262" spans="1:17" ht="18">
      <c r="A262" s="677"/>
      <c r="B262" s="417"/>
      <c r="C262" s="418"/>
      <c r="D262" s="418"/>
      <c r="E262" s="418"/>
      <c r="F262" s="423" t="s">
        <v>238</v>
      </c>
      <c r="G262" s="424" t="s">
        <v>207</v>
      </c>
      <c r="H262" s="424" t="s">
        <v>208</v>
      </c>
      <c r="I262" s="425" t="s">
        <v>209</v>
      </c>
      <c r="J262" s="424" t="s">
        <v>194</v>
      </c>
      <c r="K262" s="424" t="s">
        <v>302</v>
      </c>
      <c r="L262" s="418"/>
      <c r="M262" s="418"/>
      <c r="N262" s="419"/>
      <c r="O262" s="123"/>
      <c r="P262" s="123"/>
      <c r="Q262" s="123"/>
    </row>
    <row r="263" spans="1:17" ht="18">
      <c r="A263" s="677"/>
      <c r="B263" s="417"/>
      <c r="C263" s="418"/>
      <c r="D263" s="418"/>
      <c r="E263" s="418"/>
      <c r="F263" s="390" t="s">
        <v>315</v>
      </c>
      <c r="G263" s="426">
        <v>0.05</v>
      </c>
      <c r="H263" s="426">
        <v>0.08</v>
      </c>
      <c r="I263" s="426">
        <v>0.11</v>
      </c>
      <c r="J263" s="426">
        <v>0.125</v>
      </c>
      <c r="K263" s="426">
        <v>7.0000000000000007E-2</v>
      </c>
      <c r="L263" s="392">
        <f>SUM(G263:K263)/COUNTIF(G263:K263,"&gt;0")</f>
        <v>8.6999999999999994E-2</v>
      </c>
      <c r="M263" s="389" t="s">
        <v>304</v>
      </c>
      <c r="N263" s="419"/>
      <c r="O263" s="123"/>
      <c r="P263" s="123"/>
      <c r="Q263" s="123"/>
    </row>
    <row r="264" spans="1:17" ht="18.75">
      <c r="A264" s="677"/>
      <c r="B264" s="417"/>
      <c r="C264" s="418"/>
      <c r="D264" s="418"/>
      <c r="E264" s="418"/>
      <c r="F264" s="393" t="s">
        <v>316</v>
      </c>
      <c r="G264" s="427">
        <f>L259/G263</f>
        <v>47.999999999999993</v>
      </c>
      <c r="H264" s="427">
        <f>L259/H263</f>
        <v>30</v>
      </c>
      <c r="I264" s="427">
        <f>L259/I263</f>
        <v>21.818181818181817</v>
      </c>
      <c r="J264" s="427">
        <f>L259/J263</f>
        <v>19.2</v>
      </c>
      <c r="K264" s="427">
        <f>L259/K263</f>
        <v>34.285714285714285</v>
      </c>
      <c r="L264" s="327" t="s">
        <v>317</v>
      </c>
      <c r="M264" s="389"/>
      <c r="N264" s="419"/>
      <c r="O264" s="123"/>
      <c r="P264" s="123"/>
      <c r="Q264" s="123"/>
    </row>
    <row r="265" spans="1:17" ht="18.75">
      <c r="A265" s="677"/>
      <c r="B265" s="428" t="s">
        <v>1</v>
      </c>
      <c r="C265" s="429" t="s">
        <v>318</v>
      </c>
      <c r="D265" s="418"/>
      <c r="E265" s="418"/>
      <c r="F265" s="393"/>
      <c r="G265" s="430"/>
      <c r="H265" s="430"/>
      <c r="I265" s="430"/>
      <c r="J265" s="430"/>
      <c r="K265" s="430"/>
      <c r="L265" s="327"/>
      <c r="M265" s="389"/>
      <c r="N265" s="419"/>
      <c r="O265" s="123"/>
      <c r="P265" s="123"/>
      <c r="Q265" s="123"/>
    </row>
    <row r="266" spans="1:17">
      <c r="A266" s="677"/>
      <c r="B266" s="664" t="s">
        <v>319</v>
      </c>
      <c r="C266" s="665"/>
      <c r="D266" s="665"/>
      <c r="E266" s="665"/>
      <c r="F266" s="665"/>
      <c r="G266" s="665"/>
      <c r="H266" s="665"/>
      <c r="I266" s="665"/>
      <c r="J266" s="665"/>
      <c r="K266" s="665"/>
      <c r="L266" s="665"/>
      <c r="M266" s="665"/>
      <c r="N266" s="666"/>
      <c r="O266" s="123"/>
      <c r="P266" s="123"/>
      <c r="Q266" s="123"/>
    </row>
    <row r="267" spans="1:17" ht="15.75">
      <c r="A267" s="677"/>
      <c r="B267" s="431"/>
      <c r="C267" s="432"/>
      <c r="D267" s="432"/>
      <c r="E267" s="432"/>
      <c r="F267" s="418"/>
      <c r="G267" s="418"/>
      <c r="H267" s="214"/>
      <c r="I267" s="214"/>
      <c r="J267" s="214"/>
      <c r="K267" s="214"/>
      <c r="L267" s="667" t="s">
        <v>2</v>
      </c>
      <c r="M267" s="667"/>
      <c r="N267" s="419"/>
      <c r="O267" s="123"/>
      <c r="P267" s="123"/>
      <c r="Q267" s="123"/>
    </row>
    <row r="268" spans="1:17" ht="15.75">
      <c r="A268" s="677"/>
      <c r="B268" s="431"/>
      <c r="C268" s="432"/>
      <c r="D268" s="432"/>
      <c r="E268" s="432"/>
      <c r="F268" s="418"/>
      <c r="G268" s="418"/>
      <c r="H268" s="214"/>
      <c r="I268" s="214"/>
      <c r="J268" s="214"/>
      <c r="K268" s="433" t="s">
        <v>300</v>
      </c>
      <c r="L268" s="668" t="s">
        <v>28</v>
      </c>
      <c r="M268" s="669"/>
      <c r="N268" s="419"/>
      <c r="O268" s="123"/>
      <c r="P268" s="123"/>
      <c r="Q268" s="123"/>
    </row>
    <row r="269" spans="1:17" ht="18">
      <c r="A269" s="677"/>
      <c r="B269" s="417"/>
      <c r="C269" s="418"/>
      <c r="D269" s="214"/>
      <c r="E269" s="214"/>
      <c r="F269" s="214"/>
      <c r="G269" s="214"/>
      <c r="H269" s="214"/>
      <c r="I269" s="214"/>
      <c r="J269" s="214"/>
      <c r="K269" s="214"/>
      <c r="L269" s="214"/>
      <c r="M269" s="389"/>
      <c r="N269" s="419"/>
      <c r="O269" s="123"/>
      <c r="P269" s="123"/>
      <c r="Q269" s="123"/>
    </row>
    <row r="270" spans="1:17" ht="18.75">
      <c r="A270" s="677"/>
      <c r="B270" s="417"/>
      <c r="C270" s="418"/>
      <c r="D270" s="418"/>
      <c r="E270" s="418"/>
      <c r="F270" s="387" t="s">
        <v>201</v>
      </c>
      <c r="G270" s="388">
        <v>50</v>
      </c>
      <c r="H270" s="388">
        <v>500</v>
      </c>
      <c r="I270" s="388">
        <v>150</v>
      </c>
      <c r="J270" s="388">
        <v>13</v>
      </c>
      <c r="K270" s="388">
        <v>13</v>
      </c>
      <c r="L270" s="214">
        <f>SUM(G270:K270)</f>
        <v>726</v>
      </c>
      <c r="M270" s="389" t="s">
        <v>202</v>
      </c>
      <c r="N270" s="419"/>
      <c r="O270" s="123"/>
      <c r="P270" s="123"/>
      <c r="Q270" s="123"/>
    </row>
    <row r="271" spans="1:17" ht="18.75">
      <c r="A271" s="677"/>
      <c r="B271" s="417"/>
      <c r="C271" s="418"/>
      <c r="D271" s="418"/>
      <c r="E271" s="418"/>
      <c r="F271" s="393" t="s">
        <v>320</v>
      </c>
      <c r="G271" s="434">
        <f>G263*G270</f>
        <v>2.5</v>
      </c>
      <c r="H271" s="434">
        <f>H263*H270</f>
        <v>40</v>
      </c>
      <c r="I271" s="434">
        <f>I263*I270</f>
        <v>16.5</v>
      </c>
      <c r="J271" s="434">
        <f>J263*J270</f>
        <v>1.625</v>
      </c>
      <c r="K271" s="434">
        <f>K263*K270</f>
        <v>0.91000000000000014</v>
      </c>
      <c r="L271" s="214">
        <f>SUM(G271:K271)</f>
        <v>61.534999999999997</v>
      </c>
      <c r="M271" s="389" t="str">
        <f>L268</f>
        <v>Kg</v>
      </c>
      <c r="N271" s="419"/>
      <c r="O271" s="123"/>
      <c r="P271" s="123"/>
      <c r="Q271" s="123"/>
    </row>
    <row r="272" spans="1:17">
      <c r="A272" s="677"/>
      <c r="B272" s="417"/>
      <c r="C272" s="418"/>
      <c r="D272" s="418"/>
      <c r="E272" s="418"/>
      <c r="F272" s="418"/>
      <c r="G272" s="396" t="str">
        <f>L268</f>
        <v>Kg</v>
      </c>
      <c r="H272" s="396" t="str">
        <f>L268</f>
        <v>Kg</v>
      </c>
      <c r="I272" s="396" t="str">
        <f>L268</f>
        <v>Kg</v>
      </c>
      <c r="J272" s="396" t="str">
        <f>L268</f>
        <v>Kg</v>
      </c>
      <c r="K272" s="396" t="str">
        <f>L268</f>
        <v>Kg</v>
      </c>
      <c r="L272" s="418"/>
      <c r="M272" s="435"/>
      <c r="N272" s="419"/>
      <c r="O272" s="123"/>
      <c r="P272" s="123"/>
      <c r="Q272" s="123"/>
    </row>
    <row r="273" spans="1:17" ht="18">
      <c r="A273" s="677"/>
      <c r="B273" s="264"/>
      <c r="C273" s="398" t="s">
        <v>204</v>
      </c>
      <c r="D273" s="399">
        <v>50</v>
      </c>
      <c r="E273" s="400" t="s">
        <v>3</v>
      </c>
      <c r="F273" s="110"/>
      <c r="G273" s="110"/>
      <c r="H273" s="418"/>
      <c r="I273" s="418"/>
      <c r="J273" s="418"/>
      <c r="K273" s="418"/>
      <c r="L273" s="418"/>
      <c r="M273" s="435"/>
      <c r="N273" s="419"/>
      <c r="O273" s="123"/>
      <c r="P273" s="123"/>
      <c r="Q273" s="123"/>
    </row>
    <row r="274" spans="1:17" ht="18">
      <c r="A274" s="677"/>
      <c r="B274" s="417"/>
      <c r="C274" s="418"/>
      <c r="D274" s="418"/>
      <c r="E274" s="418"/>
      <c r="F274" s="393" t="s">
        <v>213</v>
      </c>
      <c r="G274" s="402">
        <f>G271/(100-D273)*100</f>
        <v>5</v>
      </c>
      <c r="H274" s="402">
        <f>H271/(100-D273)*100</f>
        <v>80</v>
      </c>
      <c r="I274" s="402">
        <f>I271/(100-D273)*100</f>
        <v>33</v>
      </c>
      <c r="J274" s="402">
        <f>J271/(100-D273)*100</f>
        <v>3.25</v>
      </c>
      <c r="K274" s="402">
        <f>K271/(100-D273)*100</f>
        <v>1.8200000000000005</v>
      </c>
      <c r="L274" s="214">
        <f>SUM(G274:K274)</f>
        <v>123.07000000000001</v>
      </c>
      <c r="M274" s="389" t="str">
        <f>L268</f>
        <v>Kg</v>
      </c>
      <c r="N274" s="419"/>
      <c r="O274" s="123"/>
      <c r="P274" s="123"/>
      <c r="Q274" s="123"/>
    </row>
    <row r="275" spans="1:17" ht="18">
      <c r="A275" s="677"/>
      <c r="B275" s="417"/>
      <c r="C275" s="418"/>
      <c r="D275" s="418"/>
      <c r="E275" s="418"/>
      <c r="F275" s="393"/>
      <c r="G275" s="404" t="str">
        <f>L268</f>
        <v>Kg</v>
      </c>
      <c r="H275" s="404" t="str">
        <f>L268</f>
        <v>Kg</v>
      </c>
      <c r="I275" s="404" t="str">
        <f>L268</f>
        <v>Kg</v>
      </c>
      <c r="J275" s="404" t="str">
        <f>L268</f>
        <v>Kg</v>
      </c>
      <c r="K275" s="404" t="str">
        <f>L268</f>
        <v>Kg</v>
      </c>
      <c r="L275" s="214"/>
      <c r="M275" s="389"/>
      <c r="N275" s="419"/>
      <c r="O275" s="123"/>
      <c r="P275" s="123"/>
      <c r="Q275" s="123"/>
    </row>
    <row r="276" spans="1:17" ht="15.75">
      <c r="A276" s="677"/>
      <c r="B276" s="436" t="s">
        <v>3</v>
      </c>
      <c r="C276" s="414" t="s">
        <v>309</v>
      </c>
      <c r="D276" s="437"/>
      <c r="E276" s="437"/>
      <c r="F276" s="437"/>
      <c r="G276" s="437"/>
      <c r="H276" s="437"/>
      <c r="I276" s="437"/>
      <c r="J276" s="437"/>
      <c r="K276" s="437"/>
      <c r="L276" s="437"/>
      <c r="M276" s="437"/>
      <c r="N276" s="438"/>
      <c r="O276" s="123"/>
      <c r="P276" s="123"/>
      <c r="Q276" s="123"/>
    </row>
    <row r="277" spans="1:17" ht="18.75">
      <c r="A277" s="677"/>
      <c r="B277" s="439" t="s">
        <v>2</v>
      </c>
      <c r="C277" s="440" t="s">
        <v>306</v>
      </c>
      <c r="D277" s="409"/>
      <c r="E277" s="409"/>
      <c r="F277" s="409"/>
      <c r="G277" s="409"/>
      <c r="H277" s="409"/>
      <c r="I277" s="409"/>
      <c r="J277" s="409"/>
      <c r="K277" s="409"/>
      <c r="L277" s="409"/>
      <c r="M277" s="409"/>
      <c r="N277" s="410"/>
      <c r="O277" s="123"/>
      <c r="P277" s="123"/>
      <c r="Q277" s="123"/>
    </row>
    <row r="278" spans="1:17" ht="18.75">
      <c r="A278" s="677"/>
      <c r="B278" s="411"/>
      <c r="C278" s="668" t="s">
        <v>28</v>
      </c>
      <c r="D278" s="669"/>
      <c r="E278" s="412"/>
      <c r="F278" s="668" t="s">
        <v>15</v>
      </c>
      <c r="G278" s="669"/>
      <c r="H278" s="412"/>
      <c r="I278" s="668" t="s">
        <v>308</v>
      </c>
      <c r="J278" s="669"/>
      <c r="K278" s="412"/>
      <c r="L278" s="668" t="s">
        <v>307</v>
      </c>
      <c r="M278" s="669"/>
      <c r="N278" s="413"/>
      <c r="O278" s="123"/>
      <c r="P278" s="123"/>
      <c r="Q278" s="123"/>
    </row>
    <row r="279" spans="1:17" ht="18.75">
      <c r="A279" s="677"/>
      <c r="B279" s="411"/>
      <c r="C279" s="412"/>
      <c r="D279" s="412"/>
      <c r="E279" s="412"/>
      <c r="F279" s="412"/>
      <c r="G279" s="412"/>
      <c r="H279" s="412"/>
      <c r="I279" s="412"/>
      <c r="J279" s="412"/>
      <c r="K279" s="412"/>
      <c r="L279" s="412"/>
      <c r="M279" s="412"/>
      <c r="N279" s="413"/>
      <c r="O279" s="123"/>
      <c r="P279" s="123"/>
      <c r="Q279" s="123"/>
    </row>
    <row r="280" spans="1:17">
      <c r="A280" s="677"/>
      <c r="B280" s="653" t="s">
        <v>310</v>
      </c>
      <c r="C280" s="654"/>
      <c r="D280" s="654"/>
      <c r="E280" s="654"/>
      <c r="F280" s="654"/>
      <c r="G280" s="654"/>
      <c r="H280" s="654"/>
      <c r="I280" s="654"/>
      <c r="J280" s="654"/>
      <c r="K280" s="654"/>
      <c r="L280" s="654"/>
      <c r="M280" s="654"/>
      <c r="N280" s="655"/>
      <c r="O280" s="123"/>
      <c r="P280" s="123"/>
      <c r="Q280" s="123"/>
    </row>
    <row r="281" spans="1:17">
      <c r="A281" s="677"/>
      <c r="B281" s="656"/>
      <c r="C281" s="657"/>
      <c r="D281" s="657"/>
      <c r="E281" s="657"/>
      <c r="F281" s="657"/>
      <c r="G281" s="657"/>
      <c r="H281" s="657"/>
      <c r="I281" s="657"/>
      <c r="J281" s="657"/>
      <c r="K281" s="657"/>
      <c r="L281" s="657"/>
      <c r="M281" s="657"/>
      <c r="N281" s="658"/>
      <c r="O281" s="123"/>
      <c r="P281" s="123"/>
      <c r="Q281" s="123"/>
    </row>
    <row r="282" spans="1:17">
      <c r="A282" s="677"/>
      <c r="B282" s="415" t="s">
        <v>7</v>
      </c>
      <c r="C282" s="645" t="str">
        <f ca="1">CELL("nomfichier")</f>
        <v>D:\1 UPRT SITE WEB\uprt.fr\re-recettes\recettes-du-net\[salade-cesar-de-julie.xlsx]Salade César</v>
      </c>
      <c r="D282" s="645"/>
      <c r="E282" s="645"/>
      <c r="F282" s="645"/>
      <c r="G282" s="645"/>
      <c r="H282" s="645"/>
      <c r="I282" s="645"/>
      <c r="J282" s="645"/>
      <c r="K282" s="645"/>
      <c r="L282" s="645"/>
      <c r="M282" s="645"/>
      <c r="N282" s="646"/>
      <c r="O282" s="123"/>
      <c r="P282" s="123"/>
      <c r="Q282" s="123"/>
    </row>
    <row r="283" spans="1:17">
      <c r="A283" s="677"/>
      <c r="B283" s="416" t="s">
        <v>9</v>
      </c>
      <c r="C283" s="647" t="s">
        <v>311</v>
      </c>
      <c r="D283" s="647"/>
      <c r="E283" s="647"/>
      <c r="F283" s="647"/>
      <c r="G283" s="647"/>
      <c r="H283" s="647"/>
      <c r="I283" s="647"/>
      <c r="J283" s="647"/>
      <c r="K283" s="647"/>
      <c r="L283" s="647"/>
      <c r="M283" s="647"/>
      <c r="N283" s="648"/>
      <c r="O283" s="123"/>
      <c r="P283" s="123"/>
      <c r="Q283" s="123"/>
    </row>
    <row r="284" spans="1:17" ht="15.75" thickBot="1">
      <c r="A284" s="677"/>
      <c r="B284" s="614" t="s">
        <v>10</v>
      </c>
      <c r="C284" s="615"/>
      <c r="D284" s="615"/>
      <c r="E284" s="615"/>
      <c r="F284" s="615"/>
      <c r="G284" s="615"/>
      <c r="H284" s="615"/>
      <c r="I284" s="615"/>
      <c r="J284" s="615"/>
      <c r="K284" s="615"/>
      <c r="L284" s="615"/>
      <c r="M284" s="615"/>
      <c r="N284" s="616"/>
      <c r="O284" s="123"/>
      <c r="P284" s="123"/>
      <c r="Q284" s="123"/>
    </row>
    <row r="285" spans="1:17">
      <c r="A285" s="123"/>
      <c r="B285" s="122"/>
      <c r="C285" s="122"/>
      <c r="D285" s="122"/>
      <c r="E285" s="122"/>
      <c r="F285" s="122"/>
      <c r="G285" s="122"/>
      <c r="H285" s="122"/>
      <c r="I285" s="122"/>
      <c r="J285" s="122"/>
      <c r="K285" s="122"/>
      <c r="L285" s="122"/>
      <c r="M285" s="123"/>
      <c r="N285" s="123"/>
      <c r="O285" s="123"/>
      <c r="P285" s="123"/>
      <c r="Q285" s="123"/>
    </row>
    <row r="286" spans="1:17" ht="16.5" thickBot="1">
      <c r="A286" s="123"/>
      <c r="B286" s="441"/>
      <c r="C286" s="442"/>
      <c r="D286" s="442"/>
      <c r="E286" s="442"/>
      <c r="F286" s="442"/>
      <c r="G286" s="442"/>
      <c r="H286" s="122"/>
      <c r="I286" s="122"/>
      <c r="J286" s="122"/>
      <c r="K286" s="122"/>
      <c r="L286" s="122"/>
      <c r="M286" s="123"/>
      <c r="N286" s="123"/>
      <c r="O286" s="123"/>
      <c r="P286" s="123"/>
      <c r="Q286" s="123"/>
    </row>
    <row r="287" spans="1:17" ht="15.75">
      <c r="A287" s="3"/>
      <c r="B287" s="443"/>
      <c r="C287" s="444"/>
      <c r="D287" s="444"/>
      <c r="E287" s="444"/>
      <c r="F287" s="444"/>
      <c r="G287" s="444"/>
      <c r="H287" s="444"/>
      <c r="I287" s="444"/>
      <c r="J287" s="445" t="s">
        <v>321</v>
      </c>
      <c r="K287" s="122"/>
      <c r="L287" s="122"/>
      <c r="M287" s="123"/>
      <c r="N287" s="123"/>
      <c r="O287" s="123"/>
      <c r="P287" s="123"/>
      <c r="Q287" s="123"/>
    </row>
    <row r="288" spans="1:17">
      <c r="A288" s="3"/>
      <c r="B288" s="446"/>
      <c r="C288" s="447" t="s">
        <v>322</v>
      </c>
      <c r="D288" s="448">
        <v>0.44</v>
      </c>
      <c r="E288" s="122"/>
      <c r="F288" s="449" t="s">
        <v>322</v>
      </c>
      <c r="G288" s="448">
        <v>100</v>
      </c>
      <c r="H288" s="122"/>
      <c r="I288" s="450" t="s">
        <v>323</v>
      </c>
      <c r="J288" s="451">
        <v>115</v>
      </c>
      <c r="K288" s="122"/>
      <c r="L288" s="122"/>
      <c r="M288" s="123"/>
      <c r="N288" s="123"/>
      <c r="O288" s="123"/>
      <c r="P288" s="123"/>
      <c r="Q288" s="123"/>
    </row>
    <row r="289" spans="1:17" ht="45">
      <c r="A289" s="3"/>
      <c r="B289" s="452"/>
      <c r="C289" s="453" t="s">
        <v>324</v>
      </c>
      <c r="D289" s="454">
        <v>60</v>
      </c>
      <c r="E289" s="122"/>
      <c r="F289" s="453" t="s">
        <v>325</v>
      </c>
      <c r="G289" s="455">
        <v>10</v>
      </c>
      <c r="H289" s="122"/>
      <c r="I289" s="449" t="s">
        <v>322</v>
      </c>
      <c r="J289" s="456">
        <v>133</v>
      </c>
      <c r="K289" s="122"/>
      <c r="L289" s="122"/>
      <c r="M289" s="123"/>
      <c r="N289" s="123"/>
      <c r="O289" s="123"/>
      <c r="P289" s="123"/>
      <c r="Q289" s="123"/>
    </row>
    <row r="290" spans="1:17">
      <c r="A290" s="3"/>
      <c r="B290" s="457"/>
      <c r="C290" s="458" t="s">
        <v>325</v>
      </c>
      <c r="D290" s="459">
        <f>D288*D289%</f>
        <v>0.26400000000000001</v>
      </c>
      <c r="E290" s="122"/>
      <c r="F290" s="460" t="s">
        <v>323</v>
      </c>
      <c r="G290" s="459">
        <f>IF(G288=0,0,G288+G289)</f>
        <v>110</v>
      </c>
      <c r="H290" s="122"/>
      <c r="I290" s="458" t="s">
        <v>325</v>
      </c>
      <c r="J290" s="461">
        <f>IF(J288=0,0,IF(J289=0,0,J288-J289))</f>
        <v>-18</v>
      </c>
      <c r="K290" s="122"/>
      <c r="L290" s="122"/>
      <c r="M290" s="123"/>
      <c r="N290" s="123"/>
      <c r="O290" s="123"/>
      <c r="P290" s="123"/>
      <c r="Q290" s="123"/>
    </row>
    <row r="291" spans="1:17">
      <c r="A291" s="3"/>
      <c r="B291" s="462"/>
      <c r="C291" s="460" t="s">
        <v>323</v>
      </c>
      <c r="D291" s="459">
        <f>((D288*D289)/100)+D288</f>
        <v>0.70399999999999996</v>
      </c>
      <c r="E291" s="258"/>
      <c r="F291" s="463" t="s">
        <v>324</v>
      </c>
      <c r="G291" s="464">
        <f>IF(G288=0,0,IF(ISBLANK(G288),0,(G289/G288)*100))</f>
        <v>10</v>
      </c>
      <c r="H291" s="258"/>
      <c r="I291" s="463" t="s">
        <v>324</v>
      </c>
      <c r="J291" s="465">
        <f>IF(J289=0,0,IF(ISBLANK(J289),0,(J290/J289)*100))</f>
        <v>-13.533834586466165</v>
      </c>
      <c r="K291" s="122"/>
      <c r="L291" s="122"/>
      <c r="M291" s="123"/>
      <c r="N291" s="123"/>
      <c r="O291" s="123"/>
      <c r="P291" s="123"/>
      <c r="Q291" s="123"/>
    </row>
    <row r="292" spans="1:17">
      <c r="A292" s="3"/>
      <c r="B292" s="466"/>
      <c r="C292" s="467"/>
      <c r="D292" s="468"/>
      <c r="E292" s="469"/>
      <c r="F292" s="470"/>
      <c r="G292" s="471"/>
      <c r="H292" s="469"/>
      <c r="I292" s="470"/>
      <c r="J292" s="472"/>
      <c r="K292" s="122"/>
      <c r="L292" s="122"/>
      <c r="M292" s="123"/>
      <c r="N292" s="123"/>
      <c r="O292" s="123"/>
      <c r="P292" s="123"/>
      <c r="Q292" s="123"/>
    </row>
    <row r="293" spans="1:17">
      <c r="A293" s="3"/>
      <c r="B293" s="446"/>
      <c r="C293" s="449" t="s">
        <v>322</v>
      </c>
      <c r="D293" s="448">
        <v>5.8970000000000002</v>
      </c>
      <c r="E293" s="122"/>
      <c r="F293" s="450" t="s">
        <v>323</v>
      </c>
      <c r="G293" s="455">
        <v>9.64</v>
      </c>
      <c r="H293" s="122"/>
      <c r="I293" s="450" t="s">
        <v>323</v>
      </c>
      <c r="J293" s="451">
        <v>100</v>
      </c>
      <c r="K293" s="122"/>
      <c r="L293" s="122"/>
      <c r="M293" s="123"/>
      <c r="N293" s="123"/>
      <c r="O293" s="123"/>
      <c r="P293" s="123"/>
      <c r="Q293" s="123"/>
    </row>
    <row r="294" spans="1:17" ht="45">
      <c r="A294" s="3"/>
      <c r="B294" s="473"/>
      <c r="C294" s="450" t="s">
        <v>323</v>
      </c>
      <c r="D294" s="455">
        <v>9.64</v>
      </c>
      <c r="E294" s="122"/>
      <c r="F294" s="453" t="s">
        <v>324</v>
      </c>
      <c r="G294" s="474">
        <v>63.5</v>
      </c>
      <c r="H294" s="122"/>
      <c r="I294" s="453" t="s">
        <v>325</v>
      </c>
      <c r="J294" s="451">
        <v>50</v>
      </c>
      <c r="K294" s="122"/>
      <c r="L294" s="122"/>
      <c r="M294" s="123"/>
      <c r="N294" s="123"/>
      <c r="O294" s="123"/>
      <c r="P294" s="123"/>
      <c r="Q294" s="123"/>
    </row>
    <row r="295" spans="1:17">
      <c r="A295" s="3"/>
      <c r="B295" s="457"/>
      <c r="C295" s="458" t="s">
        <v>325</v>
      </c>
      <c r="D295" s="459">
        <f>IF(D293=0,0,IF(D294=0,0,D294-D293))</f>
        <v>3.7430000000000003</v>
      </c>
      <c r="E295" s="122"/>
      <c r="F295" s="458" t="s">
        <v>325</v>
      </c>
      <c r="G295" s="459">
        <f>G293-G296</f>
        <v>3.7439755351681958</v>
      </c>
      <c r="H295" s="122"/>
      <c r="I295" s="460" t="s">
        <v>322</v>
      </c>
      <c r="J295" s="461">
        <f>IF(J293=0,0,IF(ISBLANK(J293),0,J293-J294))</f>
        <v>50</v>
      </c>
      <c r="K295" s="122"/>
      <c r="L295" s="122"/>
      <c r="M295" s="123"/>
      <c r="N295" s="123"/>
      <c r="O295" s="123"/>
      <c r="P295" s="123"/>
      <c r="Q295" s="123"/>
    </row>
    <row r="296" spans="1:17">
      <c r="A296" s="3"/>
      <c r="B296" s="475"/>
      <c r="C296" s="476" t="s">
        <v>324</v>
      </c>
      <c r="D296" s="477">
        <f>IF(D293=0,0,IF(ISBLANK(D293),0,(D295/D293)*100))</f>
        <v>63.472952348651859</v>
      </c>
      <c r="E296" s="122"/>
      <c r="F296" s="478" t="s">
        <v>322</v>
      </c>
      <c r="G296" s="479">
        <f>(G293/(100+G294)*100)</f>
        <v>5.8960244648318048</v>
      </c>
      <c r="H296" s="122"/>
      <c r="I296" s="476" t="s">
        <v>324</v>
      </c>
      <c r="J296" s="480">
        <f>IF(J295=0,0,IF(ISBLANK(J294),0,(J294/J295)*100))</f>
        <v>100</v>
      </c>
      <c r="K296" s="122"/>
      <c r="L296" s="122"/>
      <c r="M296" s="123"/>
      <c r="N296" s="123"/>
      <c r="O296" s="123"/>
      <c r="P296" s="123"/>
      <c r="Q296" s="123"/>
    </row>
    <row r="297" spans="1:17">
      <c r="A297" s="3"/>
      <c r="B297" s="659" t="s">
        <v>198</v>
      </c>
      <c r="C297" s="660"/>
      <c r="D297" s="660"/>
      <c r="E297" s="660"/>
      <c r="F297" s="660"/>
      <c r="G297" s="660"/>
      <c r="H297" s="660"/>
      <c r="I297" s="660"/>
      <c r="J297" s="660"/>
      <c r="K297" s="122"/>
      <c r="L297" s="122"/>
      <c r="M297" s="123"/>
      <c r="N297" s="123"/>
      <c r="O297" s="123"/>
      <c r="P297" s="123"/>
      <c r="Q297" s="123"/>
    </row>
    <row r="298" spans="1:17" ht="15.75" thickBot="1">
      <c r="A298" s="3"/>
      <c r="B298" s="98"/>
      <c r="C298" s="98"/>
      <c r="D298" s="98"/>
      <c r="E298" s="98"/>
      <c r="F298" s="98"/>
      <c r="G298" s="98"/>
      <c r="H298" s="98"/>
      <c r="I298" s="98"/>
      <c r="J298" s="98"/>
      <c r="K298" s="122"/>
      <c r="L298" s="122"/>
      <c r="M298" s="123"/>
      <c r="N298" s="123"/>
      <c r="O298" s="123"/>
      <c r="P298" s="123"/>
      <c r="Q298" s="123"/>
    </row>
    <row r="299" spans="1:17" ht="18">
      <c r="A299" s="3"/>
      <c r="B299" s="481" t="s">
        <v>326</v>
      </c>
      <c r="C299" s="444"/>
      <c r="D299" s="444"/>
      <c r="E299" s="444"/>
      <c r="F299" s="444"/>
      <c r="G299" s="444"/>
      <c r="H299" s="444"/>
      <c r="I299" s="444"/>
      <c r="J299" s="445" t="s">
        <v>327</v>
      </c>
      <c r="K299" s="122"/>
      <c r="L299" s="122"/>
      <c r="M299" s="123"/>
      <c r="N299" s="123"/>
      <c r="O299" s="123"/>
      <c r="P299" s="123"/>
      <c r="Q299" s="123"/>
    </row>
    <row r="300" spans="1:17">
      <c r="A300" s="3"/>
      <c r="B300" s="446"/>
      <c r="C300" s="449" t="s">
        <v>328</v>
      </c>
      <c r="D300" s="482">
        <v>1</v>
      </c>
      <c r="E300" s="449"/>
      <c r="F300" s="449" t="s">
        <v>328</v>
      </c>
      <c r="G300" s="482">
        <v>10</v>
      </c>
      <c r="H300" s="449"/>
      <c r="I300" s="449" t="s">
        <v>329</v>
      </c>
      <c r="J300" s="483">
        <v>10</v>
      </c>
      <c r="K300" s="122"/>
      <c r="L300" s="122"/>
      <c r="M300" s="123"/>
      <c r="N300" s="123"/>
      <c r="O300" s="123"/>
      <c r="P300" s="123"/>
      <c r="Q300" s="123"/>
    </row>
    <row r="301" spans="1:17">
      <c r="A301" s="3"/>
      <c r="B301" s="473"/>
      <c r="C301" s="450" t="s">
        <v>330</v>
      </c>
      <c r="D301" s="484">
        <v>50</v>
      </c>
      <c r="E301" s="450"/>
      <c r="F301" s="450" t="s">
        <v>331</v>
      </c>
      <c r="G301" s="485">
        <v>2</v>
      </c>
      <c r="H301" s="450"/>
      <c r="I301" s="450" t="s">
        <v>328</v>
      </c>
      <c r="J301" s="486">
        <v>3.2</v>
      </c>
      <c r="K301" s="122"/>
      <c r="L301" s="122"/>
      <c r="M301" s="123"/>
      <c r="N301" s="123"/>
      <c r="O301" s="123"/>
      <c r="P301" s="123"/>
      <c r="Q301" s="123"/>
    </row>
    <row r="302" spans="1:17">
      <c r="A302" s="3"/>
      <c r="B302" s="462"/>
      <c r="C302" s="460" t="s">
        <v>332</v>
      </c>
      <c r="D302" s="487">
        <f>D303*D301%</f>
        <v>1</v>
      </c>
      <c r="E302" s="460"/>
      <c r="F302" s="460" t="s">
        <v>333</v>
      </c>
      <c r="G302" s="487">
        <f>IF(G300=0,0,G300+G301)</f>
        <v>12</v>
      </c>
      <c r="H302" s="460"/>
      <c r="I302" s="460" t="s">
        <v>332</v>
      </c>
      <c r="J302" s="488">
        <f>IF(J300=0,0,IF(J301=0,0,J300-J301))</f>
        <v>6.8</v>
      </c>
      <c r="K302" s="122"/>
      <c r="L302" s="122"/>
      <c r="M302" s="123"/>
      <c r="N302" s="123"/>
      <c r="O302" s="123"/>
      <c r="P302" s="123"/>
      <c r="Q302" s="123"/>
    </row>
    <row r="303" spans="1:17">
      <c r="A303" s="3"/>
      <c r="B303" s="489"/>
      <c r="C303" s="478" t="s">
        <v>329</v>
      </c>
      <c r="D303" s="490">
        <f>D300/(100-D301)*100</f>
        <v>2</v>
      </c>
      <c r="E303" s="478"/>
      <c r="F303" s="478" t="s">
        <v>330</v>
      </c>
      <c r="G303" s="491">
        <f>IF(G300=0,0,G301/G302)</f>
        <v>0.16666666666666666</v>
      </c>
      <c r="H303" s="478"/>
      <c r="I303" s="478" t="s">
        <v>330</v>
      </c>
      <c r="J303" s="492">
        <f>IF(J300=0,0,J302/J300)</f>
        <v>0.67999999999999994</v>
      </c>
      <c r="K303" s="122"/>
      <c r="L303" s="122"/>
      <c r="M303" s="123"/>
      <c r="N303" s="123"/>
      <c r="O303" s="123"/>
      <c r="P303" s="123"/>
      <c r="Q303" s="123"/>
    </row>
    <row r="304" spans="1:17">
      <c r="A304" s="3"/>
      <c r="B304" s="466"/>
      <c r="C304" s="467"/>
      <c r="D304" s="468"/>
      <c r="E304" s="469"/>
      <c r="F304" s="470"/>
      <c r="G304" s="471"/>
      <c r="H304" s="469"/>
      <c r="I304" s="470"/>
      <c r="J304" s="472"/>
      <c r="K304" s="122"/>
      <c r="L304" s="122"/>
      <c r="M304" s="123"/>
      <c r="N304" s="123"/>
      <c r="O304" s="123"/>
      <c r="P304" s="123"/>
      <c r="Q304" s="123"/>
    </row>
    <row r="305" spans="1:17">
      <c r="A305" s="3"/>
      <c r="B305" s="493"/>
      <c r="C305" s="494" t="s">
        <v>328</v>
      </c>
      <c r="D305" s="482">
        <v>100</v>
      </c>
      <c r="E305" s="494"/>
      <c r="F305" s="494" t="s">
        <v>329</v>
      </c>
      <c r="G305" s="482">
        <v>183</v>
      </c>
      <c r="H305" s="494"/>
      <c r="I305" s="494" t="s">
        <v>329</v>
      </c>
      <c r="J305" s="495">
        <v>100</v>
      </c>
      <c r="K305" s="122"/>
      <c r="L305" s="122"/>
      <c r="M305" s="123"/>
      <c r="N305" s="123"/>
      <c r="O305" s="123"/>
      <c r="P305" s="123"/>
      <c r="Q305" s="123"/>
    </row>
    <row r="306" spans="1:17">
      <c r="A306" s="3"/>
      <c r="B306" s="473"/>
      <c r="C306" s="450" t="s">
        <v>329</v>
      </c>
      <c r="D306" s="485">
        <v>150</v>
      </c>
      <c r="E306" s="450"/>
      <c r="F306" s="450" t="s">
        <v>330</v>
      </c>
      <c r="G306" s="484">
        <v>40</v>
      </c>
      <c r="H306" s="450"/>
      <c r="I306" s="450" t="s">
        <v>331</v>
      </c>
      <c r="J306" s="486">
        <v>15</v>
      </c>
      <c r="K306" s="122"/>
      <c r="L306" s="122"/>
      <c r="M306" s="123"/>
      <c r="N306" s="123"/>
      <c r="O306" s="123"/>
      <c r="P306" s="123"/>
      <c r="Q306" s="123"/>
    </row>
    <row r="307" spans="1:17">
      <c r="A307" s="3"/>
      <c r="B307" s="462"/>
      <c r="C307" s="460" t="s">
        <v>332</v>
      </c>
      <c r="D307" s="487">
        <f>IF(D305=0,0,IF(D306=0,0,D306-D305))</f>
        <v>50</v>
      </c>
      <c r="E307" s="460"/>
      <c r="F307" s="460" t="s">
        <v>332</v>
      </c>
      <c r="G307" s="496">
        <f>G305*G306%</f>
        <v>73.2</v>
      </c>
      <c r="H307" s="460"/>
      <c r="I307" s="460" t="s">
        <v>334</v>
      </c>
      <c r="J307" s="488">
        <f>IF(J305=0,0,IF(J306=0,0,J305-J306))</f>
        <v>85</v>
      </c>
      <c r="K307" s="122"/>
      <c r="L307" s="122"/>
      <c r="M307" s="123"/>
      <c r="N307" s="123"/>
      <c r="O307" s="123"/>
      <c r="P307" s="123"/>
      <c r="Q307" s="123"/>
    </row>
    <row r="308" spans="1:17">
      <c r="A308" s="3"/>
      <c r="B308" s="489"/>
      <c r="C308" s="478" t="s">
        <v>330</v>
      </c>
      <c r="D308" s="491">
        <f>IF(D305=0,0,IF(D306=0,0,D307/D306))</f>
        <v>0.33333333333333331</v>
      </c>
      <c r="E308" s="478"/>
      <c r="F308" s="478" t="s">
        <v>328</v>
      </c>
      <c r="G308" s="490">
        <f>G305-G307</f>
        <v>109.8</v>
      </c>
      <c r="H308" s="478"/>
      <c r="I308" s="478" t="s">
        <v>330</v>
      </c>
      <c r="J308" s="492">
        <f>IF(J305=0,0,IF(J306=0,0,J306/J305))</f>
        <v>0.15</v>
      </c>
      <c r="K308" s="122"/>
      <c r="L308" s="122"/>
      <c r="M308" s="123"/>
      <c r="N308" s="123"/>
      <c r="O308" s="123"/>
      <c r="P308" s="123"/>
      <c r="Q308" s="123"/>
    </row>
    <row r="309" spans="1:17">
      <c r="A309" s="3"/>
      <c r="B309" s="661" t="s">
        <v>198</v>
      </c>
      <c r="C309" s="662"/>
      <c r="D309" s="662"/>
      <c r="E309" s="662"/>
      <c r="F309" s="662"/>
      <c r="G309" s="662"/>
      <c r="H309" s="662"/>
      <c r="I309" s="662"/>
      <c r="J309" s="662"/>
      <c r="K309" s="122"/>
      <c r="L309" s="122"/>
      <c r="M309" s="123"/>
      <c r="N309" s="123"/>
      <c r="O309" s="123"/>
      <c r="P309" s="123"/>
      <c r="Q309" s="123"/>
    </row>
    <row r="310" spans="1:17" ht="15.75" thickBot="1">
      <c r="A310" s="123"/>
      <c r="B310" s="122"/>
      <c r="C310" s="122"/>
      <c r="D310" s="122"/>
      <c r="E310" s="122"/>
      <c r="F310" s="122"/>
      <c r="G310" s="122"/>
      <c r="H310" s="122"/>
      <c r="I310" s="122"/>
      <c r="J310" s="122"/>
      <c r="K310" s="122"/>
      <c r="L310" s="122"/>
      <c r="M310" s="123"/>
      <c r="N310" s="123"/>
      <c r="O310" s="123"/>
      <c r="P310" s="123"/>
      <c r="Q310" s="123"/>
    </row>
    <row r="311" spans="1:17">
      <c r="A311" s="649" t="s">
        <v>335</v>
      </c>
      <c r="B311" s="650"/>
      <c r="C311" s="650"/>
      <c r="D311" s="650"/>
      <c r="E311" s="650"/>
      <c r="F311" s="650"/>
      <c r="G311" s="650"/>
      <c r="H311" s="650"/>
      <c r="I311" s="650"/>
      <c r="J311" s="650"/>
      <c r="K311" s="650"/>
      <c r="L311" s="650"/>
      <c r="M311" s="650"/>
      <c r="N311" s="650"/>
      <c r="O311" s="123"/>
      <c r="P311" s="123"/>
      <c r="Q311" s="123"/>
    </row>
    <row r="312" spans="1:17" ht="15.75" thickBot="1">
      <c r="A312" s="651"/>
      <c r="B312" s="652"/>
      <c r="C312" s="652"/>
      <c r="D312" s="652"/>
      <c r="E312" s="652"/>
      <c r="F312" s="652"/>
      <c r="G312" s="652"/>
      <c r="H312" s="652"/>
      <c r="I312" s="652"/>
      <c r="J312" s="652"/>
      <c r="K312" s="652"/>
      <c r="L312" s="652"/>
      <c r="M312" s="652"/>
      <c r="N312" s="652"/>
      <c r="O312" s="123"/>
      <c r="P312" s="123"/>
      <c r="Q312" s="123"/>
    </row>
    <row r="313" spans="1:17">
      <c r="A313" s="123"/>
      <c r="B313" s="123"/>
      <c r="C313" s="123"/>
      <c r="D313" s="123"/>
      <c r="E313" s="123"/>
      <c r="F313" s="123"/>
      <c r="G313" s="123"/>
      <c r="H313" s="123"/>
      <c r="I313" s="123"/>
      <c r="J313" s="123"/>
      <c r="K313" s="123"/>
      <c r="L313" s="123"/>
      <c r="M313" s="123"/>
      <c r="N313" s="123"/>
      <c r="O313" s="123"/>
      <c r="P313" s="123"/>
      <c r="Q313" s="123"/>
    </row>
    <row r="314" spans="1:17" ht="15.75">
      <c r="A314" s="123"/>
      <c r="B314" s="123"/>
      <c r="C314" s="123"/>
      <c r="D314" s="123"/>
      <c r="E314" s="497" t="s">
        <v>336</v>
      </c>
      <c r="F314" s="497"/>
      <c r="G314" s="497"/>
      <c r="H314" s="123"/>
      <c r="I314" s="123"/>
      <c r="J314" s="123"/>
      <c r="K314" s="123"/>
      <c r="L314" s="123"/>
      <c r="M314" s="123"/>
      <c r="N314" s="123"/>
      <c r="O314" s="123"/>
      <c r="P314" s="123"/>
      <c r="Q314" s="123"/>
    </row>
    <row r="315" spans="1:17" ht="15.75">
      <c r="A315" s="123"/>
      <c r="B315" s="123"/>
      <c r="C315" s="123"/>
      <c r="D315" s="123"/>
      <c r="E315" s="497"/>
      <c r="F315" s="497" t="s">
        <v>337</v>
      </c>
      <c r="G315" s="497"/>
      <c r="H315" s="123"/>
      <c r="I315" s="123"/>
      <c r="J315" s="123"/>
      <c r="K315" s="123"/>
      <c r="L315" s="123"/>
      <c r="M315" s="123"/>
      <c r="N315" s="123"/>
      <c r="O315" s="123"/>
      <c r="P315" s="123"/>
      <c r="Q315" s="123"/>
    </row>
    <row r="316" spans="1:17" ht="15.75">
      <c r="A316" s="123"/>
      <c r="B316" s="123"/>
      <c r="C316" s="123"/>
      <c r="D316" s="123"/>
      <c r="E316" s="497"/>
      <c r="F316" s="497" t="s">
        <v>338</v>
      </c>
      <c r="G316" s="497"/>
      <c r="H316" s="123"/>
      <c r="I316" s="123"/>
      <c r="J316" s="123"/>
      <c r="K316" s="123"/>
      <c r="L316" s="123"/>
      <c r="M316" s="123"/>
      <c r="N316" s="123"/>
      <c r="O316" s="123"/>
      <c r="P316" s="123"/>
      <c r="Q316" s="123"/>
    </row>
    <row r="317" spans="1:17" ht="15.75">
      <c r="A317" s="123"/>
      <c r="B317" s="123"/>
      <c r="C317" s="123"/>
      <c r="D317" s="123"/>
      <c r="E317" s="497"/>
      <c r="F317" s="497" t="s">
        <v>339</v>
      </c>
      <c r="G317" s="497"/>
      <c r="H317" s="123"/>
      <c r="I317" s="123"/>
      <c r="J317" s="123"/>
      <c r="K317" s="123"/>
      <c r="L317" s="123"/>
      <c r="M317" s="123"/>
      <c r="N317" s="123"/>
      <c r="O317" s="123"/>
      <c r="P317" s="123"/>
      <c r="Q317" s="123"/>
    </row>
    <row r="318" spans="1:17" ht="15.75">
      <c r="A318" s="123"/>
      <c r="B318" s="123"/>
      <c r="C318" s="123"/>
      <c r="D318" s="123"/>
      <c r="E318" s="123"/>
      <c r="F318" s="497" t="s">
        <v>340</v>
      </c>
      <c r="G318" s="123"/>
      <c r="H318" s="123"/>
      <c r="I318" s="123"/>
      <c r="J318" s="123"/>
      <c r="K318" s="123"/>
      <c r="L318" s="123"/>
      <c r="M318" s="123"/>
      <c r="N318" s="123"/>
      <c r="O318" s="123"/>
      <c r="P318" s="123"/>
      <c r="Q318" s="123"/>
    </row>
    <row r="319" spans="1:17" ht="15.75">
      <c r="A319" s="123"/>
      <c r="B319" s="123"/>
      <c r="C319" s="123"/>
      <c r="D319" s="123"/>
      <c r="E319" s="497" t="s">
        <v>341</v>
      </c>
      <c r="F319" s="123"/>
      <c r="G319" s="123"/>
      <c r="H319" s="123"/>
      <c r="I319" s="123"/>
      <c r="J319" s="123"/>
      <c r="K319" s="123"/>
      <c r="L319" s="123"/>
      <c r="M319" s="123"/>
      <c r="N319" s="123"/>
      <c r="O319" s="123"/>
      <c r="P319" s="123"/>
      <c r="Q319" s="123"/>
    </row>
    <row r="320" spans="1:17">
      <c r="A320" s="123"/>
      <c r="B320" s="123"/>
      <c r="C320" s="123"/>
      <c r="D320" s="123"/>
      <c r="E320" s="123"/>
      <c r="F320" s="123"/>
      <c r="G320" s="123"/>
      <c r="H320" s="123"/>
      <c r="I320" s="123"/>
      <c r="J320" s="123"/>
      <c r="K320" s="123"/>
      <c r="L320" s="123"/>
      <c r="M320" s="123"/>
      <c r="N320" s="123"/>
      <c r="O320" s="123"/>
      <c r="P320" s="123"/>
      <c r="Q320" s="123"/>
    </row>
    <row r="321" spans="1:17" ht="21">
      <c r="A321" s="123"/>
      <c r="B321" s="123"/>
      <c r="C321" s="498" t="s">
        <v>342</v>
      </c>
      <c r="D321" s="498"/>
      <c r="E321" s="498"/>
      <c r="F321" s="498"/>
      <c r="G321" s="498"/>
      <c r="H321" s="498"/>
      <c r="I321" s="498" t="s">
        <v>343</v>
      </c>
      <c r="J321" s="123"/>
      <c r="K321" s="123"/>
      <c r="L321" s="123"/>
      <c r="M321" s="123"/>
      <c r="N321" s="123"/>
      <c r="O321" s="123"/>
      <c r="P321" s="123"/>
      <c r="Q321" s="123"/>
    </row>
    <row r="322" spans="1:17">
      <c r="A322" s="123"/>
      <c r="B322" s="123"/>
      <c r="C322" s="123"/>
      <c r="D322" s="123"/>
      <c r="E322" s="123"/>
      <c r="F322" s="123"/>
      <c r="G322" s="123"/>
      <c r="H322" s="123"/>
      <c r="I322" s="123"/>
      <c r="J322" s="123"/>
      <c r="K322" s="123"/>
      <c r="L322" s="123"/>
      <c r="M322" s="123"/>
      <c r="N322" s="123"/>
      <c r="O322" s="123"/>
      <c r="P322" s="123"/>
      <c r="Q322" s="123"/>
    </row>
    <row r="323" spans="1:17" ht="21">
      <c r="A323" s="123"/>
      <c r="B323" s="123"/>
      <c r="C323" s="123"/>
      <c r="D323" s="498" t="s">
        <v>344</v>
      </c>
      <c r="E323" s="123"/>
      <c r="F323" s="123"/>
      <c r="G323" s="123"/>
      <c r="H323" s="123"/>
      <c r="I323" s="498"/>
      <c r="J323" s="123"/>
      <c r="K323" s="123"/>
      <c r="L323" s="123"/>
      <c r="M323" s="123"/>
      <c r="N323" s="123"/>
      <c r="O323" s="123"/>
      <c r="P323" s="123"/>
      <c r="Q323" s="123"/>
    </row>
    <row r="324" spans="1:17" ht="21">
      <c r="A324" s="123"/>
      <c r="B324" s="123"/>
      <c r="C324" s="123"/>
      <c r="D324" s="498" t="s">
        <v>345</v>
      </c>
      <c r="E324" s="123"/>
      <c r="F324" s="123"/>
      <c r="G324" s="123"/>
      <c r="H324" s="499" t="s">
        <v>24</v>
      </c>
      <c r="I324" s="498"/>
      <c r="J324" s="123"/>
      <c r="K324" s="123"/>
      <c r="L324" s="123"/>
      <c r="M324" s="123"/>
      <c r="N324" s="123"/>
      <c r="O324" s="123"/>
      <c r="P324" s="123"/>
      <c r="Q324" s="123"/>
    </row>
    <row r="325" spans="1:17" ht="21">
      <c r="A325" s="123"/>
      <c r="B325" s="123"/>
      <c r="C325" s="123"/>
      <c r="D325" s="498" t="s">
        <v>346</v>
      </c>
      <c r="E325" s="123"/>
      <c r="F325" s="123"/>
      <c r="G325" s="123"/>
      <c r="H325" s="500"/>
      <c r="I325" s="500" t="s">
        <v>347</v>
      </c>
      <c r="J325" s="123"/>
      <c r="K325" s="123"/>
      <c r="L325" s="123"/>
      <c r="M325" s="123"/>
      <c r="N325" s="123"/>
      <c r="O325" s="123"/>
      <c r="P325" s="123"/>
      <c r="Q325" s="123"/>
    </row>
    <row r="326" spans="1:17" ht="21">
      <c r="A326" s="123"/>
      <c r="B326" s="123"/>
      <c r="C326" s="123"/>
      <c r="D326" s="498" t="s">
        <v>24</v>
      </c>
      <c r="E326" s="123"/>
      <c r="F326" s="123"/>
      <c r="G326" s="123"/>
      <c r="H326" s="500"/>
      <c r="I326" s="500" t="s">
        <v>348</v>
      </c>
      <c r="J326" s="123"/>
      <c r="K326" s="123"/>
      <c r="L326" s="123"/>
      <c r="M326" s="123"/>
      <c r="N326" s="123"/>
      <c r="O326" s="123"/>
      <c r="P326" s="123"/>
      <c r="Q326" s="123"/>
    </row>
    <row r="327" spans="1:17" ht="21">
      <c r="A327" s="123"/>
      <c r="B327" s="123"/>
      <c r="C327" s="123"/>
      <c r="D327" s="498" t="s">
        <v>349</v>
      </c>
      <c r="E327" s="123"/>
      <c r="F327" s="123"/>
      <c r="G327" s="123"/>
      <c r="H327" s="499" t="s">
        <v>350</v>
      </c>
      <c r="I327" s="123"/>
      <c r="J327" s="123"/>
      <c r="K327" s="123"/>
      <c r="L327" s="123"/>
      <c r="M327" s="123"/>
      <c r="N327" s="123"/>
      <c r="O327" s="123"/>
      <c r="P327" s="123"/>
      <c r="Q327" s="123"/>
    </row>
    <row r="328" spans="1:17" ht="21">
      <c r="A328" s="123"/>
      <c r="B328" s="123"/>
      <c r="C328" s="123"/>
      <c r="D328" s="498" t="s">
        <v>351</v>
      </c>
      <c r="E328" s="123"/>
      <c r="F328" s="123"/>
      <c r="G328" s="123"/>
      <c r="H328" s="500"/>
      <c r="I328" s="500" t="s">
        <v>352</v>
      </c>
      <c r="J328" s="123"/>
      <c r="K328" s="123"/>
      <c r="L328" s="498"/>
      <c r="M328" s="123"/>
      <c r="N328" s="123"/>
      <c r="O328" s="123"/>
      <c r="P328" s="123"/>
      <c r="Q328" s="123"/>
    </row>
    <row r="329" spans="1:17" ht="21">
      <c r="A329" s="123"/>
      <c r="B329" s="123"/>
      <c r="C329" s="123"/>
      <c r="D329" s="123"/>
      <c r="E329" s="123"/>
      <c r="F329" s="123"/>
      <c r="G329" s="123"/>
      <c r="H329" s="499" t="s">
        <v>353</v>
      </c>
      <c r="I329" s="498"/>
      <c r="J329" s="498"/>
      <c r="K329" s="123"/>
      <c r="L329" s="498"/>
      <c r="M329" s="123"/>
      <c r="N329" s="123"/>
      <c r="O329" s="123"/>
      <c r="P329" s="123"/>
      <c r="Q329" s="123"/>
    </row>
    <row r="330" spans="1:17" ht="21">
      <c r="A330" s="123"/>
      <c r="B330" s="123"/>
      <c r="C330" s="123"/>
      <c r="D330" s="498" t="s">
        <v>354</v>
      </c>
      <c r="E330" s="123"/>
      <c r="F330" s="123"/>
      <c r="G330" s="123"/>
      <c r="H330" s="500"/>
      <c r="I330" s="500" t="s">
        <v>355</v>
      </c>
      <c r="J330" s="500"/>
      <c r="K330" s="123"/>
      <c r="L330" s="498"/>
      <c r="M330" s="123"/>
      <c r="N330" s="123"/>
      <c r="O330" s="123"/>
      <c r="P330" s="123"/>
      <c r="Q330" s="123"/>
    </row>
    <row r="331" spans="1:17" ht="21">
      <c r="A331" s="123"/>
      <c r="B331" s="123"/>
      <c r="C331" s="123"/>
      <c r="D331" s="498" t="s">
        <v>345</v>
      </c>
      <c r="E331" s="123"/>
      <c r="F331" s="123"/>
      <c r="G331" s="123"/>
      <c r="H331" s="499" t="s">
        <v>356</v>
      </c>
      <c r="I331" s="498"/>
      <c r="J331" s="123"/>
      <c r="K331" s="123"/>
      <c r="L331" s="498"/>
      <c r="M331" s="123"/>
      <c r="N331" s="123"/>
      <c r="O331" s="123"/>
      <c r="P331" s="123"/>
      <c r="Q331" s="123"/>
    </row>
    <row r="332" spans="1:17" ht="21">
      <c r="A332" s="123"/>
      <c r="B332" s="123"/>
      <c r="C332" s="123"/>
      <c r="D332" s="498" t="s">
        <v>346</v>
      </c>
      <c r="E332" s="123"/>
      <c r="F332" s="123"/>
      <c r="G332" s="123"/>
      <c r="H332" s="500"/>
      <c r="I332" s="500" t="s">
        <v>357</v>
      </c>
      <c r="J332" s="123"/>
      <c r="K332" s="123"/>
      <c r="L332" s="498"/>
      <c r="M332" s="123"/>
      <c r="N332" s="123"/>
      <c r="O332" s="123"/>
      <c r="P332" s="123"/>
      <c r="Q332" s="123"/>
    </row>
    <row r="333" spans="1:17" ht="21">
      <c r="A333" s="123"/>
      <c r="B333" s="123"/>
      <c r="C333" s="123"/>
      <c r="D333" s="498" t="s">
        <v>24</v>
      </c>
      <c r="E333" s="123"/>
      <c r="F333" s="123"/>
      <c r="G333" s="123"/>
      <c r="H333" s="499" t="s">
        <v>358</v>
      </c>
      <c r="I333" s="498"/>
      <c r="J333" s="123"/>
      <c r="K333" s="123"/>
      <c r="L333" s="498"/>
      <c r="M333" s="123"/>
      <c r="N333" s="123"/>
      <c r="O333" s="123"/>
      <c r="P333" s="123"/>
      <c r="Q333" s="123"/>
    </row>
    <row r="334" spans="1:17" ht="21">
      <c r="A334" s="123"/>
      <c r="B334" s="123"/>
      <c r="C334" s="123"/>
      <c r="D334" s="498" t="s">
        <v>349</v>
      </c>
      <c r="E334" s="123"/>
      <c r="F334" s="123"/>
      <c r="G334" s="123"/>
      <c r="H334" s="500"/>
      <c r="I334" s="500" t="s">
        <v>359</v>
      </c>
      <c r="J334" s="123"/>
      <c r="K334" s="123"/>
      <c r="L334" s="498"/>
      <c r="M334" s="123"/>
      <c r="N334" s="123"/>
      <c r="O334" s="123"/>
      <c r="P334" s="123"/>
      <c r="Q334" s="123"/>
    </row>
    <row r="335" spans="1:17" ht="21">
      <c r="A335" s="123"/>
      <c r="B335" s="123"/>
      <c r="C335" s="123"/>
      <c r="D335" s="498" t="s">
        <v>351</v>
      </c>
      <c r="E335" s="123"/>
      <c r="F335" s="123"/>
      <c r="G335" s="123"/>
      <c r="H335" s="499" t="s">
        <v>360</v>
      </c>
      <c r="I335" s="498"/>
      <c r="J335" s="123"/>
      <c r="K335" s="123"/>
      <c r="L335" s="123"/>
      <c r="M335" s="123"/>
      <c r="N335" s="123"/>
      <c r="O335" s="123"/>
      <c r="P335" s="123"/>
      <c r="Q335" s="123"/>
    </row>
    <row r="336" spans="1:17" ht="21">
      <c r="A336" s="123"/>
      <c r="B336" s="123"/>
      <c r="C336" s="123"/>
      <c r="D336" s="498"/>
      <c r="E336" s="123"/>
      <c r="F336" s="123"/>
      <c r="G336" s="123"/>
      <c r="H336" s="500"/>
      <c r="I336" s="500" t="s">
        <v>361</v>
      </c>
      <c r="J336" s="123"/>
      <c r="K336" s="123"/>
      <c r="L336" s="498"/>
      <c r="M336" s="123"/>
      <c r="N336" s="123"/>
      <c r="O336" s="123"/>
      <c r="P336" s="123"/>
      <c r="Q336" s="123"/>
    </row>
    <row r="337" spans="1:17" ht="21">
      <c r="A337" s="123"/>
      <c r="B337" s="123"/>
      <c r="C337" s="123"/>
      <c r="D337" s="498" t="s">
        <v>362</v>
      </c>
      <c r="E337" s="123"/>
      <c r="F337" s="123"/>
      <c r="G337" s="123"/>
      <c r="H337" s="500"/>
      <c r="I337" s="500" t="s">
        <v>363</v>
      </c>
      <c r="J337" s="123"/>
      <c r="K337" s="123"/>
      <c r="L337" s="123"/>
      <c r="M337" s="123"/>
      <c r="N337" s="123"/>
      <c r="O337" s="123"/>
      <c r="P337" s="123"/>
      <c r="Q337" s="123"/>
    </row>
    <row r="338" spans="1:17" ht="21">
      <c r="A338" s="123"/>
      <c r="B338" s="123"/>
      <c r="C338" s="123"/>
      <c r="D338" s="498" t="s">
        <v>345</v>
      </c>
      <c r="E338" s="123"/>
      <c r="F338" s="123"/>
      <c r="G338" s="123"/>
      <c r="H338" s="500"/>
      <c r="I338" s="500" t="s">
        <v>364</v>
      </c>
      <c r="J338" s="123"/>
      <c r="K338" s="123"/>
      <c r="L338" s="123"/>
      <c r="M338" s="123"/>
      <c r="N338" s="123"/>
      <c r="O338" s="123"/>
      <c r="P338" s="123"/>
      <c r="Q338" s="123"/>
    </row>
    <row r="339" spans="1:17" ht="21">
      <c r="A339" s="123"/>
      <c r="B339" s="123"/>
      <c r="C339" s="123"/>
      <c r="D339" s="498" t="s">
        <v>346</v>
      </c>
      <c r="E339" s="123"/>
      <c r="F339" s="123"/>
      <c r="G339" s="123"/>
      <c r="H339" s="500"/>
      <c r="I339" s="500" t="s">
        <v>365</v>
      </c>
      <c r="J339" s="123"/>
      <c r="K339" s="123"/>
      <c r="L339" s="123"/>
      <c r="M339" s="123"/>
      <c r="N339" s="123"/>
      <c r="O339" s="123"/>
      <c r="P339" s="123"/>
      <c r="Q339" s="123"/>
    </row>
    <row r="340" spans="1:17" ht="21">
      <c r="A340" s="123"/>
      <c r="B340" s="123"/>
      <c r="C340" s="123"/>
      <c r="D340" s="498" t="s">
        <v>24</v>
      </c>
      <c r="E340" s="123"/>
      <c r="F340" s="123"/>
      <c r="G340" s="123"/>
      <c r="H340" s="123"/>
      <c r="I340" s="123"/>
      <c r="J340" s="123"/>
      <c r="K340" s="123"/>
      <c r="L340" s="123"/>
      <c r="M340" s="123"/>
      <c r="N340" s="123"/>
      <c r="O340" s="123"/>
      <c r="P340" s="123"/>
      <c r="Q340" s="123"/>
    </row>
    <row r="341" spans="1:17">
      <c r="A341" s="123"/>
      <c r="B341" s="123"/>
      <c r="C341" s="123"/>
      <c r="D341" s="501" t="s">
        <v>366</v>
      </c>
      <c r="E341" s="501"/>
      <c r="F341" s="123"/>
      <c r="G341" s="123"/>
      <c r="H341" s="123"/>
      <c r="I341" s="123"/>
      <c r="J341" s="123"/>
      <c r="K341" s="123"/>
      <c r="L341" s="123"/>
      <c r="M341" s="123"/>
      <c r="N341" s="123"/>
      <c r="O341" s="123"/>
      <c r="P341" s="123"/>
      <c r="Q341" s="123"/>
    </row>
    <row r="342" spans="1:17" ht="21">
      <c r="A342" s="123"/>
      <c r="B342" s="123"/>
      <c r="C342" s="123"/>
      <c r="D342" s="498" t="s">
        <v>349</v>
      </c>
      <c r="E342" s="123"/>
      <c r="F342" s="123"/>
      <c r="G342" s="123"/>
      <c r="H342" s="123"/>
      <c r="I342" s="123"/>
      <c r="J342" s="123"/>
      <c r="K342" s="123"/>
      <c r="L342" s="123"/>
      <c r="M342" s="123"/>
      <c r="N342" s="123"/>
      <c r="O342" s="123"/>
      <c r="P342" s="123"/>
      <c r="Q342" s="123"/>
    </row>
    <row r="343" spans="1:17" ht="21">
      <c r="A343" s="123"/>
      <c r="B343" s="123"/>
      <c r="C343" s="123"/>
      <c r="D343" s="498" t="s">
        <v>351</v>
      </c>
      <c r="E343" s="123"/>
      <c r="F343" s="123"/>
      <c r="G343" s="123"/>
      <c r="H343" s="123"/>
      <c r="I343" s="123"/>
      <c r="J343" s="123"/>
      <c r="K343" s="123"/>
      <c r="L343" s="123"/>
      <c r="M343" s="123"/>
      <c r="N343" s="123"/>
      <c r="O343" s="123"/>
      <c r="P343" s="123"/>
      <c r="Q343" s="123"/>
    </row>
    <row r="344" spans="1:17" ht="21">
      <c r="A344" s="123"/>
      <c r="B344" s="123"/>
      <c r="C344" s="123"/>
      <c r="D344" s="498"/>
      <c r="E344" s="123"/>
      <c r="F344" s="123"/>
      <c r="G344" s="123"/>
      <c r="H344" s="123"/>
      <c r="I344" s="123"/>
      <c r="J344" s="123"/>
      <c r="K344" s="123"/>
      <c r="L344" s="123"/>
      <c r="M344" s="123"/>
      <c r="N344" s="123"/>
      <c r="O344" s="123"/>
      <c r="P344" s="123"/>
      <c r="Q344" s="123"/>
    </row>
    <row r="345" spans="1:17" ht="21">
      <c r="A345" s="123"/>
      <c r="B345" s="123"/>
      <c r="C345" s="123"/>
      <c r="D345" s="498" t="s">
        <v>367</v>
      </c>
      <c r="E345" s="123"/>
      <c r="F345" s="123"/>
      <c r="G345" s="123"/>
      <c r="H345" s="123"/>
      <c r="I345" s="123"/>
      <c r="J345" s="123"/>
      <c r="K345" s="123"/>
      <c r="L345" s="123"/>
      <c r="M345" s="123"/>
      <c r="N345" s="123"/>
      <c r="O345" s="123"/>
      <c r="P345" s="123"/>
      <c r="Q345" s="123"/>
    </row>
    <row r="346" spans="1:17" ht="21">
      <c r="A346" s="123"/>
      <c r="B346" s="123"/>
      <c r="C346" s="123"/>
      <c r="D346" s="498" t="s">
        <v>345</v>
      </c>
      <c r="E346" s="123"/>
      <c r="F346" s="123"/>
      <c r="G346" s="123"/>
      <c r="H346" s="123"/>
      <c r="I346" s="123"/>
      <c r="J346" s="123"/>
      <c r="K346" s="123"/>
      <c r="L346" s="123"/>
      <c r="M346" s="123"/>
      <c r="N346" s="123"/>
      <c r="O346" s="123"/>
      <c r="P346" s="123"/>
      <c r="Q346" s="123"/>
    </row>
    <row r="347" spans="1:17" ht="21">
      <c r="A347" s="123"/>
      <c r="B347" s="123"/>
      <c r="C347" s="123"/>
      <c r="D347" s="498" t="s">
        <v>346</v>
      </c>
      <c r="E347" s="123"/>
      <c r="F347" s="123"/>
      <c r="G347" s="123"/>
      <c r="H347" s="123"/>
      <c r="I347" s="123"/>
      <c r="J347" s="123"/>
      <c r="K347" s="123"/>
      <c r="L347" s="123"/>
      <c r="M347" s="123"/>
      <c r="N347" s="123"/>
      <c r="O347" s="123"/>
      <c r="P347" s="123"/>
      <c r="Q347" s="123"/>
    </row>
    <row r="348" spans="1:17" ht="21">
      <c r="A348" s="123"/>
      <c r="B348" s="123"/>
      <c r="C348" s="123"/>
      <c r="D348" s="498" t="s">
        <v>24</v>
      </c>
      <c r="E348" s="123"/>
      <c r="F348" s="123"/>
      <c r="G348" s="123"/>
      <c r="H348" s="123"/>
      <c r="I348" s="123"/>
      <c r="J348" s="123"/>
      <c r="K348" s="123"/>
      <c r="L348" s="123"/>
      <c r="M348" s="123"/>
      <c r="N348" s="123"/>
      <c r="O348" s="123"/>
      <c r="P348" s="123"/>
      <c r="Q348" s="123"/>
    </row>
    <row r="349" spans="1:17" ht="21">
      <c r="A349" s="123"/>
      <c r="B349" s="123"/>
      <c r="C349" s="123"/>
      <c r="D349" s="498" t="s">
        <v>349</v>
      </c>
      <c r="E349" s="123"/>
      <c r="F349" s="123"/>
      <c r="G349" s="123"/>
      <c r="H349" s="123"/>
      <c r="I349" s="123"/>
      <c r="J349" s="123"/>
      <c r="K349" s="123"/>
      <c r="L349" s="123"/>
      <c r="M349" s="123"/>
      <c r="N349" s="123"/>
      <c r="O349" s="123"/>
      <c r="P349" s="123"/>
      <c r="Q349" s="123"/>
    </row>
    <row r="350" spans="1:17" ht="21">
      <c r="A350" s="123"/>
      <c r="B350" s="123"/>
      <c r="C350" s="123"/>
      <c r="D350" s="498" t="s">
        <v>351</v>
      </c>
      <c r="E350" s="123"/>
      <c r="F350" s="123"/>
      <c r="G350" s="123"/>
      <c r="H350" s="123"/>
      <c r="I350" s="123"/>
      <c r="J350" s="123"/>
      <c r="K350" s="123"/>
      <c r="L350" s="123"/>
      <c r="M350" s="123"/>
      <c r="N350" s="123"/>
      <c r="O350" s="123"/>
      <c r="P350" s="123"/>
      <c r="Q350" s="123"/>
    </row>
    <row r="351" spans="1:17" ht="21">
      <c r="A351" s="123"/>
      <c r="B351" s="123"/>
      <c r="C351" s="123"/>
      <c r="D351" s="498"/>
      <c r="E351" s="123"/>
      <c r="F351" s="123"/>
      <c r="G351" s="123"/>
      <c r="H351" s="123"/>
      <c r="I351" s="123"/>
      <c r="J351" s="123"/>
      <c r="K351" s="123"/>
      <c r="L351" s="123"/>
      <c r="M351" s="123"/>
      <c r="N351" s="123"/>
      <c r="O351" s="123"/>
      <c r="P351" s="123"/>
      <c r="Q351" s="123"/>
    </row>
    <row r="352" spans="1:17" ht="21">
      <c r="A352" s="123"/>
      <c r="B352" s="123"/>
      <c r="C352" s="123"/>
      <c r="D352" s="498"/>
      <c r="E352" s="123"/>
      <c r="F352" s="123"/>
      <c r="G352" s="123"/>
      <c r="H352" s="123"/>
      <c r="I352" s="123"/>
      <c r="J352" s="123"/>
      <c r="K352" s="123"/>
      <c r="L352" s="123"/>
      <c r="M352" s="123"/>
      <c r="N352" s="123"/>
      <c r="O352" s="123"/>
      <c r="P352" s="123"/>
      <c r="Q352" s="123"/>
    </row>
    <row r="353" spans="1:17">
      <c r="A353" s="123"/>
      <c r="B353" s="122"/>
      <c r="C353" s="122"/>
      <c r="D353" s="122"/>
      <c r="E353" s="122"/>
      <c r="F353" s="122"/>
      <c r="G353" s="122"/>
      <c r="H353" s="122"/>
      <c r="I353" s="122"/>
      <c r="J353" s="122"/>
      <c r="K353" s="122"/>
      <c r="L353" s="122"/>
      <c r="M353" s="123"/>
      <c r="N353" s="123"/>
      <c r="O353" s="123"/>
      <c r="P353" s="123"/>
      <c r="Q353" s="123"/>
    </row>
    <row r="354" spans="1:17" ht="18.75">
      <c r="A354" s="123"/>
      <c r="B354" s="502" t="s">
        <v>368</v>
      </c>
      <c r="C354" s="122"/>
      <c r="D354" s="503" t="s">
        <v>369</v>
      </c>
      <c r="E354" s="503" t="s">
        <v>370</v>
      </c>
      <c r="F354" s="503" t="s">
        <v>371</v>
      </c>
      <c r="G354" s="504"/>
      <c r="H354" s="505"/>
      <c r="I354" s="505"/>
      <c r="J354" s="505"/>
      <c r="K354" s="122"/>
      <c r="L354" s="122"/>
      <c r="M354" s="122"/>
      <c r="N354" s="122"/>
      <c r="O354" s="122"/>
      <c r="P354" s="122"/>
      <c r="Q354" s="122"/>
    </row>
    <row r="355" spans="1:17">
      <c r="A355" s="123"/>
      <c r="B355" s="122"/>
      <c r="C355" s="122"/>
      <c r="D355" s="122"/>
      <c r="E355" s="122"/>
      <c r="F355" s="122"/>
      <c r="G355" s="122"/>
      <c r="H355" s="122"/>
      <c r="I355" s="122"/>
      <c r="J355" s="122"/>
      <c r="K355" s="122"/>
      <c r="L355" s="122"/>
      <c r="M355" s="122"/>
      <c r="N355" s="122"/>
      <c r="O355" s="122"/>
      <c r="P355" s="122"/>
      <c r="Q355" s="122"/>
    </row>
    <row r="356" spans="1:17" ht="18">
      <c r="A356" s="123"/>
      <c r="B356" s="122"/>
      <c r="C356" s="506" t="s">
        <v>372</v>
      </c>
      <c r="D356" s="122"/>
      <c r="E356" s="122"/>
      <c r="F356" s="122"/>
      <c r="G356" s="122"/>
      <c r="H356" s="122"/>
      <c r="I356" s="122"/>
      <c r="J356" s="122"/>
      <c r="K356" s="122"/>
      <c r="L356" s="122"/>
      <c r="M356" s="122"/>
      <c r="N356" s="122"/>
      <c r="O356" s="122"/>
      <c r="P356" s="122"/>
      <c r="Q356" s="122"/>
    </row>
    <row r="357" spans="1:17">
      <c r="A357" s="123"/>
      <c r="B357" s="122"/>
      <c r="C357" s="122"/>
      <c r="D357" s="122"/>
      <c r="E357" s="122"/>
      <c r="F357" s="122"/>
      <c r="G357" s="122"/>
      <c r="H357" s="122"/>
      <c r="I357" s="122"/>
      <c r="J357" s="122"/>
      <c r="K357" s="122"/>
      <c r="L357" s="122"/>
      <c r="M357" s="123"/>
      <c r="N357" s="123"/>
      <c r="O357" s="123"/>
      <c r="P357" s="123"/>
      <c r="Q357" s="123"/>
    </row>
    <row r="358" spans="1:17">
      <c r="A358" s="3"/>
      <c r="B358" s="98"/>
      <c r="C358" s="98"/>
      <c r="D358" s="98"/>
      <c r="E358" s="98"/>
      <c r="F358" s="98"/>
      <c r="G358" s="98"/>
      <c r="H358" s="98"/>
      <c r="I358" s="98"/>
      <c r="J358" s="98"/>
      <c r="K358" s="98"/>
      <c r="L358" s="98"/>
      <c r="M358" s="3"/>
      <c r="N358" s="3"/>
      <c r="O358" s="3"/>
      <c r="P358" s="3"/>
      <c r="Q358" s="3"/>
    </row>
  </sheetData>
  <mergeCells count="250">
    <mergeCell ref="I50:L50"/>
    <mergeCell ref="M50:P50"/>
    <mergeCell ref="I51:I52"/>
    <mergeCell ref="J51:J52"/>
    <mergeCell ref="K51:K52"/>
    <mergeCell ref="L51:L52"/>
    <mergeCell ref="B2:Q2"/>
    <mergeCell ref="B3:Q3"/>
    <mergeCell ref="B4:Q4"/>
    <mergeCell ref="B5:Q5"/>
    <mergeCell ref="B8:Q8"/>
    <mergeCell ref="I49:P49"/>
    <mergeCell ref="C66:G66"/>
    <mergeCell ref="C67:G67"/>
    <mergeCell ref="C68:G68"/>
    <mergeCell ref="C69:G69"/>
    <mergeCell ref="I69:J70"/>
    <mergeCell ref="K69:L70"/>
    <mergeCell ref="I57:P58"/>
    <mergeCell ref="B61:G62"/>
    <mergeCell ref="I61:M61"/>
    <mergeCell ref="I62:M62"/>
    <mergeCell ref="B63:G64"/>
    <mergeCell ref="J63:J65"/>
    <mergeCell ref="C65:G65"/>
    <mergeCell ref="M69:M70"/>
    <mergeCell ref="N69:N70"/>
    <mergeCell ref="C70:G70"/>
    <mergeCell ref="C71:G71"/>
    <mergeCell ref="I71:J71"/>
    <mergeCell ref="B72:B73"/>
    <mergeCell ref="C72:G73"/>
    <mergeCell ref="I72:J72"/>
    <mergeCell ref="I73:J73"/>
    <mergeCell ref="B74:B75"/>
    <mergeCell ref="C74:G75"/>
    <mergeCell ref="I74:J74"/>
    <mergeCell ref="I75:J75"/>
    <mergeCell ref="B78:C79"/>
    <mergeCell ref="D78:D79"/>
    <mergeCell ref="E78:E79"/>
    <mergeCell ref="H79:H80"/>
    <mergeCell ref="I79:I80"/>
    <mergeCell ref="J79:J80"/>
    <mergeCell ref="K79:K80"/>
    <mergeCell ref="L79:L80"/>
    <mergeCell ref="M79:M80"/>
    <mergeCell ref="N79:N80"/>
    <mergeCell ref="B80:B81"/>
    <mergeCell ref="C80:C81"/>
    <mergeCell ref="D80:D81"/>
    <mergeCell ref="E80:E81"/>
    <mergeCell ref="H81:H82"/>
    <mergeCell ref="I81:I82"/>
    <mergeCell ref="J81:J82"/>
    <mergeCell ref="K81:K82"/>
    <mergeCell ref="L81:L82"/>
    <mergeCell ref="M81:M82"/>
    <mergeCell ref="N81:N82"/>
    <mergeCell ref="B83:B84"/>
    <mergeCell ref="C83:C84"/>
    <mergeCell ref="D83:D84"/>
    <mergeCell ref="E83:E84"/>
    <mergeCell ref="H83:N83"/>
    <mergeCell ref="B87:E87"/>
    <mergeCell ref="D89:P89"/>
    <mergeCell ref="D91:P91"/>
    <mergeCell ref="L95:N95"/>
    <mergeCell ref="C105:L105"/>
    <mergeCell ref="C106:E106"/>
    <mergeCell ref="H106:I106"/>
    <mergeCell ref="K106:L106"/>
    <mergeCell ref="N84:N85"/>
    <mergeCell ref="B85:B86"/>
    <mergeCell ref="C85:C86"/>
    <mergeCell ref="D85:D86"/>
    <mergeCell ref="E85:E86"/>
    <mergeCell ref="H86:N86"/>
    <mergeCell ref="H84:H85"/>
    <mergeCell ref="I84:I85"/>
    <mergeCell ref="J84:J85"/>
    <mergeCell ref="K84:K85"/>
    <mergeCell ref="L84:L85"/>
    <mergeCell ref="M84:M85"/>
    <mergeCell ref="C109:E109"/>
    <mergeCell ref="H109:I109"/>
    <mergeCell ref="K109:L109"/>
    <mergeCell ref="C110:E110"/>
    <mergeCell ref="H110:I110"/>
    <mergeCell ref="K110:L110"/>
    <mergeCell ref="C107:E107"/>
    <mergeCell ref="H107:I107"/>
    <mergeCell ref="K107:L107"/>
    <mergeCell ref="C108:E108"/>
    <mergeCell ref="H108:I108"/>
    <mergeCell ref="K108:L108"/>
    <mergeCell ref="C113:E113"/>
    <mergeCell ref="H113:I113"/>
    <mergeCell ref="K113:L113"/>
    <mergeCell ref="C114:E114"/>
    <mergeCell ref="C118:L118"/>
    <mergeCell ref="C119:L119"/>
    <mergeCell ref="C111:E111"/>
    <mergeCell ref="H111:I111"/>
    <mergeCell ref="K111:L111"/>
    <mergeCell ref="C112:E112"/>
    <mergeCell ref="H112:I112"/>
    <mergeCell ref="K112:L112"/>
    <mergeCell ref="C128:C133"/>
    <mergeCell ref="D129:F129"/>
    <mergeCell ref="D130:F130"/>
    <mergeCell ref="D131:F131"/>
    <mergeCell ref="D132:F132"/>
    <mergeCell ref="D133:F133"/>
    <mergeCell ref="C120:L120"/>
    <mergeCell ref="C121:L121"/>
    <mergeCell ref="C122:L122"/>
    <mergeCell ref="C124:C126"/>
    <mergeCell ref="D125:F125"/>
    <mergeCell ref="D126:F126"/>
    <mergeCell ref="L155:L156"/>
    <mergeCell ref="C158:D159"/>
    <mergeCell ref="E158:E159"/>
    <mergeCell ref="F158:F159"/>
    <mergeCell ref="G158:G159"/>
    <mergeCell ref="H158:H159"/>
    <mergeCell ref="D137:F137"/>
    <mergeCell ref="D139:F139"/>
    <mergeCell ref="D141:F141"/>
    <mergeCell ref="C145:L145"/>
    <mergeCell ref="C147:L150"/>
    <mergeCell ref="C151:L154"/>
    <mergeCell ref="I158:I159"/>
    <mergeCell ref="J158:J159"/>
    <mergeCell ref="C161:C162"/>
    <mergeCell ref="D161:D162"/>
    <mergeCell ref="E161:F162"/>
    <mergeCell ref="G161:G162"/>
    <mergeCell ref="H161:H162"/>
    <mergeCell ref="I161:J162"/>
    <mergeCell ref="C155:F156"/>
    <mergeCell ref="G155:H156"/>
    <mergeCell ref="I155:I156"/>
    <mergeCell ref="J155:K156"/>
    <mergeCell ref="C173:M173"/>
    <mergeCell ref="C174:M174"/>
    <mergeCell ref="E175:M175"/>
    <mergeCell ref="C176:M176"/>
    <mergeCell ref="C177:D178"/>
    <mergeCell ref="E177:F178"/>
    <mergeCell ref="K161:L162"/>
    <mergeCell ref="C163:C164"/>
    <mergeCell ref="D163:D164"/>
    <mergeCell ref="E163:F164"/>
    <mergeCell ref="G163:G164"/>
    <mergeCell ref="H163:H164"/>
    <mergeCell ref="J163:J164"/>
    <mergeCell ref="K163:L164"/>
    <mergeCell ref="C184:D185"/>
    <mergeCell ref="E184:F185"/>
    <mergeCell ref="G184:I185"/>
    <mergeCell ref="M184:M185"/>
    <mergeCell ref="C186:D186"/>
    <mergeCell ref="E186:F186"/>
    <mergeCell ref="G186:I186"/>
    <mergeCell ref="C179:D179"/>
    <mergeCell ref="E179:F179"/>
    <mergeCell ref="C180:D180"/>
    <mergeCell ref="E180:F180"/>
    <mergeCell ref="C182:M182"/>
    <mergeCell ref="E183:M183"/>
    <mergeCell ref="C193:D194"/>
    <mergeCell ref="E193:F194"/>
    <mergeCell ref="G193:G194"/>
    <mergeCell ref="H193:M194"/>
    <mergeCell ref="C195:M195"/>
    <mergeCell ref="C196:D196"/>
    <mergeCell ref="E196:F196"/>
    <mergeCell ref="C187:D187"/>
    <mergeCell ref="E187:F187"/>
    <mergeCell ref="G187:I187"/>
    <mergeCell ref="C191:D192"/>
    <mergeCell ref="E191:F192"/>
    <mergeCell ref="G191:G192"/>
    <mergeCell ref="H191:M191"/>
    <mergeCell ref="C200:D200"/>
    <mergeCell ref="E200:F200"/>
    <mergeCell ref="C201:D201"/>
    <mergeCell ref="E201:F201"/>
    <mergeCell ref="C202:D202"/>
    <mergeCell ref="E202:F202"/>
    <mergeCell ref="C197:D197"/>
    <mergeCell ref="E197:F197"/>
    <mergeCell ref="C198:D198"/>
    <mergeCell ref="E198:F198"/>
    <mergeCell ref="C199:D199"/>
    <mergeCell ref="E199:F199"/>
    <mergeCell ref="C206:D206"/>
    <mergeCell ref="E206:F206"/>
    <mergeCell ref="C207:D207"/>
    <mergeCell ref="E207:F207"/>
    <mergeCell ref="C210:M212"/>
    <mergeCell ref="A216:N217"/>
    <mergeCell ref="C203:D203"/>
    <mergeCell ref="E203:F203"/>
    <mergeCell ref="C204:D204"/>
    <mergeCell ref="E204:F204"/>
    <mergeCell ref="C205:D205"/>
    <mergeCell ref="E205:F205"/>
    <mergeCell ref="C242:D242"/>
    <mergeCell ref="F242:G242"/>
    <mergeCell ref="I242:J242"/>
    <mergeCell ref="L242:M242"/>
    <mergeCell ref="B244:N245"/>
    <mergeCell ref="C246:N246"/>
    <mergeCell ref="B218:N219"/>
    <mergeCell ref="A221:A222"/>
    <mergeCell ref="B221:M222"/>
    <mergeCell ref="N221:N222"/>
    <mergeCell ref="A223:A248"/>
    <mergeCell ref="B223:N223"/>
    <mergeCell ref="B224:N227"/>
    <mergeCell ref="B228:N228"/>
    <mergeCell ref="L229:M229"/>
    <mergeCell ref="L230:M230"/>
    <mergeCell ref="C247:N247"/>
    <mergeCell ref="B248:N248"/>
    <mergeCell ref="A250:A251"/>
    <mergeCell ref="B250:M251"/>
    <mergeCell ref="N250:N251"/>
    <mergeCell ref="A252:A284"/>
    <mergeCell ref="B252:N252"/>
    <mergeCell ref="B253:N256"/>
    <mergeCell ref="B257:N257"/>
    <mergeCell ref="L258:M258"/>
    <mergeCell ref="A311:N312"/>
    <mergeCell ref="B280:N281"/>
    <mergeCell ref="C282:N282"/>
    <mergeCell ref="C283:N283"/>
    <mergeCell ref="B284:N284"/>
    <mergeCell ref="B297:J297"/>
    <mergeCell ref="B309:J309"/>
    <mergeCell ref="L259:M260"/>
    <mergeCell ref="B266:N266"/>
    <mergeCell ref="L267:M267"/>
    <mergeCell ref="L268:M268"/>
    <mergeCell ref="C278:D278"/>
    <mergeCell ref="F278:G278"/>
    <mergeCell ref="I278:J278"/>
    <mergeCell ref="L278:M278"/>
  </mergeCells>
  <hyperlinks>
    <hyperlink ref="D35" r:id="rId1"/>
    <hyperlink ref="D39" r:id="rId2"/>
    <hyperlink ref="D42" r:id="rId3"/>
    <hyperlink ref="D44" r:id="rId4"/>
    <hyperlink ref="D47" r:id="rId5"/>
    <hyperlink ref="I57" r:id="rId6"/>
    <hyperlink ref="D354" r:id="rId7" display="la seconde LA"/>
    <hyperlink ref="E354" r:id="rId8"/>
    <hyperlink ref="F354" r:id="rId9" display="le site ICI"/>
  </hyperlinks>
  <pageMargins left="0.7" right="0.7" top="0.75" bottom="0.75" header="0.3" footer="0.3"/>
  <drawing r:id="rId10"/>
  <legacy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Salade César</vt:lpstr>
      <vt:lpstr>important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Leboucher</dc:creator>
  <cp:lastModifiedBy>Joel Leboucher</cp:lastModifiedBy>
  <dcterms:created xsi:type="dcterms:W3CDTF">2017-06-05T17:44:27Z</dcterms:created>
  <dcterms:modified xsi:type="dcterms:W3CDTF">2017-10-21T09:54:36Z</dcterms:modified>
</cp:coreProperties>
</file>