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codeName="{B6124F1A-AFFB-F854-7757-9A1D4C6FC43C}"/>
  <workbookPr codeName="ThisWorkbook"/>
  <mc:AlternateContent xmlns:mc="http://schemas.openxmlformats.org/markup-compatibility/2006">
    <mc:Choice Requires="x15">
      <x15ac:absPath xmlns:x15ac="http://schemas.microsoft.com/office/spreadsheetml/2010/11/ac" url="E:\0-UPRT\1-UPRT.FR-SITE-WEB\re-recettes-jean-marc-catteau\re-catteau-galettes\"/>
    </mc:Choice>
  </mc:AlternateContent>
  <xr:revisionPtr revIDLastSave="0" documentId="8_{40067BB1-29E7-487A-8082-F68E31A7D1AA}" xr6:coauthVersionLast="47" xr6:coauthVersionMax="47" xr10:uidLastSave="{00000000-0000-0000-0000-000000000000}"/>
  <bookViews>
    <workbookView xWindow="-120" yWindow="-120" windowWidth="29040" windowHeight="15840" tabRatio="931" xr2:uid="{00000000-000D-0000-FFFF-FFFF00000000}"/>
  </bookViews>
  <sheets>
    <sheet name="Nota" sheetId="53" r:id="rId1"/>
    <sheet name="Modes.d'emploi" sheetId="55" r:id="rId2"/>
    <sheet name="pâte.du.leon.1" sheetId="42" r:id="rId3"/>
    <sheet name="pâte.du.leon.2" sheetId="52" r:id="rId4"/>
    <sheet name="original" sheetId="59" r:id="rId5"/>
    <sheet name="Comment copier-coller" sheetId="25" r:id="rId6"/>
    <sheet name="Code VBA" sheetId="26" r:id="rId7"/>
    <sheet name="qu'est-ce qu'un &quot;Postit&quot;" sheetId="37" r:id="rId8"/>
    <sheet name="Vocabulaire" sheetId="32" r:id="rId9"/>
    <sheet name="Cuisiniers.Pesez" sheetId="40" r:id="rId10"/>
    <sheet name="Poids fruits et légumes" sheetId="36" r:id="rId11"/>
  </sheets>
  <definedNames>
    <definedName name="_xlnm._FilterDatabase" localSheetId="8" hidden="1">Vocabulaire!#REF!</definedName>
    <definedName name="_xlnm.Print_Area" localSheetId="2">'pâte.du.leon.1'!$A$2:$H$44</definedName>
    <definedName name="_xlnm.Print_Area" localSheetId="3">'pâte.du.leon.2'!$A$2:$M$53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106" i="53" l="1"/>
  <c r="AC58" i="55"/>
  <c r="Y32" i="55"/>
  <c r="X7" i="55"/>
  <c r="J37" i="55"/>
  <c r="I7" i="55"/>
  <c r="D7" i="53"/>
  <c r="S5" i="53"/>
  <c r="B51" i="52"/>
  <c r="I50" i="52"/>
  <c r="C50" i="52"/>
  <c r="L48" i="52"/>
  <c r="F48" i="52"/>
  <c r="L47" i="52"/>
  <c r="F47" i="52"/>
  <c r="L46" i="52"/>
  <c r="F46" i="52"/>
  <c r="L45" i="52"/>
  <c r="F45" i="52"/>
  <c r="L44" i="52"/>
  <c r="L43" i="52"/>
  <c r="L42" i="52"/>
  <c r="L41" i="52"/>
  <c r="L40" i="52"/>
  <c r="L39" i="52"/>
  <c r="L38" i="52"/>
  <c r="L37" i="52"/>
  <c r="L36" i="52"/>
  <c r="L35" i="52"/>
  <c r="L34" i="52"/>
  <c r="K33" i="52"/>
  <c r="M31" i="52"/>
  <c r="B31" i="52"/>
  <c r="M30" i="52"/>
  <c r="B30" i="52"/>
  <c r="M29" i="52"/>
  <c r="B29" i="52"/>
  <c r="M28" i="52"/>
  <c r="M27" i="52"/>
  <c r="M26" i="52"/>
  <c r="M25" i="52"/>
  <c r="M24" i="52"/>
  <c r="M22" i="52"/>
  <c r="M20" i="52"/>
  <c r="M18" i="52"/>
  <c r="M17" i="52"/>
  <c r="B17" i="52"/>
  <c r="M16" i="52"/>
  <c r="F13" i="52"/>
  <c r="L50" i="52" l="1"/>
  <c r="B11" i="52"/>
  <c r="B18" i="52"/>
  <c r="B19" i="52" l="1"/>
  <c r="B20" i="52" s="1"/>
  <c r="G11" i="52"/>
  <c r="L11" i="52" s="1"/>
  <c r="K47" i="52" s="1"/>
  <c r="K48" i="52" l="1"/>
  <c r="E46" i="52"/>
  <c r="E38" i="52"/>
  <c r="R44" i="52" s="1"/>
  <c r="K40" i="52"/>
  <c r="E47" i="52"/>
  <c r="E39" i="52"/>
  <c r="R45" i="52" s="1"/>
  <c r="K41" i="52"/>
  <c r="E34" i="52"/>
  <c r="E42" i="52"/>
  <c r="K35" i="52"/>
  <c r="K44" i="52"/>
  <c r="E35" i="52"/>
  <c r="E43" i="52"/>
  <c r="R48" i="52" s="1"/>
  <c r="K36" i="52"/>
  <c r="K45" i="52"/>
  <c r="B21" i="52"/>
  <c r="B22" i="52" s="1"/>
  <c r="E36" i="52"/>
  <c r="E40" i="52"/>
  <c r="E44" i="52"/>
  <c r="E48" i="52"/>
  <c r="K37" i="52"/>
  <c r="K42" i="52"/>
  <c r="K46" i="52"/>
  <c r="K38" i="52"/>
  <c r="E37" i="52"/>
  <c r="E41" i="52"/>
  <c r="E45" i="52"/>
  <c r="K34" i="52"/>
  <c r="K39" i="52"/>
  <c r="K43" i="52"/>
  <c r="W44" i="52" l="1"/>
  <c r="R40" i="52"/>
  <c r="T48" i="52" s="1"/>
  <c r="V44" i="52"/>
  <c r="V45" i="52"/>
  <c r="W45" i="52"/>
  <c r="E50" i="52"/>
  <c r="E33" i="52"/>
  <c r="L13" i="52" s="1"/>
  <c r="F40" i="52" s="1"/>
  <c r="B23" i="52"/>
  <c r="B24" i="52" s="1"/>
  <c r="F42" i="52" l="1"/>
  <c r="F43" i="52"/>
  <c r="F37" i="52"/>
  <c r="F35" i="52"/>
  <c r="F41" i="52"/>
  <c r="F36" i="52"/>
  <c r="F34" i="52"/>
  <c r="F39" i="52"/>
  <c r="F44" i="52"/>
  <c r="F38" i="52"/>
  <c r="B25" i="52"/>
  <c r="B26" i="52" s="1"/>
  <c r="B27" i="52" s="1"/>
  <c r="B28" i="52" l="1"/>
  <c r="M15" i="52" s="1"/>
  <c r="M19" i="52" l="1"/>
  <c r="M21" i="52" s="1"/>
  <c r="M23" i="52" s="1"/>
  <c r="B30" i="42" l="1"/>
  <c r="C26" i="42"/>
  <c r="E11" i="42" l="1"/>
  <c r="F11" i="42" s="1"/>
  <c r="B43" i="42" l="1"/>
  <c r="B42" i="42"/>
  <c r="B39" i="42"/>
  <c r="B28" i="42"/>
  <c r="G4" i="42"/>
  <c r="C824" i="40"/>
  <c r="K817" i="40"/>
  <c r="J817" i="40"/>
  <c r="I817" i="40"/>
  <c r="H817" i="40"/>
  <c r="G817" i="40"/>
  <c r="M816" i="40"/>
  <c r="K814" i="40"/>
  <c r="J814" i="40"/>
  <c r="I814" i="40"/>
  <c r="H814" i="40"/>
  <c r="G814" i="40"/>
  <c r="M813" i="40"/>
  <c r="K813" i="40"/>
  <c r="K816" i="40" s="1"/>
  <c r="J813" i="40"/>
  <c r="J816" i="40" s="1"/>
  <c r="I813" i="40"/>
  <c r="I816" i="40" s="1"/>
  <c r="H813" i="40"/>
  <c r="H816" i="40" s="1"/>
  <c r="G813" i="40"/>
  <c r="G816" i="40" s="1"/>
  <c r="L816" i="40" s="1"/>
  <c r="L812" i="40"/>
  <c r="K806" i="40"/>
  <c r="J806" i="40"/>
  <c r="I806" i="40"/>
  <c r="H806" i="40"/>
  <c r="G806" i="40"/>
  <c r="L805" i="40"/>
  <c r="C788" i="40"/>
  <c r="K781" i="40"/>
  <c r="J781" i="40"/>
  <c r="I781" i="40"/>
  <c r="H781" i="40"/>
  <c r="G781" i="40"/>
  <c r="M780" i="40"/>
  <c r="K778" i="40"/>
  <c r="J778" i="40"/>
  <c r="I778" i="40"/>
  <c r="H778" i="40"/>
  <c r="G778" i="40"/>
  <c r="M777" i="40"/>
  <c r="K777" i="40"/>
  <c r="K780" i="40" s="1"/>
  <c r="J777" i="40"/>
  <c r="J780" i="40" s="1"/>
  <c r="I777" i="40"/>
  <c r="I780" i="40" s="1"/>
  <c r="H777" i="40"/>
  <c r="L777" i="40" s="1"/>
  <c r="G777" i="40"/>
  <c r="G780" i="40" s="1"/>
  <c r="L776" i="40"/>
  <c r="L775" i="40"/>
  <c r="H755" i="40"/>
  <c r="F755" i="40"/>
  <c r="I754" i="40"/>
  <c r="I755" i="40" s="1"/>
  <c r="H754" i="40"/>
  <c r="G754" i="40"/>
  <c r="G755" i="40" s="1"/>
  <c r="F754" i="40"/>
  <c r="J754" i="40" s="1"/>
  <c r="J751" i="40"/>
  <c r="G738" i="40"/>
  <c r="G737" i="40"/>
  <c r="G736" i="40"/>
  <c r="G735" i="40"/>
  <c r="G734" i="40"/>
  <c r="G733" i="40"/>
  <c r="G732" i="40"/>
  <c r="G731" i="40"/>
  <c r="G730" i="40"/>
  <c r="G729" i="40"/>
  <c r="G728" i="40"/>
  <c r="G727" i="40"/>
  <c r="G724" i="40"/>
  <c r="M718" i="40"/>
  <c r="L718" i="40"/>
  <c r="J718" i="40"/>
  <c r="M717" i="40"/>
  <c r="L717" i="40"/>
  <c r="J717" i="40"/>
  <c r="L711" i="40"/>
  <c r="L710" i="40"/>
  <c r="J701" i="40"/>
  <c r="I701" i="40" s="1"/>
  <c r="C701" i="40" s="1"/>
  <c r="E701" i="40" s="1"/>
  <c r="D701" i="40"/>
  <c r="D700" i="40"/>
  <c r="J700" i="40" s="1"/>
  <c r="I700" i="40" s="1"/>
  <c r="C700" i="40" s="1"/>
  <c r="J699" i="40"/>
  <c r="I699" i="40" s="1"/>
  <c r="C699" i="40" s="1"/>
  <c r="E699" i="40" s="1"/>
  <c r="D699" i="40"/>
  <c r="D698" i="40"/>
  <c r="J697" i="40"/>
  <c r="I697" i="40" s="1"/>
  <c r="C697" i="40" s="1"/>
  <c r="E697" i="40" s="1"/>
  <c r="D697" i="40"/>
  <c r="G671" i="40"/>
  <c r="G669" i="40"/>
  <c r="G667" i="40"/>
  <c r="L665" i="40"/>
  <c r="K665" i="40"/>
  <c r="J665" i="40"/>
  <c r="I665" i="40"/>
  <c r="H665" i="40"/>
  <c r="G663" i="40"/>
  <c r="G662" i="40"/>
  <c r="G661" i="40"/>
  <c r="G660" i="40"/>
  <c r="G659" i="40"/>
  <c r="G656" i="40"/>
  <c r="J653" i="40"/>
  <c r="G653" i="40"/>
  <c r="C651" i="40"/>
  <c r="F644" i="40"/>
  <c r="G643" i="40"/>
  <c r="H643" i="40" s="1"/>
  <c r="K643" i="40" s="1"/>
  <c r="H640" i="40"/>
  <c r="K640" i="40" s="1"/>
  <c r="G640" i="40"/>
  <c r="G639" i="40"/>
  <c r="H639" i="40" s="1"/>
  <c r="K639" i="40" s="1"/>
  <c r="G636" i="40"/>
  <c r="G641" i="40" s="1"/>
  <c r="H641" i="40" s="1"/>
  <c r="K641" i="40" s="1"/>
  <c r="G634" i="40"/>
  <c r="H599" i="40"/>
  <c r="F599" i="40"/>
  <c r="F598" i="40"/>
  <c r="H598" i="40" s="1"/>
  <c r="H597" i="40"/>
  <c r="F597" i="40"/>
  <c r="F596" i="40"/>
  <c r="H596" i="40" s="1"/>
  <c r="H595" i="40"/>
  <c r="F595" i="40"/>
  <c r="F594" i="40"/>
  <c r="H594" i="40" s="1"/>
  <c r="H593" i="40" s="1"/>
  <c r="B593" i="40"/>
  <c r="E592" i="40"/>
  <c r="D592" i="40"/>
  <c r="H588" i="40"/>
  <c r="G588" i="40"/>
  <c r="H585" i="40"/>
  <c r="N578" i="40"/>
  <c r="M578" i="40"/>
  <c r="M575" i="40"/>
  <c r="N575" i="40" s="1"/>
  <c r="H574" i="40"/>
  <c r="H575" i="40" s="1"/>
  <c r="M571" i="40"/>
  <c r="N571" i="40" s="1"/>
  <c r="N568" i="40"/>
  <c r="H568" i="40"/>
  <c r="N567" i="40"/>
  <c r="H567" i="40"/>
  <c r="N566" i="40"/>
  <c r="N543" i="40"/>
  <c r="L543" i="40"/>
  <c r="G543" i="40"/>
  <c r="E543" i="40"/>
  <c r="N542" i="40"/>
  <c r="L542" i="40"/>
  <c r="J542" i="40"/>
  <c r="J543" i="40" s="1"/>
  <c r="G542" i="40"/>
  <c r="E542" i="40"/>
  <c r="C542" i="40"/>
  <c r="C543" i="40" s="1"/>
  <c r="N539" i="40"/>
  <c r="N538" i="40" s="1"/>
  <c r="G539" i="40"/>
  <c r="G538" i="40" s="1"/>
  <c r="E539" i="40"/>
  <c r="L538" i="40"/>
  <c r="L539" i="40" s="1"/>
  <c r="J538" i="40"/>
  <c r="J539" i="40" s="1"/>
  <c r="E538" i="40"/>
  <c r="C538" i="40"/>
  <c r="C539" i="40" s="1"/>
  <c r="J530" i="40"/>
  <c r="G530" i="40"/>
  <c r="D530" i="40"/>
  <c r="J529" i="40"/>
  <c r="G529" i="40"/>
  <c r="D529" i="40"/>
  <c r="J525" i="40"/>
  <c r="G525" i="40"/>
  <c r="D525" i="40"/>
  <c r="J524" i="40"/>
  <c r="G524" i="40"/>
  <c r="D524" i="40"/>
  <c r="K511" i="40"/>
  <c r="G511" i="40"/>
  <c r="B511" i="40"/>
  <c r="I510" i="40"/>
  <c r="E510" i="40"/>
  <c r="D510" i="40"/>
  <c r="B510" i="40"/>
  <c r="C510" i="40" s="1"/>
  <c r="M508" i="40"/>
  <c r="K510" i="40" s="1"/>
  <c r="L510" i="40" s="1"/>
  <c r="I508" i="40"/>
  <c r="G510" i="40" s="1"/>
  <c r="H510" i="40" s="1"/>
  <c r="D508" i="40"/>
  <c r="N507" i="40"/>
  <c r="J507" i="40"/>
  <c r="A501" i="40"/>
  <c r="B500" i="40"/>
  <c r="B496" i="40"/>
  <c r="F491" i="40"/>
  <c r="A475" i="40"/>
  <c r="B474" i="40"/>
  <c r="C467" i="40"/>
  <c r="J466" i="40"/>
  <c r="M463" i="40"/>
  <c r="M466" i="40" s="1"/>
  <c r="L463" i="40"/>
  <c r="L466" i="40" s="1"/>
  <c r="J463" i="40"/>
  <c r="I463" i="40"/>
  <c r="I466" i="40" s="1"/>
  <c r="H463" i="40"/>
  <c r="H466" i="40" s="1"/>
  <c r="N461" i="40"/>
  <c r="K463" i="40" s="1"/>
  <c r="K466" i="40" s="1"/>
  <c r="N466" i="40" s="1"/>
  <c r="E460" i="40"/>
  <c r="E467" i="40" s="1"/>
  <c r="L439" i="40"/>
  <c r="K439" i="40"/>
  <c r="M438" i="40"/>
  <c r="K438" i="40"/>
  <c r="M437" i="40"/>
  <c r="L437" i="40"/>
  <c r="H429" i="40"/>
  <c r="G429" i="40"/>
  <c r="F429" i="40"/>
  <c r="I428" i="40"/>
  <c r="G428" i="40"/>
  <c r="F428" i="40"/>
  <c r="I427" i="40"/>
  <c r="H427" i="40"/>
  <c r="F427" i="40"/>
  <c r="G426" i="40"/>
  <c r="H426" i="40" s="1"/>
  <c r="I426" i="40" s="1"/>
  <c r="M416" i="40"/>
  <c r="N416" i="40" s="1"/>
  <c r="G416" i="40"/>
  <c r="F416" i="40"/>
  <c r="M415" i="40"/>
  <c r="N415" i="40" s="1"/>
  <c r="F415" i="40"/>
  <c r="G415" i="40" s="1"/>
  <c r="M414" i="40"/>
  <c r="N414" i="40" s="1"/>
  <c r="F414" i="40"/>
  <c r="G414" i="40" s="1"/>
  <c r="M413" i="40"/>
  <c r="N413" i="40" s="1"/>
  <c r="F413" i="40"/>
  <c r="G413" i="40" s="1"/>
  <c r="M412" i="40"/>
  <c r="N412" i="40" s="1"/>
  <c r="J412" i="40"/>
  <c r="G412" i="40"/>
  <c r="F412" i="40"/>
  <c r="C412" i="40"/>
  <c r="J384" i="40"/>
  <c r="H384" i="40"/>
  <c r="E359" i="40"/>
  <c r="I347" i="40"/>
  <c r="H347" i="40"/>
  <c r="E347" i="40" s="1"/>
  <c r="G347" i="40"/>
  <c r="F347" i="40"/>
  <c r="L347" i="40" s="1"/>
  <c r="M348" i="40" s="1"/>
  <c r="D347" i="40"/>
  <c r="C347" i="40"/>
  <c r="M347" i="40" s="1"/>
  <c r="M345" i="40"/>
  <c r="C345" i="40"/>
  <c r="L343" i="40"/>
  <c r="I339" i="40"/>
  <c r="F339" i="40" s="1"/>
  <c r="H339" i="40"/>
  <c r="E339" i="40" s="1"/>
  <c r="G339" i="40"/>
  <c r="D339" i="40"/>
  <c r="C339" i="40"/>
  <c r="L339" i="40" s="1"/>
  <c r="M340" i="40" s="1"/>
  <c r="J318" i="40"/>
  <c r="K311" i="40"/>
  <c r="K307" i="40"/>
  <c r="I307" i="40"/>
  <c r="M297" i="40"/>
  <c r="F295" i="40"/>
  <c r="M293" i="40"/>
  <c r="M289" i="40"/>
  <c r="K289" i="40"/>
  <c r="M275" i="40"/>
  <c r="M271" i="40"/>
  <c r="N275" i="40" s="1"/>
  <c r="N271" i="40" s="1"/>
  <c r="L275" i="40" s="1"/>
  <c r="K271" i="40"/>
  <c r="F263" i="40"/>
  <c r="E263" i="40"/>
  <c r="I260" i="40"/>
  <c r="N256" i="40" s="1"/>
  <c r="E260" i="40"/>
  <c r="F260" i="40" s="1"/>
  <c r="N258" i="40"/>
  <c r="F257" i="40"/>
  <c r="F168" i="40"/>
  <c r="D168" i="40" s="1"/>
  <c r="D165" i="40"/>
  <c r="C117" i="40"/>
  <c r="C114" i="40"/>
  <c r="C111" i="40"/>
  <c r="D104" i="40"/>
  <c r="H102" i="40"/>
  <c r="E102" i="40"/>
  <c r="H100" i="40"/>
  <c r="E100" i="40"/>
  <c r="Q1" i="40"/>
  <c r="P1" i="40"/>
  <c r="O1" i="40"/>
  <c r="N1" i="40"/>
  <c r="M1" i="40"/>
  <c r="L1" i="40"/>
  <c r="K1" i="40"/>
  <c r="J1" i="40"/>
  <c r="I1" i="40"/>
  <c r="H1" i="40"/>
  <c r="G1" i="40"/>
  <c r="F1" i="40"/>
  <c r="E1" i="40"/>
  <c r="D1" i="40"/>
  <c r="C1" i="40"/>
  <c r="B1" i="40"/>
  <c r="A1" i="40"/>
  <c r="B31" i="42" l="1"/>
  <c r="L696" i="40"/>
  <c r="F697" i="40" s="1"/>
  <c r="L336" i="40"/>
  <c r="N510" i="40"/>
  <c r="J755" i="40"/>
  <c r="J756" i="40" s="1"/>
  <c r="J757" i="40" s="1"/>
  <c r="M339" i="40"/>
  <c r="M336" i="40"/>
  <c r="J510" i="40"/>
  <c r="J698" i="40"/>
  <c r="I698" i="40" s="1"/>
  <c r="C698" i="40" s="1"/>
  <c r="E698" i="40"/>
  <c r="H780" i="40"/>
  <c r="L780" i="40" s="1"/>
  <c r="M510" i="40"/>
  <c r="L813" i="40"/>
  <c r="G638" i="40"/>
  <c r="H638" i="40" s="1"/>
  <c r="K638" i="40" s="1"/>
  <c r="G642" i="40"/>
  <c r="H642" i="40" s="1"/>
  <c r="K642" i="40" s="1"/>
  <c r="G637" i="40"/>
  <c r="H637" i="40" s="1"/>
  <c r="K637" i="40" s="1"/>
  <c r="E700" i="40"/>
  <c r="B32" i="42" l="1"/>
  <c r="B33" i="42" s="1"/>
  <c r="B34" i="42" s="1"/>
  <c r="G697" i="40"/>
  <c r="K697" i="40"/>
  <c r="L697" i="40" s="1"/>
  <c r="F699" i="40"/>
  <c r="F700" i="40"/>
  <c r="F698" i="40"/>
  <c r="F701" i="40"/>
  <c r="B35" i="42" l="1"/>
  <c r="B36" i="42" s="1"/>
  <c r="G700" i="40"/>
  <c r="K700" i="40"/>
  <c r="L700" i="40" s="1"/>
  <c r="G699" i="40"/>
  <c r="K699" i="40" s="1"/>
  <c r="L699" i="40" s="1"/>
  <c r="K696" i="40" s="1"/>
  <c r="E689" i="40" s="1"/>
  <c r="C689" i="40" s="1"/>
  <c r="G698" i="40"/>
  <c r="K698" i="40"/>
  <c r="L698" i="40" s="1"/>
  <c r="G701" i="40"/>
  <c r="K701" i="40"/>
  <c r="L701" i="40" s="1"/>
  <c r="F689" i="40"/>
  <c r="D692" i="40" s="1"/>
  <c r="I689" i="40"/>
  <c r="B37" i="42" l="1"/>
  <c r="B38" i="42" s="1"/>
  <c r="B40" i="42" s="1"/>
  <c r="B41" i="42" s="1"/>
  <c r="I692" i="40"/>
  <c r="D694" i="40"/>
  <c r="H692" i="40"/>
  <c r="C692" i="40"/>
  <c r="C694" i="40"/>
  <c r="G692" i="40"/>
  <c r="K692" i="40" s="1"/>
  <c r="E692" i="40"/>
  <c r="E694" i="40" l="1"/>
  <c r="J694" i="40"/>
  <c r="H694" i="40" l="1"/>
  <c r="G694" i="40"/>
  <c r="K694" i="40" s="1"/>
  <c r="AA84" i="37" l="1"/>
  <c r="X38" i="37"/>
  <c r="Y31" i="37"/>
  <c r="Y30" i="37"/>
  <c r="Y29" i="37"/>
  <c r="Y28" i="37"/>
  <c r="Y27" i="37"/>
  <c r="Y26" i="37"/>
  <c r="Y25" i="37"/>
  <c r="P4" i="37"/>
  <c r="Q1" i="37"/>
  <c r="P1" i="37"/>
  <c r="O1" i="37"/>
  <c r="N1" i="37"/>
  <c r="M1" i="37"/>
  <c r="L1" i="37"/>
  <c r="K1" i="37"/>
  <c r="J1" i="37"/>
  <c r="I1" i="37"/>
  <c r="H1" i="37"/>
  <c r="G1" i="37"/>
  <c r="F1" i="37"/>
  <c r="E1" i="37"/>
  <c r="D1" i="37"/>
  <c r="C1" i="37"/>
  <c r="B1" i="37"/>
  <c r="M68" i="36"/>
  <c r="N68" i="36" s="1"/>
  <c r="N67" i="36"/>
  <c r="M67" i="36"/>
  <c r="M66" i="36"/>
  <c r="N66" i="36" s="1"/>
  <c r="F66" i="36"/>
  <c r="G66" i="36" s="1"/>
  <c r="M65" i="36"/>
  <c r="N65" i="36" s="1"/>
  <c r="G65" i="36"/>
  <c r="F65" i="36"/>
  <c r="M64" i="36"/>
  <c r="N64" i="36" s="1"/>
  <c r="F64" i="36"/>
  <c r="G64" i="36" s="1"/>
  <c r="M63" i="36"/>
  <c r="N63" i="36" s="1"/>
  <c r="G63" i="36"/>
  <c r="F63" i="36"/>
  <c r="M62" i="36"/>
  <c r="N62" i="36" s="1"/>
  <c r="F62" i="36"/>
  <c r="G62" i="36" s="1"/>
  <c r="M61" i="36"/>
  <c r="N61" i="36" s="1"/>
  <c r="G61" i="36"/>
  <c r="F61" i="36"/>
  <c r="M60" i="36"/>
  <c r="N60" i="36" s="1"/>
  <c r="F60" i="36"/>
  <c r="G60" i="36" s="1"/>
  <c r="N59" i="36"/>
  <c r="M59" i="36"/>
  <c r="F59" i="36"/>
  <c r="G59" i="36" s="1"/>
  <c r="T58" i="36"/>
  <c r="U58" i="36" s="1"/>
  <c r="M58" i="36"/>
  <c r="N58" i="36" s="1"/>
  <c r="G58" i="36"/>
  <c r="F58" i="36"/>
  <c r="T57" i="36"/>
  <c r="U57" i="36" s="1"/>
  <c r="M57" i="36"/>
  <c r="N57" i="36" s="1"/>
  <c r="F57" i="36"/>
  <c r="G57" i="36" s="1"/>
  <c r="U56" i="36"/>
  <c r="T56" i="36"/>
  <c r="M56" i="36"/>
  <c r="N56" i="36" s="1"/>
  <c r="F56" i="36"/>
  <c r="G56" i="36" s="1"/>
  <c r="T55" i="36"/>
  <c r="U55" i="36" s="1"/>
  <c r="N55" i="36"/>
  <c r="M55" i="36"/>
  <c r="F55" i="36"/>
  <c r="G55" i="36" s="1"/>
  <c r="T54" i="36"/>
  <c r="U54" i="36" s="1"/>
  <c r="M54" i="36"/>
  <c r="N54" i="36" s="1"/>
  <c r="G54" i="36"/>
  <c r="F54" i="36"/>
  <c r="T53" i="36"/>
  <c r="U53" i="36" s="1"/>
  <c r="M53" i="36"/>
  <c r="N53" i="36" s="1"/>
  <c r="G53" i="36"/>
  <c r="F53" i="36"/>
  <c r="T52" i="36"/>
  <c r="U52" i="36" s="1"/>
  <c r="M52" i="36"/>
  <c r="N52" i="36" s="1"/>
  <c r="F52" i="36"/>
  <c r="G52" i="36" s="1"/>
  <c r="T51" i="36"/>
  <c r="U51" i="36" s="1"/>
  <c r="M51" i="36"/>
  <c r="N51" i="36" s="1"/>
  <c r="F51" i="36"/>
  <c r="G51" i="36" s="1"/>
  <c r="U50" i="36"/>
  <c r="T50" i="36"/>
  <c r="M50" i="36"/>
  <c r="N50" i="36" s="1"/>
  <c r="F50" i="36"/>
  <c r="G50" i="36" s="1"/>
  <c r="T49" i="36"/>
  <c r="U49" i="36" s="1"/>
  <c r="N49" i="36"/>
  <c r="M49" i="36"/>
  <c r="F49" i="36"/>
  <c r="G49" i="36" s="1"/>
  <c r="T48" i="36"/>
  <c r="U48" i="36" s="1"/>
  <c r="M48" i="36"/>
  <c r="N48" i="36" s="1"/>
  <c r="G48" i="36"/>
  <c r="F48" i="36"/>
  <c r="T47" i="36"/>
  <c r="U47" i="36" s="1"/>
  <c r="M47" i="36"/>
  <c r="N47" i="36" s="1"/>
  <c r="G47" i="36"/>
  <c r="F47" i="36"/>
  <c r="T46" i="36"/>
  <c r="U46" i="36" s="1"/>
  <c r="M46" i="36"/>
  <c r="N46" i="36" s="1"/>
  <c r="G46" i="36"/>
  <c r="F46" i="36"/>
  <c r="U45" i="36"/>
  <c r="T45" i="36"/>
  <c r="M45" i="36"/>
  <c r="N45" i="36" s="1"/>
  <c r="F45" i="36"/>
  <c r="G45" i="36" s="1"/>
  <c r="U44" i="36"/>
  <c r="T44" i="36"/>
  <c r="N44" i="36"/>
  <c r="M44" i="36"/>
  <c r="F44" i="36"/>
  <c r="G44" i="36" s="1"/>
  <c r="U43" i="36"/>
  <c r="T43" i="36"/>
  <c r="M43" i="36"/>
  <c r="N43" i="36" s="1"/>
  <c r="F43" i="36"/>
  <c r="G43" i="36" s="1"/>
  <c r="U42" i="36"/>
  <c r="T42" i="36"/>
  <c r="M42" i="36"/>
  <c r="N42" i="36" s="1"/>
  <c r="G42" i="36"/>
  <c r="F42" i="36"/>
  <c r="T41" i="36"/>
  <c r="U41" i="36" s="1"/>
  <c r="N41" i="36"/>
  <c r="M41" i="36"/>
  <c r="G41" i="36"/>
  <c r="F41" i="36"/>
  <c r="U40" i="36"/>
  <c r="T40" i="36"/>
  <c r="M40" i="36"/>
  <c r="N40" i="36" s="1"/>
  <c r="G40" i="36"/>
  <c r="F40" i="36"/>
  <c r="T39" i="36"/>
  <c r="U39" i="36" s="1"/>
  <c r="N39" i="36"/>
  <c r="M39" i="36"/>
  <c r="F39" i="36"/>
  <c r="G39" i="36" s="1"/>
  <c r="U38" i="36"/>
  <c r="T38" i="36"/>
  <c r="M38" i="36"/>
  <c r="N38" i="36" s="1"/>
  <c r="G38" i="36"/>
  <c r="F38" i="36"/>
  <c r="T37" i="36"/>
  <c r="U37" i="36" s="1"/>
  <c r="N37" i="36"/>
  <c r="M37" i="36"/>
  <c r="F37" i="36"/>
  <c r="G37" i="36" s="1"/>
  <c r="U36" i="36"/>
  <c r="T36" i="36"/>
  <c r="M36" i="36"/>
  <c r="N36" i="36" s="1"/>
  <c r="G36" i="36"/>
  <c r="F36" i="36"/>
  <c r="T35" i="36"/>
  <c r="U35" i="36" s="1"/>
  <c r="N35" i="36"/>
  <c r="M35" i="36"/>
  <c r="F35" i="36"/>
  <c r="G35" i="36" s="1"/>
  <c r="U34" i="36"/>
  <c r="T34" i="36"/>
  <c r="N34" i="36"/>
  <c r="M34" i="36"/>
  <c r="F34" i="36"/>
  <c r="G34" i="36" s="1"/>
  <c r="U33" i="36"/>
  <c r="T33" i="36"/>
  <c r="M33" i="36"/>
  <c r="N33" i="36" s="1"/>
  <c r="G33" i="36"/>
  <c r="F33" i="36"/>
  <c r="U32" i="36"/>
  <c r="T32" i="36"/>
  <c r="N32" i="36"/>
  <c r="M32" i="36"/>
  <c r="G32" i="36"/>
  <c r="F32" i="36"/>
  <c r="T31" i="36"/>
  <c r="U31" i="36" s="1"/>
  <c r="N31" i="36"/>
  <c r="M31" i="36"/>
  <c r="F31" i="36"/>
  <c r="G31" i="36" s="1"/>
  <c r="U30" i="36"/>
  <c r="T30" i="36"/>
  <c r="M30" i="36"/>
  <c r="N30" i="36" s="1"/>
  <c r="F30" i="36"/>
  <c r="G30" i="36" s="1"/>
  <c r="U29" i="36"/>
  <c r="T29" i="36"/>
  <c r="M29" i="36"/>
  <c r="N29" i="36" s="1"/>
  <c r="G29" i="36"/>
  <c r="F29" i="36"/>
  <c r="T28" i="36"/>
  <c r="U28" i="36" s="1"/>
  <c r="N28" i="36"/>
  <c r="M28" i="36"/>
  <c r="F28" i="36"/>
  <c r="G28" i="36" s="1"/>
  <c r="U27" i="36"/>
  <c r="T27" i="36"/>
  <c r="M27" i="36"/>
  <c r="N27" i="36" s="1"/>
  <c r="F27" i="36"/>
  <c r="G27" i="36" s="1"/>
  <c r="U26" i="36"/>
  <c r="T26" i="36"/>
  <c r="N26" i="36"/>
  <c r="M26" i="36"/>
  <c r="G26" i="36"/>
  <c r="F26" i="36"/>
  <c r="T25" i="36"/>
  <c r="U25" i="36" s="1"/>
  <c r="N25" i="36"/>
  <c r="M25" i="36"/>
  <c r="G25" i="36"/>
  <c r="F25" i="36"/>
  <c r="U24" i="36"/>
  <c r="T24" i="36"/>
  <c r="M24" i="36"/>
  <c r="N24" i="36" s="1"/>
  <c r="G24" i="36"/>
  <c r="F24" i="36"/>
  <c r="T23" i="36"/>
  <c r="U23" i="36" s="1"/>
  <c r="N23" i="36"/>
  <c r="M23" i="36"/>
  <c r="F23" i="36"/>
  <c r="G23" i="36" s="1"/>
  <c r="U22" i="36"/>
  <c r="T22" i="36"/>
  <c r="M22" i="36"/>
  <c r="N22" i="36" s="1"/>
  <c r="G22" i="36"/>
  <c r="F22" i="36"/>
  <c r="T21" i="36"/>
  <c r="U21" i="36" s="1"/>
  <c r="N21" i="36"/>
  <c r="M21" i="36"/>
  <c r="F21" i="36"/>
  <c r="G21" i="36" s="1"/>
  <c r="U20" i="36"/>
  <c r="T20" i="36"/>
  <c r="M20" i="36"/>
  <c r="N20" i="36" s="1"/>
  <c r="G20" i="36"/>
  <c r="F20" i="36"/>
  <c r="T19" i="36"/>
  <c r="U19" i="36" s="1"/>
  <c r="N19" i="36"/>
  <c r="M19" i="36"/>
  <c r="F19" i="36"/>
  <c r="G19" i="36" s="1"/>
  <c r="T18" i="36"/>
  <c r="U18" i="36" s="1"/>
  <c r="M18" i="36"/>
  <c r="N18" i="36" s="1"/>
  <c r="G18" i="36"/>
  <c r="F18" i="36"/>
  <c r="T17" i="36"/>
  <c r="U17" i="36" s="1"/>
  <c r="M17" i="36"/>
  <c r="N17" i="36" s="1"/>
  <c r="F17" i="36"/>
  <c r="G17" i="36" s="1"/>
  <c r="U16" i="36"/>
  <c r="T16" i="36"/>
  <c r="M16" i="36"/>
  <c r="N16" i="36" s="1"/>
  <c r="F16" i="36"/>
  <c r="G16" i="36" s="1"/>
  <c r="T15" i="36"/>
  <c r="U15" i="36" s="1"/>
  <c r="N15" i="36"/>
  <c r="M15" i="36"/>
  <c r="F15" i="36"/>
  <c r="G15" i="36" s="1"/>
  <c r="U14" i="36"/>
  <c r="T14" i="36"/>
  <c r="N14" i="36"/>
  <c r="M14" i="36"/>
  <c r="F14" i="36"/>
  <c r="G14" i="36" s="1"/>
  <c r="U13" i="36"/>
  <c r="T13" i="36"/>
  <c r="N13" i="36"/>
  <c r="M13" i="36"/>
  <c r="F13" i="36"/>
  <c r="G13" i="36" s="1"/>
  <c r="T12" i="36"/>
  <c r="U12" i="36" s="1"/>
  <c r="N12" i="36"/>
  <c r="M12" i="36"/>
  <c r="G12" i="36"/>
  <c r="F12" i="36"/>
  <c r="T11" i="36"/>
  <c r="U11" i="36" s="1"/>
  <c r="M11" i="36"/>
  <c r="N11" i="36" s="1"/>
  <c r="G11" i="36"/>
  <c r="F11" i="36"/>
  <c r="T10" i="36"/>
  <c r="U10" i="36" s="1"/>
  <c r="M10" i="36"/>
  <c r="N10" i="36" s="1"/>
  <c r="F10" i="36"/>
  <c r="G10" i="36" s="1"/>
  <c r="U9" i="36"/>
  <c r="T9" i="36"/>
  <c r="M9" i="36"/>
  <c r="N9" i="36" s="1"/>
  <c r="F9" i="36"/>
  <c r="G9" i="36" s="1"/>
  <c r="U8" i="36"/>
  <c r="T8" i="36"/>
  <c r="M8" i="36"/>
  <c r="N8" i="36" s="1"/>
  <c r="F8" i="36"/>
  <c r="G8" i="36" s="1"/>
  <c r="B8" i="36"/>
  <c r="T7" i="36"/>
  <c r="U7" i="36" s="1"/>
  <c r="N7" i="36"/>
  <c r="M7" i="36"/>
  <c r="F7" i="36"/>
  <c r="G7" i="36" s="1"/>
  <c r="V6" i="32"/>
  <c r="L6" i="32"/>
  <c r="B6" i="32"/>
  <c r="AH5" i="32"/>
  <c r="I1" i="32"/>
  <c r="B9" i="36" l="1"/>
  <c r="B7" i="32"/>
  <c r="L7" i="32"/>
  <c r="V7" i="32"/>
  <c r="B8" i="32"/>
  <c r="AH6" i="32"/>
  <c r="B10" i="36" l="1"/>
  <c r="AH7" i="32"/>
  <c r="L8" i="32"/>
  <c r="B10" i="32"/>
  <c r="AH8" i="32"/>
  <c r="B9" i="32"/>
  <c r="V8" i="32"/>
  <c r="B11" i="32"/>
  <c r="B11" i="36" l="1"/>
  <c r="AH9" i="32"/>
  <c r="B13" i="32"/>
  <c r="L10" i="32"/>
  <c r="V9" i="32"/>
  <c r="B12" i="36" l="1"/>
  <c r="B13" i="36"/>
  <c r="AH10" i="32"/>
  <c r="L11" i="32"/>
  <c r="V10" i="32"/>
  <c r="B16" i="32"/>
  <c r="B15" i="32"/>
  <c r="B14" i="36" l="1"/>
  <c r="V12" i="32"/>
  <c r="AH11" i="32"/>
  <c r="V11" i="32"/>
  <c r="B20" i="32"/>
  <c r="B21" i="32" s="1"/>
  <c r="B22" i="32" s="1"/>
  <c r="D5" i="32" s="1"/>
  <c r="B17" i="32"/>
  <c r="B19" i="32" s="1"/>
  <c r="L12" i="32"/>
  <c r="AH12" i="32"/>
  <c r="B16" i="36" l="1"/>
  <c r="D7" i="32"/>
  <c r="D6" i="32"/>
  <c r="AH13" i="32"/>
  <c r="L13" i="32"/>
  <c r="V13" i="32"/>
  <c r="V14" i="32" s="1"/>
  <c r="B17" i="36" l="1"/>
  <c r="B18" i="36"/>
  <c r="B19" i="36" s="1"/>
  <c r="L15" i="32"/>
  <c r="L16" i="32" s="1"/>
  <c r="L18" i="32" s="1"/>
  <c r="L19" i="32" s="1"/>
  <c r="L20" i="32" s="1"/>
  <c r="L21" i="32" s="1"/>
  <c r="L22" i="32" s="1"/>
  <c r="L23" i="32" s="1"/>
  <c r="L24" i="32" s="1"/>
  <c r="L25" i="32" s="1"/>
  <c r="L26" i="32" s="1"/>
  <c r="L27" i="32" s="1"/>
  <c r="L28" i="32" s="1"/>
  <c r="L29" i="32" s="1"/>
  <c r="L30" i="32" s="1"/>
  <c r="L14" i="32"/>
  <c r="V15" i="32"/>
  <c r="D9" i="32"/>
  <c r="D8" i="32"/>
  <c r="AH14" i="32"/>
  <c r="B21" i="36" l="1"/>
  <c r="B22" i="36" s="1"/>
  <c r="B23" i="36" s="1"/>
  <c r="B24" i="36" s="1"/>
  <c r="B25" i="36" s="1"/>
  <c r="B26" i="36" s="1"/>
  <c r="B27" i="36" s="1"/>
  <c r="B28" i="36" s="1"/>
  <c r="B29" i="36" s="1"/>
  <c r="B30" i="36" s="1"/>
  <c r="B31" i="36" s="1"/>
  <c r="B32" i="36" s="1"/>
  <c r="B34" i="36" s="1"/>
  <c r="B35" i="36" s="1"/>
  <c r="B36" i="36" s="1"/>
  <c r="B37" i="36" s="1"/>
  <c r="B38" i="36" s="1"/>
  <c r="B39" i="36" s="1"/>
  <c r="B40" i="36" s="1"/>
  <c r="B41" i="36" s="1"/>
  <c r="B42" i="36" s="1"/>
  <c r="B43" i="36" s="1"/>
  <c r="B44" i="36" s="1"/>
  <c r="B45" i="36" s="1"/>
  <c r="B46" i="36" s="1"/>
  <c r="B47" i="36" s="1"/>
  <c r="B48" i="36" s="1"/>
  <c r="B49" i="36" s="1"/>
  <c r="B50" i="36" s="1"/>
  <c r="B51" i="36" s="1"/>
  <c r="B53" i="36" s="1"/>
  <c r="B55" i="36" s="1"/>
  <c r="B56" i="36" s="1"/>
  <c r="B57" i="36" s="1"/>
  <c r="B58" i="36" s="1"/>
  <c r="B59" i="36" s="1"/>
  <c r="B61" i="36" s="1"/>
  <c r="B62" i="36" s="1"/>
  <c r="B63" i="36" s="1"/>
  <c r="B64" i="36" s="1"/>
  <c r="B65" i="36" s="1"/>
  <c r="B66" i="36" s="1"/>
  <c r="I7" i="36" s="1"/>
  <c r="B20" i="36"/>
  <c r="L31" i="32"/>
  <c r="L32" i="32" s="1"/>
  <c r="L33" i="32" s="1"/>
  <c r="L34" i="32" s="1"/>
  <c r="L35" i="32" s="1"/>
  <c r="L36" i="32" s="1"/>
  <c r="L37" i="32" s="1"/>
  <c r="L38" i="32" s="1"/>
  <c r="L40" i="32" s="1"/>
  <c r="L41" i="32" s="1"/>
  <c r="D11" i="32"/>
  <c r="L42" i="32"/>
  <c r="L43" i="32" s="1"/>
  <c r="L44" i="32" s="1"/>
  <c r="L45" i="32" s="1"/>
  <c r="L46" i="32" s="1"/>
  <c r="L47" i="32" s="1"/>
  <c r="L48" i="32" s="1"/>
  <c r="L49" i="32" s="1"/>
  <c r="L50" i="32" s="1"/>
  <c r="L51" i="32" s="1"/>
  <c r="L52" i="32" s="1"/>
  <c r="N5" i="32" s="1"/>
  <c r="V16" i="32"/>
  <c r="V17" i="32" s="1"/>
  <c r="V19" i="32" s="1"/>
  <c r="V20" i="32" s="1"/>
  <c r="V21" i="32" s="1"/>
  <c r="V22" i="32" s="1"/>
  <c r="V23" i="32" s="1"/>
  <c r="V24" i="32" s="1"/>
  <c r="V25" i="32" s="1"/>
  <c r="V26" i="32" s="1"/>
  <c r="V27" i="32" s="1"/>
  <c r="V28" i="32" s="1"/>
  <c r="V31" i="32" s="1"/>
  <c r="V32" i="32" s="1"/>
  <c r="V33" i="32" s="1"/>
  <c r="V34" i="32" s="1"/>
  <c r="V35" i="32" s="1"/>
  <c r="V36" i="32" s="1"/>
  <c r="V37" i="32" s="1"/>
  <c r="V38" i="32" s="1"/>
  <c r="V39" i="32" s="1"/>
  <c r="V40" i="32" s="1"/>
  <c r="V41" i="32" s="1"/>
  <c r="V42" i="32" s="1"/>
  <c r="V43" i="32" s="1"/>
  <c r="V44" i="32" s="1"/>
  <c r="V45" i="32" s="1"/>
  <c r="V46" i="32" s="1"/>
  <c r="V47" i="32" s="1"/>
  <c r="V48" i="32" s="1"/>
  <c r="V49" i="32" s="1"/>
  <c r="V50" i="32" s="1"/>
  <c r="V51" i="32" s="1"/>
  <c r="V52" i="32" s="1"/>
  <c r="V53" i="32" s="1"/>
  <c r="V54" i="32" s="1"/>
  <c r="V55" i="32" s="1"/>
  <c r="V56" i="32" s="1"/>
  <c r="V57" i="32" s="1"/>
  <c r="V58" i="32" s="1"/>
  <c r="V59" i="32" s="1"/>
  <c r="V60" i="32" s="1"/>
  <c r="V61" i="32" s="1"/>
  <c r="V62" i="32" s="1"/>
  <c r="X5" i="32" s="1"/>
  <c r="AH15" i="32"/>
  <c r="AH16" i="32" s="1"/>
  <c r="AH17" i="32" s="1"/>
  <c r="AH18" i="32" s="1"/>
  <c r="AH19" i="32" s="1"/>
  <c r="AH20" i="32" s="1"/>
  <c r="AH21" i="32" s="1"/>
  <c r="AH22" i="32" s="1"/>
  <c r="AH23" i="32" s="1"/>
  <c r="AH24" i="32" s="1"/>
  <c r="AH25" i="32" s="1"/>
  <c r="AH26" i="32" s="1"/>
  <c r="AH27" i="32" s="1"/>
  <c r="AH28" i="32" s="1"/>
  <c r="AH29" i="32" s="1"/>
  <c r="AH30" i="32" s="1"/>
  <c r="AH31" i="32" s="1"/>
  <c r="AH32" i="32" s="1"/>
  <c r="AH33" i="32" s="1"/>
  <c r="AH34" i="32" s="1"/>
  <c r="AH35" i="32" s="1"/>
  <c r="AH36" i="32" s="1"/>
  <c r="AH37" i="32" s="1"/>
  <c r="AH38" i="32" s="1"/>
  <c r="AH39" i="32" s="1"/>
  <c r="AH40" i="32" s="1"/>
  <c r="AH41" i="32" s="1"/>
  <c r="AH42" i="32" s="1"/>
  <c r="AH43" i="32" s="1"/>
  <c r="AH44" i="32" s="1"/>
  <c r="AH45" i="32" s="1"/>
  <c r="AH46" i="32" s="1"/>
  <c r="AH47" i="32" s="1"/>
  <c r="AH48" i="32" s="1"/>
  <c r="AH49" i="32" s="1"/>
  <c r="AH50" i="32" s="1"/>
  <c r="AH51" i="32" s="1"/>
  <c r="AH52" i="32" s="1"/>
  <c r="AH53" i="32" s="1"/>
  <c r="AH54" i="32" s="1"/>
  <c r="AH55" i="32" s="1"/>
  <c r="AH56" i="32" s="1"/>
  <c r="AH57" i="32" s="1"/>
  <c r="AH58" i="32" s="1"/>
  <c r="AH59" i="32" s="1"/>
  <c r="AK4" i="32" s="1"/>
  <c r="I8" i="36" l="1"/>
  <c r="I10" i="36"/>
  <c r="I9" i="36"/>
  <c r="X6" i="32"/>
  <c r="AK6" i="32"/>
  <c r="AK5" i="32"/>
  <c r="N7" i="32"/>
  <c r="N6" i="32"/>
  <c r="D13" i="32"/>
  <c r="I13" i="36" l="1"/>
  <c r="I12" i="36"/>
  <c r="I15" i="36"/>
  <c r="D15" i="32"/>
  <c r="D16" i="32"/>
  <c r="N8" i="32"/>
  <c r="N9" i="32"/>
  <c r="AK7" i="32"/>
  <c r="AK9" i="32" s="1"/>
  <c r="AK8" i="32"/>
  <c r="X7" i="32"/>
  <c r="I16" i="36" l="1"/>
  <c r="I17" i="36"/>
  <c r="X9" i="32"/>
  <c r="X8" i="32"/>
  <c r="AK10" i="32"/>
  <c r="D18" i="32"/>
  <c r="D20" i="32" s="1"/>
  <c r="D22" i="32" s="1"/>
  <c r="D23" i="32" s="1"/>
  <c r="D24" i="32" s="1"/>
  <c r="D25" i="32" s="1"/>
  <c r="D26" i="32" s="1"/>
  <c r="F5" i="32" s="1"/>
  <c r="AK11" i="32"/>
  <c r="N10" i="32"/>
  <c r="I18" i="36" l="1"/>
  <c r="F6" i="32"/>
  <c r="AK12" i="32"/>
  <c r="AK13" i="32"/>
  <c r="AK14" i="32" s="1"/>
  <c r="N11" i="32"/>
  <c r="X10" i="32"/>
  <c r="I19" i="36" l="1"/>
  <c r="AK15" i="32"/>
  <c r="AK16" i="32" s="1"/>
  <c r="X11" i="32"/>
  <c r="X12" i="32" s="1"/>
  <c r="F7" i="32"/>
  <c r="N13" i="32"/>
  <c r="I20" i="36" l="1"/>
  <c r="AK17" i="32"/>
  <c r="AK18" i="32" s="1"/>
  <c r="AK19" i="32" s="1"/>
  <c r="AK20" i="32"/>
  <c r="AK21" i="32" s="1"/>
  <c r="AK22" i="32" s="1"/>
  <c r="AK23" i="32" s="1"/>
  <c r="AK24" i="32" s="1"/>
  <c r="AK25" i="32" s="1"/>
  <c r="AK26" i="32" s="1"/>
  <c r="AK27" i="32" s="1"/>
  <c r="AK28" i="32" s="1"/>
  <c r="AK29" i="32" s="1"/>
  <c r="AK30" i="32" s="1"/>
  <c r="AK31" i="32" s="1"/>
  <c r="AK32" i="32" s="1"/>
  <c r="AK33" i="32" s="1"/>
  <c r="AK34" i="32" s="1"/>
  <c r="AK35" i="32" s="1"/>
  <c r="AK36" i="32" s="1"/>
  <c r="AK37" i="32" s="1"/>
  <c r="AK38" i="32" s="1"/>
  <c r="AK39" i="32" s="1"/>
  <c r="AK40" i="32" s="1"/>
  <c r="AK41" i="32" s="1"/>
  <c r="AK42" i="32" s="1"/>
  <c r="AK43" i="32" s="1"/>
  <c r="AK44" i="32" s="1"/>
  <c r="AK45" i="32" s="1"/>
  <c r="AK46" i="32" s="1"/>
  <c r="AK47" i="32" s="1"/>
  <c r="AK48" i="32" s="1"/>
  <c r="AK49" i="32" s="1"/>
  <c r="AK50" i="32" s="1"/>
  <c r="AK51" i="32" s="1"/>
  <c r="AK52" i="32" s="1"/>
  <c r="AK53" i="32" s="1"/>
  <c r="AK54" i="32" s="1"/>
  <c r="AK55" i="32" s="1"/>
  <c r="AK56" i="32" s="1"/>
  <c r="AK57" i="32" s="1"/>
  <c r="AK58" i="32" s="1"/>
  <c r="N14" i="32"/>
  <c r="N15" i="32" s="1"/>
  <c r="N16" i="32" s="1"/>
  <c r="N17" i="32" s="1"/>
  <c r="N18" i="32" s="1"/>
  <c r="N19" i="32" s="1"/>
  <c r="N20" i="32" s="1"/>
  <c r="N21" i="32" s="1"/>
  <c r="N22" i="32" s="1"/>
  <c r="N23" i="32" s="1"/>
  <c r="N24" i="32" s="1"/>
  <c r="N25" i="32" s="1"/>
  <c r="N26" i="32" s="1"/>
  <c r="N27" i="32" s="1"/>
  <c r="N28" i="32" s="1"/>
  <c r="N29" i="32" s="1"/>
  <c r="N30" i="32" s="1"/>
  <c r="N31" i="32" s="1"/>
  <c r="N33" i="32" s="1"/>
  <c r="N34" i="32" s="1"/>
  <c r="N35" i="32" s="1"/>
  <c r="N36" i="32" s="1"/>
  <c r="N37" i="32" s="1"/>
  <c r="N38" i="32" s="1"/>
  <c r="N39" i="32" s="1"/>
  <c r="N40" i="32" s="1"/>
  <c r="N41" i="32" s="1"/>
  <c r="N42" i="32" s="1"/>
  <c r="N43" i="32" s="1"/>
  <c r="N44" i="32" s="1"/>
  <c r="N45" i="32" s="1"/>
  <c r="N46" i="32" s="1"/>
  <c r="N48" i="32" s="1"/>
  <c r="N49" i="32" s="1"/>
  <c r="N50" i="32" s="1"/>
  <c r="N51" i="32" s="1"/>
  <c r="N52" i="32" s="1"/>
  <c r="P5" i="32" s="1"/>
  <c r="X13" i="32"/>
  <c r="X14" i="32" s="1"/>
  <c r="F8" i="32"/>
  <c r="X15" i="32"/>
  <c r="X16" i="32" s="1"/>
  <c r="X17" i="32" s="1"/>
  <c r="X18" i="32" s="1"/>
  <c r="X19" i="32" s="1"/>
  <c r="X20" i="32" s="1"/>
  <c r="X21" i="32" s="1"/>
  <c r="X22" i="32" s="1"/>
  <c r="X23" i="32" s="1"/>
  <c r="X24" i="32" s="1"/>
  <c r="X25" i="32" s="1"/>
  <c r="X26" i="32" s="1"/>
  <c r="X27" i="32" s="1"/>
  <c r="X28" i="32" s="1"/>
  <c r="X29" i="32" s="1"/>
  <c r="X30" i="32" s="1"/>
  <c r="X31" i="32" s="1"/>
  <c r="X32" i="32" s="1"/>
  <c r="X33" i="32" s="1"/>
  <c r="X36" i="32" s="1"/>
  <c r="X37" i="32" s="1"/>
  <c r="X38" i="32" s="1"/>
  <c r="X39" i="32" s="1"/>
  <c r="X40" i="32" s="1"/>
  <c r="X41" i="32" s="1"/>
  <c r="X42" i="32" s="1"/>
  <c r="X43" i="32" s="1"/>
  <c r="X44" i="32" s="1"/>
  <c r="X45" i="32" s="1"/>
  <c r="X46" i="32" s="1"/>
  <c r="X47" i="32" s="1"/>
  <c r="X48" i="32" s="1"/>
  <c r="X49" i="32" s="1"/>
  <c r="X50" i="32" s="1"/>
  <c r="X51" i="32" s="1"/>
  <c r="X52" i="32" s="1"/>
  <c r="X53" i="32" s="1"/>
  <c r="X54" i="32" s="1"/>
  <c r="X55" i="32" s="1"/>
  <c r="X56" i="32" s="1"/>
  <c r="X57" i="32" s="1"/>
  <c r="X58" i="32" s="1"/>
  <c r="X59" i="32" s="1"/>
  <c r="X60" i="32" s="1"/>
  <c r="X61" i="32" s="1"/>
  <c r="X62" i="32" s="1"/>
  <c r="X63" i="32" s="1"/>
  <c r="Z5" i="32" s="1"/>
  <c r="I21" i="36" l="1"/>
  <c r="I22" i="36" s="1"/>
  <c r="I23" i="36" s="1"/>
  <c r="I24" i="36" s="1"/>
  <c r="I25" i="36" s="1"/>
  <c r="I26" i="36" s="1"/>
  <c r="I28" i="36" s="1"/>
  <c r="I29" i="36" s="1"/>
  <c r="I31" i="36" s="1"/>
  <c r="I32" i="36" s="1"/>
  <c r="I33" i="36" s="1"/>
  <c r="I34" i="36" s="1"/>
  <c r="I35" i="36" s="1"/>
  <c r="I36" i="36" s="1"/>
  <c r="I37" i="36" s="1"/>
  <c r="I38" i="36" s="1"/>
  <c r="I39" i="36" s="1"/>
  <c r="I40" i="36" s="1"/>
  <c r="I41" i="36" s="1"/>
  <c r="I42" i="36" s="1"/>
  <c r="I44" i="36" s="1"/>
  <c r="I45" i="36" s="1"/>
  <c r="I46" i="36" s="1"/>
  <c r="I47" i="36" s="1"/>
  <c r="I48" i="36" s="1"/>
  <c r="I49" i="36" s="1"/>
  <c r="I50" i="36" s="1"/>
  <c r="I51" i="36" s="1"/>
  <c r="I52" i="36" s="1"/>
  <c r="I53" i="36" s="1"/>
  <c r="I54" i="36" s="1"/>
  <c r="I55" i="36" s="1"/>
  <c r="I56" i="36" s="1"/>
  <c r="I57" i="36" s="1"/>
  <c r="I58" i="36" s="1"/>
  <c r="I59" i="36" s="1"/>
  <c r="I60" i="36" s="1"/>
  <c r="I61" i="36" s="1"/>
  <c r="I62" i="36" s="1"/>
  <c r="I63" i="36" s="1"/>
  <c r="I64" i="36" s="1"/>
  <c r="I65" i="36" s="1"/>
  <c r="I66" i="36" s="1"/>
  <c r="I67" i="36" s="1"/>
  <c r="I68" i="36" s="1"/>
  <c r="P7" i="36" s="1"/>
  <c r="P6" i="32"/>
  <c r="Z6" i="32"/>
  <c r="F9" i="32"/>
  <c r="P10" i="36" l="1"/>
  <c r="P8" i="36"/>
  <c r="F10" i="32"/>
  <c r="Z7" i="32"/>
  <c r="P9" i="32"/>
  <c r="F11" i="32"/>
  <c r="F12" i="32"/>
  <c r="P7" i="32"/>
  <c r="F14" i="32"/>
  <c r="F15" i="32" s="1"/>
  <c r="P11" i="36" l="1"/>
  <c r="F16" i="32"/>
  <c r="F17" i="32" s="1"/>
  <c r="F18" i="32"/>
  <c r="F19" i="32" s="1"/>
  <c r="F20" i="32" s="1"/>
  <c r="F21" i="32" s="1"/>
  <c r="F22" i="32" s="1"/>
  <c r="F23" i="32" s="1"/>
  <c r="F24" i="32" s="1"/>
  <c r="H5" i="32" s="1"/>
  <c r="P11" i="32"/>
  <c r="Z8" i="32"/>
  <c r="P12" i="36" l="1"/>
  <c r="H6" i="32"/>
  <c r="P12" i="32"/>
  <c r="Z9" i="32"/>
  <c r="P13" i="32"/>
  <c r="P14" i="32"/>
  <c r="P13" i="36" l="1"/>
  <c r="P16" i="32"/>
  <c r="Z10" i="32"/>
  <c r="H7" i="32"/>
  <c r="H12" i="32" s="1"/>
  <c r="H10" i="32"/>
  <c r="H8" i="32"/>
  <c r="H11" i="32"/>
  <c r="P17" i="32"/>
  <c r="P14" i="36" l="1"/>
  <c r="P15" i="36"/>
  <c r="H14" i="32"/>
  <c r="P18" i="32"/>
  <c r="P20" i="32" s="1"/>
  <c r="Z11" i="32"/>
  <c r="Z12" i="32" s="1"/>
  <c r="Z13" i="32" s="1"/>
  <c r="Z14" i="32" s="1"/>
  <c r="Z15" i="32" s="1"/>
  <c r="Z16" i="32" s="1"/>
  <c r="Z17" i="32" s="1"/>
  <c r="Z18" i="32" s="1"/>
  <c r="Z19" i="32" s="1"/>
  <c r="Z20" i="32" s="1"/>
  <c r="Z21" i="32" s="1"/>
  <c r="Z22" i="32" s="1"/>
  <c r="Z23" i="32" s="1"/>
  <c r="Z24" i="32" s="1"/>
  <c r="Z25" i="32" s="1"/>
  <c r="Z26" i="32" s="1"/>
  <c r="Z29" i="32" s="1"/>
  <c r="Z30" i="32" s="1"/>
  <c r="Z31" i="32" s="1"/>
  <c r="Z32" i="32" s="1"/>
  <c r="Z33" i="32" s="1"/>
  <c r="Z34" i="32" s="1"/>
  <c r="Z35" i="32" s="1"/>
  <c r="Z36" i="32" s="1"/>
  <c r="Z37" i="32" s="1"/>
  <c r="Z38" i="32" s="1"/>
  <c r="Z39" i="32" s="1"/>
  <c r="Z40" i="32" s="1"/>
  <c r="Z41" i="32" s="1"/>
  <c r="Z44" i="32" s="1"/>
  <c r="Z45" i="32" s="1"/>
  <c r="Z46" i="32" s="1"/>
  <c r="Z47" i="32" s="1"/>
  <c r="Z48" i="32" s="1"/>
  <c r="Z51" i="32" s="1"/>
  <c r="Z54" i="32" s="1"/>
  <c r="Z55" i="32" s="1"/>
  <c r="Z56" i="32" s="1"/>
  <c r="Z57" i="32" s="1"/>
  <c r="Z58" i="32" s="1"/>
  <c r="Z59" i="32" s="1"/>
  <c r="Z60" i="32" s="1"/>
  <c r="Z61" i="32" s="1"/>
  <c r="Z62" i="32" s="1"/>
  <c r="AB5" i="32" s="1"/>
  <c r="P19" i="32"/>
  <c r="P16" i="36" l="1"/>
  <c r="P17" i="36"/>
  <c r="AB6" i="32"/>
  <c r="P21" i="32"/>
  <c r="P22" i="32" s="1"/>
  <c r="P23" i="32" s="1"/>
  <c r="P24" i="32" s="1"/>
  <c r="P25" i="32" s="1"/>
  <c r="P26" i="32" s="1"/>
  <c r="P27" i="32" s="1"/>
  <c r="P29" i="32" s="1"/>
  <c r="P30" i="32" s="1"/>
  <c r="P33" i="32" s="1"/>
  <c r="P34" i="32" s="1"/>
  <c r="P35" i="32" s="1"/>
  <c r="P36" i="32" s="1"/>
  <c r="P37" i="32" s="1"/>
  <c r="P38" i="32" s="1"/>
  <c r="P39" i="32" s="1"/>
  <c r="P40" i="32" s="1"/>
  <c r="P41" i="32" s="1"/>
  <c r="P42" i="32" s="1"/>
  <c r="P43" i="32" s="1"/>
  <c r="P45" i="32" s="1"/>
  <c r="P48" i="32" s="1"/>
  <c r="P49" i="32" s="1"/>
  <c r="P50" i="32" s="1"/>
  <c r="P51" i="32" s="1"/>
  <c r="P52" i="32" s="1"/>
  <c r="R5" i="32" s="1"/>
  <c r="H18" i="32"/>
  <c r="H19" i="32" s="1"/>
  <c r="H16" i="32"/>
  <c r="P18" i="36" l="1"/>
  <c r="R6" i="32"/>
  <c r="AB7" i="32"/>
  <c r="P19" i="36" l="1"/>
  <c r="R7" i="32"/>
  <c r="R8" i="32"/>
  <c r="AB8" i="32"/>
  <c r="R9" i="32"/>
  <c r="P20" i="36" l="1"/>
  <c r="P21" i="36" s="1"/>
  <c r="P22" i="36" s="1"/>
  <c r="P23" i="36" s="1"/>
  <c r="P24" i="36" s="1"/>
  <c r="P25" i="36" s="1"/>
  <c r="P26" i="36" s="1"/>
  <c r="P27" i="36" s="1"/>
  <c r="P28" i="36" s="1"/>
  <c r="P29" i="36" s="1"/>
  <c r="P30" i="36" s="1"/>
  <c r="P31" i="36" s="1"/>
  <c r="P32" i="36" s="1"/>
  <c r="P33" i="36" s="1"/>
  <c r="P35" i="36" s="1"/>
  <c r="P36" i="36" s="1"/>
  <c r="P37" i="36" s="1"/>
  <c r="P38" i="36" s="1"/>
  <c r="P39" i="36" s="1"/>
  <c r="P40" i="36" s="1"/>
  <c r="P41" i="36" s="1"/>
  <c r="P42" i="36" s="1"/>
  <c r="P43" i="36" s="1"/>
  <c r="P44" i="36" s="1"/>
  <c r="P45" i="36" s="1"/>
  <c r="P46" i="36" s="1"/>
  <c r="P48" i="36" s="1"/>
  <c r="P49" i="36" s="1"/>
  <c r="P50" i="36" s="1"/>
  <c r="P51" i="36" s="1"/>
  <c r="P52" i="36" s="1"/>
  <c r="P53" i="36" s="1"/>
  <c r="P54" i="36" s="1"/>
  <c r="P55" i="36" s="1"/>
  <c r="P56" i="36" s="1"/>
  <c r="P57" i="36" s="1"/>
  <c r="P58" i="36" s="1"/>
  <c r="AB9" i="32"/>
  <c r="R10" i="32"/>
  <c r="AB11" i="32"/>
  <c r="AB12" i="32"/>
  <c r="AB10" i="32"/>
  <c r="AB13" i="32" l="1"/>
  <c r="R11" i="32"/>
  <c r="R13" i="32" l="1"/>
  <c r="AB14" i="32"/>
  <c r="AB15" i="32" l="1"/>
  <c r="AB16" i="32" s="1"/>
  <c r="AB17" i="32" s="1"/>
  <c r="AB18" i="32" s="1"/>
  <c r="AB19" i="32" s="1"/>
  <c r="AB20" i="32" s="1"/>
  <c r="AB21" i="32" s="1"/>
  <c r="AB22" i="32" s="1"/>
  <c r="AB23" i="32" s="1"/>
  <c r="AB24" i="32" s="1"/>
  <c r="AB25" i="32" s="1"/>
  <c r="AB26" i="32" s="1"/>
  <c r="AB27" i="32" s="1"/>
  <c r="AB28" i="32" s="1"/>
  <c r="AB30" i="32" s="1"/>
  <c r="AB31" i="32" s="1"/>
  <c r="AB33" i="32" s="1"/>
  <c r="AB34" i="32" s="1"/>
  <c r="AB35" i="32" s="1"/>
  <c r="AB36" i="32" s="1"/>
  <c r="AB37" i="32" s="1"/>
  <c r="AB38" i="32" s="1"/>
  <c r="AB39" i="32" s="1"/>
  <c r="AB40" i="32" s="1"/>
  <c r="AB41" i="32" s="1"/>
  <c r="AB42" i="32" s="1"/>
  <c r="AB43" i="32" s="1"/>
  <c r="AB44" i="32" s="1"/>
  <c r="AB45" i="32" s="1"/>
  <c r="AB46" i="32" s="1"/>
  <c r="AB47" i="32" s="1"/>
  <c r="AB48" i="32" s="1"/>
  <c r="AB49" i="32" s="1"/>
  <c r="AB50" i="32" s="1"/>
  <c r="AB51" i="32" s="1"/>
  <c r="AB52" i="32" s="1"/>
  <c r="AB53" i="32" s="1"/>
  <c r="AB54" i="32" s="1"/>
  <c r="AB55" i="32" s="1"/>
  <c r="AB56" i="32" s="1"/>
  <c r="AB57" i="32" s="1"/>
  <c r="AB58" i="32" s="1"/>
  <c r="AB59" i="32" s="1"/>
  <c r="AB62" i="32" s="1"/>
  <c r="AD5" i="32" s="1"/>
  <c r="R14" i="32"/>
  <c r="AD6" i="32" l="1"/>
  <c r="R17" i="32"/>
  <c r="R18" i="32" s="1"/>
  <c r="R19" i="32" s="1"/>
  <c r="R21" i="32" s="1"/>
  <c r="R22" i="32" s="1"/>
  <c r="R23" i="32" s="1"/>
  <c r="R24" i="32" s="1"/>
  <c r="R25" i="32" s="1"/>
  <c r="R26" i="32" s="1"/>
  <c r="R27" i="32" s="1"/>
  <c r="R28" i="32" s="1"/>
  <c r="R29" i="32" s="1"/>
  <c r="R30" i="32" s="1"/>
  <c r="R31" i="32" s="1"/>
  <c r="R34" i="32" s="1"/>
  <c r="R35" i="32" s="1"/>
  <c r="R36" i="32" s="1"/>
  <c r="R39" i="32" s="1"/>
  <c r="R15" i="32"/>
  <c r="R16" i="32"/>
  <c r="AD7" i="32" l="1"/>
  <c r="AD8" i="32"/>
  <c r="AD9" i="32"/>
  <c r="AD10" i="32"/>
  <c r="AD12" i="32" l="1"/>
  <c r="AD11" i="32"/>
  <c r="AD14" i="32" l="1"/>
  <c r="AD13" i="32"/>
  <c r="AD15" i="32" l="1"/>
  <c r="AD16" i="32" l="1"/>
  <c r="AD17" i="32"/>
  <c r="AD18" i="32" s="1"/>
  <c r="AD19" i="32" l="1"/>
  <c r="AD20" i="32" s="1"/>
  <c r="AD21" i="32" s="1"/>
  <c r="AD22" i="32" s="1"/>
  <c r="AD23" i="32" s="1"/>
  <c r="AD24" i="32" s="1"/>
  <c r="AD25" i="32" s="1"/>
  <c r="AD26" i="32" s="1"/>
  <c r="AD27" i="32" s="1"/>
  <c r="AD28" i="32" s="1"/>
  <c r="AD29" i="32" s="1"/>
  <c r="AD30" i="32" s="1"/>
  <c r="AD31" i="32" s="1"/>
  <c r="AD32" i="32" s="1"/>
  <c r="AD33" i="32" s="1"/>
  <c r="AD34" i="32" s="1"/>
  <c r="AD35" i="32" s="1"/>
  <c r="AD36" i="32" s="1"/>
  <c r="AD37" i="32" s="1"/>
  <c r="AD38" i="32" s="1"/>
  <c r="AD41" i="32" s="1"/>
  <c r="AD42" i="32" s="1"/>
  <c r="AD43" i="32" s="1"/>
  <c r="AD44" i="32" s="1"/>
  <c r="AD45" i="32" s="1"/>
  <c r="AD46" i="32" s="1"/>
  <c r="AD47" i="32" s="1"/>
  <c r="AD48" i="32" s="1"/>
  <c r="AD49" i="32" s="1"/>
  <c r="AD50" i="32" s="1"/>
  <c r="AD51" i="32" s="1"/>
  <c r="AD52" i="32" s="1"/>
  <c r="AD53" i="32" s="1"/>
  <c r="AD54" i="32" s="1"/>
  <c r="AD55" i="32" s="1"/>
  <c r="AD56" i="32" s="1"/>
  <c r="AD57" i="32" s="1"/>
  <c r="AF5" i="32" s="1"/>
  <c r="AF7" i="32" l="1"/>
  <c r="AF6" i="32"/>
  <c r="AF8" i="32" l="1"/>
  <c r="AF9" i="32"/>
  <c r="AF10" i="32" l="1"/>
  <c r="AF11" i="32" l="1"/>
  <c r="AF12" i="32"/>
  <c r="AF13" i="32" l="1"/>
  <c r="AF14" i="32"/>
  <c r="AF15" i="32" l="1"/>
  <c r="AF16" i="32" s="1"/>
  <c r="AF17" i="32" s="1"/>
  <c r="AF18" i="32" s="1"/>
  <c r="AF19" i="32" s="1"/>
  <c r="AF22" i="32" s="1"/>
  <c r="AF23" i="32" s="1"/>
  <c r="AF26" i="32" s="1"/>
  <c r="AF27" i="32" s="1"/>
  <c r="AF28" i="32" s="1"/>
  <c r="AF29" i="32" s="1"/>
  <c r="AF30" i="32" s="1"/>
  <c r="AF33" i="32" s="1"/>
  <c r="K22" i="25" l="1"/>
  <c r="O25" i="26"/>
  <c r="H8" i="42" l="1"/>
  <c r="G25" i="42" s="1"/>
  <c r="E20" i="42"/>
  <c r="F20" i="42" s="1"/>
  <c r="E21" i="42"/>
  <c r="F21" i="42" s="1"/>
  <c r="E23" i="42"/>
  <c r="F23" i="42" s="1"/>
  <c r="E17" i="42"/>
  <c r="F17" i="42" s="1"/>
  <c r="E15" i="42"/>
  <c r="F15" i="42" s="1"/>
  <c r="E18" i="42"/>
  <c r="F18" i="42" s="1"/>
  <c r="E10" i="42"/>
  <c r="F10" i="42" s="1"/>
  <c r="E22" i="42"/>
  <c r="F22" i="42" s="1"/>
  <c r="E25" i="42"/>
  <c r="F25" i="42" s="1"/>
  <c r="E16" i="42"/>
  <c r="F16" i="42" s="1"/>
  <c r="E19" i="42"/>
  <c r="F19" i="42" s="1"/>
  <c r="E13" i="42"/>
  <c r="F13" i="42" s="1"/>
  <c r="E14" i="42"/>
  <c r="F14" i="42" s="1"/>
  <c r="E24" i="42"/>
  <c r="F24" i="42" s="1"/>
  <c r="E12" i="42"/>
  <c r="F12" i="42" s="1"/>
  <c r="G13" i="42"/>
  <c r="G19" i="42"/>
  <c r="G12" i="42"/>
  <c r="G10" i="42"/>
  <c r="B6" i="42"/>
  <c r="B8" i="42" s="1"/>
  <c r="G22" i="42" l="1"/>
  <c r="G18" i="42"/>
  <c r="G17" i="42"/>
  <c r="G20" i="42"/>
  <c r="G14" i="42"/>
  <c r="G23" i="42"/>
  <c r="G15" i="42"/>
  <c r="G24" i="42"/>
  <c r="G21" i="42"/>
  <c r="G16" i="42"/>
  <c r="G11" i="42"/>
</calcChain>
</file>

<file path=xl/sharedStrings.xml><?xml version="1.0" encoding="utf-8"?>
<sst xmlns="http://schemas.openxmlformats.org/spreadsheetml/2006/main" count="3794" uniqueCount="2507">
  <si>
    <t>Recette éditée le :</t>
  </si>
  <si>
    <t xml:space="preserve">Poids </t>
  </si>
  <si>
    <t>% Perte</t>
  </si>
  <si>
    <t>BRUT</t>
  </si>
  <si>
    <t>%</t>
  </si>
  <si>
    <t xml:space="preserve">Saisissez vos effectifs </t>
  </si>
  <si>
    <t>Mater</t>
  </si>
  <si>
    <t>Prim</t>
  </si>
  <si>
    <t>Adultes</t>
  </si>
  <si>
    <t>Adultes +</t>
  </si>
  <si>
    <t>Brut à Commander</t>
  </si>
  <si>
    <t>U</t>
  </si>
  <si>
    <t>Net à servir :</t>
  </si>
  <si>
    <t>MÉTHODE D'EXÉCUTION</t>
  </si>
  <si>
    <t>Largeurs de colonnes</t>
  </si>
  <si>
    <t>A</t>
  </si>
  <si>
    <t>B</t>
  </si>
  <si>
    <t>C</t>
  </si>
  <si>
    <t>D</t>
  </si>
  <si>
    <t>Caractères</t>
  </si>
  <si>
    <t xml:space="preserve">Fil de discussion dédié à ce programme </t>
  </si>
  <si>
    <t>http://www.excel-downloads.com/remository/Download/Professionnels/Planification-et-gestion-de-projets/SPACE.html</t>
  </si>
  <si>
    <t>Kg</t>
  </si>
  <si>
    <t>L</t>
  </si>
  <si>
    <t>Œufs entiers</t>
  </si>
  <si>
    <t>VOCABULAIRE PROFESSIONNEL "La CUISINE DE REFERENCE" Michel MAINCENT</t>
  </si>
  <si>
    <t xml:space="preserve">VOCABULAIRE PROFESSIONNEL " CUISINE DE COMPOSITION" </t>
  </si>
  <si>
    <t>E</t>
  </si>
  <si>
    <t>P</t>
  </si>
  <si>
    <t>R</t>
  </si>
  <si>
    <t>H</t>
  </si>
  <si>
    <t>Protéines</t>
  </si>
  <si>
    <t>Abaisser la temp. à coeur</t>
  </si>
  <si>
    <t>Egrener</t>
  </si>
  <si>
    <t>Parfumer</t>
  </si>
  <si>
    <t>Respecter le délai de 2 H</t>
  </si>
  <si>
    <t>Abaisser</t>
  </si>
  <si>
    <t>Dépouiller</t>
  </si>
  <si>
    <t>Habiller</t>
  </si>
  <si>
    <t>Réduire</t>
  </si>
  <si>
    <t>Accompagner</t>
  </si>
  <si>
    <t>Eliminer</t>
  </si>
  <si>
    <t>Parsemer</t>
  </si>
  <si>
    <t>Retirer</t>
  </si>
  <si>
    <t>Abricoter</t>
  </si>
  <si>
    <t>Dérober</t>
  </si>
  <si>
    <t>Hacher</t>
  </si>
  <si>
    <t>Relever</t>
  </si>
  <si>
    <t>Additionner</t>
  </si>
  <si>
    <t>Enfourner</t>
  </si>
  <si>
    <t>Peler</t>
  </si>
  <si>
    <t>Retourner</t>
  </si>
  <si>
    <t>Arroser</t>
  </si>
  <si>
    <t>Désosser</t>
  </si>
  <si>
    <t>Historier</t>
  </si>
  <si>
    <t>Remonter</t>
  </si>
  <si>
    <t>Artichaut</t>
  </si>
  <si>
    <t>Avocat</t>
  </si>
  <si>
    <t>Adjoindre</t>
  </si>
  <si>
    <t>Porter à ébullition</t>
  </si>
  <si>
    <t>Rincer</t>
  </si>
  <si>
    <t>Assaisonner</t>
  </si>
  <si>
    <t>Dessécher</t>
  </si>
  <si>
    <t>I</t>
  </si>
  <si>
    <t>Revenir</t>
  </si>
  <si>
    <t>Agir rapidement</t>
  </si>
  <si>
    <t>Etaler</t>
  </si>
  <si>
    <t>Préchauffer</t>
  </si>
  <si>
    <t>S</t>
  </si>
  <si>
    <t>Détendre</t>
  </si>
  <si>
    <t>Inciser</t>
  </si>
  <si>
    <t>Rissoler</t>
  </si>
  <si>
    <t>Ajouter</t>
  </si>
  <si>
    <t>F</t>
  </si>
  <si>
    <t>Prélever</t>
  </si>
  <si>
    <t>Saupoudrer</t>
  </si>
  <si>
    <t>Barder</t>
  </si>
  <si>
    <t>Dorer</t>
  </si>
  <si>
    <t>Rompre</t>
  </si>
  <si>
    <t>Aplatir</t>
  </si>
  <si>
    <t>Faire bouillir</t>
  </si>
  <si>
    <t>Préparer</t>
  </si>
  <si>
    <t>Servir</t>
  </si>
  <si>
    <t>Beurrer</t>
  </si>
  <si>
    <t>Dresser</t>
  </si>
  <si>
    <t>Lier</t>
  </si>
  <si>
    <t>Rôtir</t>
  </si>
  <si>
    <t>Céléri rave</t>
  </si>
  <si>
    <t>G</t>
  </si>
  <si>
    <t>Protéger</t>
  </si>
  <si>
    <t>Snacker</t>
  </si>
  <si>
    <t>Blanchir</t>
  </si>
  <si>
    <t>Limoner</t>
  </si>
  <si>
    <t>Battre</t>
  </si>
  <si>
    <t>Garnir</t>
  </si>
  <si>
    <t>T</t>
  </si>
  <si>
    <t>Blondir</t>
  </si>
  <si>
    <t>Ebarber</t>
  </si>
  <si>
    <t>Lisser</t>
  </si>
  <si>
    <t>Saigner</t>
  </si>
  <si>
    <t>Réaliser</t>
  </si>
  <si>
    <t>Terminer</t>
  </si>
  <si>
    <t>Bouler</t>
  </si>
  <si>
    <t>Ecailler</t>
  </si>
  <si>
    <t>Lustrer</t>
  </si>
  <si>
    <t>Saisir</t>
  </si>
  <si>
    <t>Chauffer</t>
  </si>
  <si>
    <t>Incorporer</t>
  </si>
  <si>
    <t>Réchauffer en moins d'1 H</t>
  </si>
  <si>
    <t>Braiser</t>
  </si>
  <si>
    <t>Ecaler</t>
  </si>
  <si>
    <t>M</t>
  </si>
  <si>
    <t>Sangler</t>
  </si>
  <si>
    <t>Conserver</t>
  </si>
  <si>
    <t>Indications packaging</t>
  </si>
  <si>
    <t>Recouvrir</t>
  </si>
  <si>
    <t>Utiliser</t>
  </si>
  <si>
    <t>Brider</t>
  </si>
  <si>
    <t>Ecorcher</t>
  </si>
  <si>
    <t>Macérer</t>
  </si>
  <si>
    <t>Sauter</t>
  </si>
  <si>
    <t>Contrôler</t>
  </si>
  <si>
    <t>J</t>
  </si>
  <si>
    <t>Rectifier</t>
  </si>
  <si>
    <t>V</t>
  </si>
  <si>
    <t>Ecosser</t>
  </si>
  <si>
    <t>Manchonner</t>
  </si>
  <si>
    <t>Serrer</t>
  </si>
  <si>
    <t>Choux fleur</t>
  </si>
  <si>
    <t>Jeter</t>
  </si>
  <si>
    <t>Refroidir</t>
  </si>
  <si>
    <t>Vérifier la temp.</t>
  </si>
  <si>
    <t>Canneler</t>
  </si>
  <si>
    <t>Ecumer</t>
  </si>
  <si>
    <t>Marbrer</t>
  </si>
  <si>
    <t>Singer</t>
  </si>
  <si>
    <t>Décorer</t>
  </si>
  <si>
    <t>Réhydrater</t>
  </si>
  <si>
    <t>Verser</t>
  </si>
  <si>
    <t>Caraméliser</t>
  </si>
  <si>
    <t>Effilandrer</t>
  </si>
  <si>
    <t>Mariner</t>
  </si>
  <si>
    <t>Suer</t>
  </si>
  <si>
    <t>Délayer</t>
  </si>
  <si>
    <t>Laver</t>
  </si>
  <si>
    <t>Remonter en température</t>
  </si>
  <si>
    <t>Châtrer</t>
  </si>
  <si>
    <t>Effiler</t>
  </si>
  <si>
    <t>Masquer</t>
  </si>
  <si>
    <t>Disperser</t>
  </si>
  <si>
    <t>Remplacer</t>
  </si>
  <si>
    <t>Chaufroiter</t>
  </si>
  <si>
    <t>Egermer</t>
  </si>
  <si>
    <t>Masser</t>
  </si>
  <si>
    <t>Tailler</t>
  </si>
  <si>
    <t>Disposer</t>
  </si>
  <si>
    <t>Maintenir en temp. sup à 63°</t>
  </si>
  <si>
    <t>Remuer</t>
  </si>
  <si>
    <t>Chemiser</t>
  </si>
  <si>
    <t>Egoutter</t>
  </si>
  <si>
    <t>Meringuer</t>
  </si>
  <si>
    <t>Tamiser</t>
  </si>
  <si>
    <t>Œufs</t>
  </si>
  <si>
    <t>Manipuler</t>
  </si>
  <si>
    <t>Répartir</t>
  </si>
  <si>
    <t>Chiqueter</t>
  </si>
  <si>
    <t>Egrapper</t>
  </si>
  <si>
    <t>Mijoter</t>
  </si>
  <si>
    <t>Tamponner</t>
  </si>
  <si>
    <t>Fenouil</t>
  </si>
  <si>
    <t>Mélanger</t>
  </si>
  <si>
    <t>Repasser</t>
  </si>
  <si>
    <t>Ciseler</t>
  </si>
  <si>
    <t>Monder</t>
  </si>
  <si>
    <t>Tapisser</t>
  </si>
  <si>
    <t>Mettre en cuisson</t>
  </si>
  <si>
    <t>Citronner</t>
  </si>
  <si>
    <t>Emincer</t>
  </si>
  <si>
    <t>Monter</t>
  </si>
  <si>
    <t>Tourer</t>
  </si>
  <si>
    <t>Mixer</t>
  </si>
  <si>
    <t>Clarifier</t>
  </si>
  <si>
    <t>Enrober</t>
  </si>
  <si>
    <t>Mortifier</t>
  </si>
  <si>
    <t>Tourner</t>
  </si>
  <si>
    <t>Coller</t>
  </si>
  <si>
    <t>Eplucher</t>
  </si>
  <si>
    <t>Mouiller</t>
  </si>
  <si>
    <t>Travailler</t>
  </si>
  <si>
    <t>Compoter</t>
  </si>
  <si>
    <t>Escaloper</t>
  </si>
  <si>
    <t>N</t>
  </si>
  <si>
    <t>Tremper</t>
  </si>
  <si>
    <t>Concasser</t>
  </si>
  <si>
    <t>Etuver</t>
  </si>
  <si>
    <t>Nacrer</t>
  </si>
  <si>
    <t>Tronçonner</t>
  </si>
  <si>
    <t>Confire</t>
  </si>
  <si>
    <t>Evider</t>
  </si>
  <si>
    <t>Napper</t>
  </si>
  <si>
    <t>Trousser</t>
  </si>
  <si>
    <t>Contiser</t>
  </si>
  <si>
    <t>Exprimer</t>
  </si>
  <si>
    <t>Turbiner</t>
  </si>
  <si>
    <t>Corner</t>
  </si>
  <si>
    <t>Corser</t>
  </si>
  <si>
    <t>Farcir</t>
  </si>
  <si>
    <t>Paner</t>
  </si>
  <si>
    <t>Coucher</t>
  </si>
  <si>
    <t>Festonner</t>
  </si>
  <si>
    <t>Papilloter</t>
  </si>
  <si>
    <t>Vanner</t>
  </si>
  <si>
    <t>Flamber</t>
  </si>
  <si>
    <t>Passer</t>
  </si>
  <si>
    <t>Videler</t>
  </si>
  <si>
    <t>Crémer</t>
  </si>
  <si>
    <t>Flanquer</t>
  </si>
  <si>
    <t>Persiller</t>
  </si>
  <si>
    <t>Voiler</t>
  </si>
  <si>
    <t>Crever</t>
  </si>
  <si>
    <t>Fleurer</t>
  </si>
  <si>
    <t>Piler</t>
  </si>
  <si>
    <t>Cuire</t>
  </si>
  <si>
    <t>Foisonner</t>
  </si>
  <si>
    <t>Pincer</t>
  </si>
  <si>
    <t>Z</t>
  </si>
  <si>
    <t>Foncer</t>
  </si>
  <si>
    <t>Piquer</t>
  </si>
  <si>
    <t>Zester</t>
  </si>
  <si>
    <t>Décanter</t>
  </si>
  <si>
    <t>Fondre</t>
  </si>
  <si>
    <t>Pocher</t>
  </si>
  <si>
    <t>Décercler</t>
  </si>
  <si>
    <t>Fouler</t>
  </si>
  <si>
    <t>Poêler</t>
  </si>
  <si>
    <t>Décortiquer</t>
  </si>
  <si>
    <t>Fraiser</t>
  </si>
  <si>
    <t>Pousser</t>
  </si>
  <si>
    <t>Décuire</t>
  </si>
  <si>
    <t>Fileter</t>
  </si>
  <si>
    <t>Puncher</t>
  </si>
  <si>
    <t>Déffilandrer</t>
  </si>
  <si>
    <t>Frapper</t>
  </si>
  <si>
    <t>Q</t>
  </si>
  <si>
    <t>Déglacer</t>
  </si>
  <si>
    <t>Frémir</t>
  </si>
  <si>
    <t>Quadriller</t>
  </si>
  <si>
    <t>Dégorger</t>
  </si>
  <si>
    <t>Frire</t>
  </si>
  <si>
    <t>Dégourdir</t>
  </si>
  <si>
    <t>Dégraisser</t>
  </si>
  <si>
    <t>Glacer</t>
  </si>
  <si>
    <t>Rabattre</t>
  </si>
  <si>
    <t>Déhousser</t>
  </si>
  <si>
    <t>Gommer</t>
  </si>
  <si>
    <t>Rafraîchir</t>
  </si>
  <si>
    <t>Dénerver</t>
  </si>
  <si>
    <t>Graisser</t>
  </si>
  <si>
    <t>Raidir</t>
  </si>
  <si>
    <t>Dénoyauter</t>
  </si>
  <si>
    <t>Gratiner</t>
  </si>
  <si>
    <t>Rassir</t>
  </si>
  <si>
    <t>Denteler</t>
  </si>
  <si>
    <t>Griller</t>
  </si>
  <si>
    <t>Rayer</t>
  </si>
  <si>
    <t>Ces documents sont les fruits :</t>
  </si>
  <si>
    <t>de mon expérience et des utilitaires de la restauration collective</t>
  </si>
  <si>
    <t>Transmettez votre savoir et votre savoir faire  peu importe qui le récupère; pourvu qu'un plus grand nombre puisse en bénéficier.</t>
  </si>
  <si>
    <t>Joël LEBOUCHER …Octobre 2015</t>
  </si>
  <si>
    <t>ICI</t>
  </si>
  <si>
    <t>❾</t>
  </si>
  <si>
    <t>❺</t>
  </si>
  <si>
    <t>❸</t>
  </si>
  <si>
    <t>❻</t>
  </si>
  <si>
    <t>❼</t>
  </si>
  <si>
    <t>❽</t>
  </si>
  <si>
    <t>❷</t>
  </si>
  <si>
    <t>Unités</t>
  </si>
  <si>
    <t>Quoi</t>
  </si>
  <si>
    <t>Poids Unitaire</t>
  </si>
  <si>
    <t>Poids</t>
  </si>
  <si>
    <t>❶</t>
  </si>
  <si>
    <t>œufs</t>
  </si>
  <si>
    <t>PHASES ESSENTIELLES  DE PROGRESSION</t>
  </si>
  <si>
    <t>q</t>
  </si>
  <si>
    <t>hg</t>
  </si>
  <si>
    <t>dag</t>
  </si>
  <si>
    <t>gr</t>
  </si>
  <si>
    <t>dl</t>
  </si>
  <si>
    <t>cl</t>
  </si>
  <si>
    <t>ml</t>
  </si>
  <si>
    <t xml:space="preserve">sur la base eau : 1L = 1Kg </t>
  </si>
  <si>
    <t>❹</t>
  </si>
  <si>
    <t>Lien internet</t>
  </si>
  <si>
    <t>Volume</t>
  </si>
  <si>
    <t>Adresse PC</t>
  </si>
  <si>
    <t>Mise à jour</t>
  </si>
  <si>
    <t>Adaptation : Joël Leboucher..UPRT "Union des Personnels de la Restauration Territoriale"  membre du réseau RESTAU'CO</t>
  </si>
  <si>
    <t>.</t>
  </si>
  <si>
    <t>pincée</t>
  </si>
  <si>
    <t>la portion</t>
  </si>
  <si>
    <t>❷ Unités</t>
  </si>
  <si>
    <t>❷  Poids</t>
  </si>
  <si>
    <t>❹  Référence Auteur</t>
  </si>
  <si>
    <t>pour 1 Kg</t>
  </si>
  <si>
    <t>Lien &gt;</t>
  </si>
  <si>
    <t>Private Sub Worksheet_SelectionChange(ByVal Target As Range)</t>
  </si>
  <si>
    <t xml:space="preserve">  Calculate</t>
  </si>
  <si>
    <t>End Sub</t>
  </si>
  <si>
    <t>pour les couleurs c'est de la mise en forme conditionnelle avec cette formule :</t>
  </si>
  <si>
    <t>=OU(LIGNE()=CELLULE("ligne");COLONNE()=CELLULE("colonne"))</t>
  </si>
  <si>
    <t xml:space="preserve">cliquez sur l'onglet de la page </t>
  </si>
  <si>
    <t>❸ Quoi</t>
  </si>
  <si>
    <t>Mettez en surbrillance la ligne et la colonne actives dans Excel</t>
  </si>
  <si>
    <t>Voici les étapes pour mettre en surbrillance la ligne et la colonne actives lors de la sélection :</t>
  </si>
  <si>
    <t>Sélectionnez l'ensemble de données dans lequel vous mettez en surbrillance la ligne/colonne active.</t>
  </si>
  <si>
    <t>Allez dans l'onglet Accueil.</t>
  </si>
  <si>
    <t>Cliquez sur Mise en forme conditionnelle, puis sur Nouvelle règle.</t>
  </si>
  <si>
    <t>Dans la boîte de dialogue Nouvelle règle de formatage, sélectionnez "Utiliser une formule pour déterminer les cellules à formater".</t>
  </si>
  <si>
    <t>Cliquez sur le bouton Format et spécifiez le formatage (la couleur dans laquelle vous souhaitez mettre la ligne/colonne en surbrillance).</t>
  </si>
  <si>
    <t>Cliquez sur OK.</t>
  </si>
  <si>
    <t>Les étapes ci-dessus ont pris soin de mettre en surbrillance la ligne active et la colonne active (avec la même couleur) chaque fois qu'il y a un événement de changement de sélection .</t>
  </si>
  <si>
    <t>Dans le champ Description de la règle, saisissez la formule : =OR(CELL(“col”)=COLUMN(),CELL(“row”)=ROW())</t>
  </si>
  <si>
    <t>Cependant, pour que cela fonctionne, vous devez placer un simple code VBA dans le worksheet</t>
  </si>
  <si>
    <t>1 clic droit sur le ruban en haut de l'écran (personnaliser le ruban)</t>
  </si>
  <si>
    <t>2 cocher Développeur OK</t>
  </si>
  <si>
    <t>3 cliquer sur le logo Mode de création</t>
  </si>
  <si>
    <t>maintenant vous pouvez copier coller ce que vous voulez</t>
  </si>
  <si>
    <t>Pour coller sur une feuille contenant du code VBA</t>
  </si>
  <si>
    <t xml:space="preserve">et si vous voulez coller quoi que ce soit dans la feuille vous devez procéder comme suit : </t>
  </si>
  <si>
    <t>Si vous êtes dans un classeur xlsm c'est que certaines feuilles contiennent du code VBA  dans Worksheet</t>
  </si>
  <si>
    <t>Comment faire :</t>
  </si>
  <si>
    <t>clic droit Visualiser le code et coller les 3 lignes suivantes dans Worksheet</t>
  </si>
  <si>
    <t>Première étape</t>
  </si>
  <si>
    <t>Dans le champ Description de la règle, saisissez la formule : '       =OU(LIGNE()=CELLULE("ligne");COLONNE()=CELLULE("colonne"))</t>
  </si>
  <si>
    <t>Mettre en surbrillance la ligne et la colonne actives dans Excel</t>
  </si>
  <si>
    <t>ensuite décliquez sur le logo et décochez le développeur si vous n'en avez plus besoin</t>
  </si>
  <si>
    <t>Cerises</t>
  </si>
  <si>
    <t>bœuf</t>
  </si>
  <si>
    <t>Biscuit</t>
  </si>
  <si>
    <t>pied</t>
  </si>
  <si>
    <t>sel</t>
  </si>
  <si>
    <t>beurre</t>
  </si>
  <si>
    <t>Lien&gt;</t>
  </si>
  <si>
    <t>lien &gt;</t>
  </si>
  <si>
    <t>Les unités pifométriques</t>
  </si>
  <si>
    <t>Je remercie chaleureusement les internautes passionnés qui élaborent et proposent des formules et fonctions imbriquées</t>
  </si>
  <si>
    <t>un lien rompu ou devenu obsolète…..pas de panique…Google saura vous retrouver un document équivalent</t>
  </si>
  <si>
    <t>Récap du Mode d'emploi  de la fiche recette</t>
  </si>
  <si>
    <t>à saisir</t>
  </si>
  <si>
    <t>❶ NOM de la recette a saisir et N° ou lettre Alpha</t>
  </si>
  <si>
    <t>kg</t>
  </si>
  <si>
    <t>ou</t>
  </si>
  <si>
    <t>ou œufs liquides</t>
  </si>
  <si>
    <t>&lt; Largeurs de colonnes</t>
  </si>
  <si>
    <t>❹ Référence Auteur</t>
  </si>
  <si>
    <t>vous avez le choix pour un poids ou pour un nombre de crêpes</t>
  </si>
  <si>
    <t>❷ Compositon</t>
  </si>
  <si>
    <t>❷ Unités.Poids.Compositon</t>
  </si>
  <si>
    <t>Exep. 3 œufs de 0.050</t>
  </si>
  <si>
    <t>Poids à saisir en Kg</t>
  </si>
  <si>
    <t>❺ Nb de portions prévues par l'Auteur de la recette</t>
  </si>
  <si>
    <t xml:space="preserve"> total saisi &gt;</t>
  </si>
  <si>
    <t>soyez concis 1 verbe = 1 action</t>
  </si>
  <si>
    <t>Utilisez le vocabulaire professionnel</t>
  </si>
  <si>
    <t>la numérotation est automatique</t>
  </si>
  <si>
    <t>lorsque vous saisissez du texte</t>
  </si>
  <si>
    <t>si vous ne voulez pas de numérotation</t>
  </si>
  <si>
    <t>dans la colonne C</t>
  </si>
  <si>
    <t>saisissez votre texte dans la colonne D</t>
  </si>
  <si>
    <t>FIN</t>
  </si>
  <si>
    <t>Sur la tranche des fiches indiquez : CETTE RECETTE EST A CLASSER DANS QUELLE FAMILLE</t>
  </si>
  <si>
    <t>Impression Portrait 1 recette par feuille A4</t>
  </si>
  <si>
    <t>Mise à jour du 14 Décembre 2021</t>
  </si>
  <si>
    <t>VOCABULAIRE PROFESSIONNEL    un verbe…une action</t>
  </si>
  <si>
    <t>Le vocabulaire professionnel en pâtisserie</t>
  </si>
  <si>
    <t>En complément vous avez des liens en bas de page</t>
  </si>
  <si>
    <t>Quelques verbes d'action complémentaires</t>
  </si>
  <si>
    <t>faire court …1 verbe = 1 action</t>
  </si>
  <si>
    <t>EXEMPLE UN PEU PLUS LONG :</t>
  </si>
  <si>
    <t>accomplir</t>
  </si>
  <si>
    <t>générer</t>
  </si>
  <si>
    <t>http://www.juliemyrtille.com/lexique_du_patissier/</t>
  </si>
  <si>
    <t>Dauber</t>
  </si>
  <si>
    <t>Façonner</t>
  </si>
  <si>
    <t>Tabler</t>
  </si>
  <si>
    <t>acheter</t>
  </si>
  <si>
    <t>gérer</t>
  </si>
  <si>
    <t>Exemple pour un filet de sole Duglére</t>
  </si>
  <si>
    <t>Exemple pour une brandade de morue Bénédictine</t>
  </si>
  <si>
    <t>Raccourcir</t>
  </si>
  <si>
    <t>achever</t>
  </si>
  <si>
    <t>identifier</t>
  </si>
  <si>
    <r>
      <t>Abaisse</t>
    </r>
    <r>
      <rPr>
        <sz val="9.9"/>
        <color rgb="FF434343"/>
        <rFont val="Arial"/>
        <family val="2"/>
      </rPr>
      <t> : morceau de pâte que l’on étale au rouleau à une épaisseur voulue</t>
    </r>
  </si>
  <si>
    <t>habiller les soles</t>
  </si>
  <si>
    <t>activer</t>
  </si>
  <si>
    <t>imaginer</t>
  </si>
  <si>
    <r>
      <t>Abaisser</t>
    </r>
    <r>
      <rPr>
        <sz val="9.9"/>
        <color rgb="FF434343"/>
        <rFont val="Arial"/>
        <family val="2"/>
      </rPr>
      <t> : étaler une pâte au rouleau à une épaisseur voulue.</t>
    </r>
  </si>
  <si>
    <t>les dépouiller</t>
  </si>
  <si>
    <t>Mise en place du poste de travail</t>
  </si>
  <si>
    <t>Accoler</t>
  </si>
  <si>
    <t>Farder</t>
  </si>
  <si>
    <t>Manier</t>
  </si>
  <si>
    <t>agrandir</t>
  </si>
  <si>
    <t>inscrire</t>
  </si>
  <si>
    <r>
      <t>Abricoter</t>
    </r>
    <r>
      <rPr>
        <sz val="9.9"/>
        <color rgb="FF434343"/>
        <rFont val="Arial"/>
        <family val="2"/>
      </rPr>
      <t> : étendre une confiture d’abricot à l’aide d’un pinceau sur un entremets, sur une tarte ou une préparation pour la rendre brillante et la protéger en surface en limitant les risques de dessèchement et de brunissement enzymatique.</t>
    </r>
  </si>
  <si>
    <t>les mettre en filet</t>
  </si>
  <si>
    <t>verifier les DLC</t>
  </si>
  <si>
    <t>Fariner</t>
  </si>
  <si>
    <t>ajuster</t>
  </si>
  <si>
    <t>insérer</t>
  </si>
  <si>
    <r>
      <t>Accoler</t>
    </r>
    <r>
      <rPr>
        <sz val="9.9"/>
        <color rgb="FF434343"/>
        <rFont val="Arial"/>
        <family val="2"/>
      </rPr>
      <t> : réunir, rassembler deux ou plusieurs éléments pour constituer un gâteau, un élément de fabrication ou autre.</t>
    </r>
  </si>
  <si>
    <t>dégorger le tout 1/2 heure à l'eau fraiche</t>
  </si>
  <si>
    <t>peser les denrées</t>
  </si>
  <si>
    <t>améliorer</t>
  </si>
  <si>
    <t>inspecter</t>
  </si>
  <si>
    <r>
      <t>Appareil</t>
    </r>
    <r>
      <rPr>
        <sz val="9.9"/>
        <color rgb="FF434343"/>
        <rFont val="Arial"/>
        <family val="2"/>
      </rPr>
      <t> : mélange de différentes substances alimentaires entrant dans la composition d’une préparation de pâtisserie.</t>
    </r>
  </si>
  <si>
    <t>hacher finement oignons et échalotes</t>
  </si>
  <si>
    <t>sélectionner le matériel</t>
  </si>
  <si>
    <t>Tomber</t>
  </si>
  <si>
    <t>aménager</t>
  </si>
  <si>
    <t>installer</t>
  </si>
  <si>
    <r>
      <t>Apprêt</t>
    </r>
    <r>
      <rPr>
        <sz val="9.9"/>
        <color rgb="FF434343"/>
        <rFont val="Arial"/>
        <family val="2"/>
      </rPr>
      <t> : technique survenant après le façonnage d’une pâte levée fermentée (pain, brioche…), pour assurer le développement des pièces par la fermentation avant la cuisson.</t>
    </r>
  </si>
  <si>
    <t>monder  épépiner  concasser les tomates</t>
  </si>
  <si>
    <t>désinfecter le matériel et le poste de travail suivant la procédure</t>
  </si>
  <si>
    <t>Fixer</t>
  </si>
  <si>
    <t>Marquer</t>
  </si>
  <si>
    <t>Torréfier</t>
  </si>
  <si>
    <t>analyser</t>
  </si>
  <si>
    <t>inventer</t>
  </si>
  <si>
    <r>
      <t>Aromatiser</t>
    </r>
    <r>
      <rPr>
        <sz val="9.9"/>
        <color rgb="FF434343"/>
        <rFont val="Arial"/>
        <family val="2"/>
      </rPr>
      <t> : incorporer un arôme ou un aromate à une préparation.</t>
    </r>
  </si>
  <si>
    <t>concasser le persil</t>
  </si>
  <si>
    <t>appliquer</t>
  </si>
  <si>
    <t>inventorier</t>
  </si>
  <si>
    <t>pocher les filets pliés à très court mouillement</t>
  </si>
  <si>
    <t>approuver</t>
  </si>
  <si>
    <t>localiser</t>
  </si>
  <si>
    <r>
      <t>Beurrer</t>
    </r>
    <r>
      <rPr>
        <sz val="9.9"/>
        <color rgb="FF434343"/>
        <rFont val="Arial"/>
        <family val="2"/>
      </rPr>
      <t> :</t>
    </r>
  </si>
  <si>
    <t>sur toute cette garniture avec un peu de vin blanc</t>
  </si>
  <si>
    <t>Préparations préliminaires</t>
  </si>
  <si>
    <t>Aromatiser</t>
  </si>
  <si>
    <t>archiver</t>
  </si>
  <si>
    <t>maintenir</t>
  </si>
  <si>
    <t>– ajouter de beurre à une sauce</t>
  </si>
  <si>
    <t>cuire 4 à 6 mn</t>
  </si>
  <si>
    <t xml:space="preserve"> La veille, décongeler les filets de morue suivant la procédure.</t>
  </si>
  <si>
    <t>assembler</t>
  </si>
  <si>
    <t>manier</t>
  </si>
  <si>
    <t>– enduire un moule ou un ustensile de beurre afin d’empêcher les mets d’attacher au fond ou aux parois.</t>
  </si>
  <si>
    <t>débarrasser les filets sur plat beurré</t>
  </si>
  <si>
    <t>Mettre au point</t>
  </si>
  <si>
    <t>Régénérer</t>
  </si>
  <si>
    <t>attacher</t>
  </si>
  <si>
    <t>manœuvrer</t>
  </si>
  <si>
    <t>– incorporer du beurre dans la détrempe d’une pâte feuilletée ou d’une pâte levée feuilletée, pour le tourage.</t>
  </si>
  <si>
    <t>les tenir au chaud</t>
  </si>
  <si>
    <t xml:space="preserve"> Éventuellement, dessaler par trempage dans un grand volume d'eau.</t>
  </si>
  <si>
    <t>Démouler</t>
  </si>
  <si>
    <t>attribuer</t>
  </si>
  <si>
    <t>mesurer</t>
  </si>
  <si>
    <r>
      <t>Bain-marie</t>
    </r>
    <r>
      <rPr>
        <sz val="9.9"/>
        <color rgb="FF434343"/>
        <rFont val="Arial"/>
        <family val="2"/>
      </rPr>
      <t> : eau plus ou moins chaude dans laquelle on place des récipients contenant des préparations à cuire ou à tenir au chaud.</t>
    </r>
  </si>
  <si>
    <t>réduire la garniture presque à sec</t>
  </si>
  <si>
    <t>Fouetter</t>
  </si>
  <si>
    <t>Relâcher</t>
  </si>
  <si>
    <t>brancher</t>
  </si>
  <si>
    <t>mettre</t>
  </si>
  <si>
    <r>
      <t>Battre</t>
    </r>
    <r>
      <rPr>
        <sz val="9.9"/>
        <color rgb="FF434343"/>
        <rFont val="Arial"/>
        <family val="2"/>
      </rPr>
      <t> : agiter vigoureusement une préparation à l’aide d’un fouet, pour la rendre homogène ou lui donner du volume (foisonnement).</t>
    </r>
  </si>
  <si>
    <t>monter au beurre</t>
  </si>
  <si>
    <t>Plaquer les filets sur 5 bacs GN 1/1 H 25 perforés.</t>
  </si>
  <si>
    <t>calculer</t>
  </si>
  <si>
    <t>moderniser</t>
  </si>
  <si>
    <r>
      <t>Beurre clarifié</t>
    </r>
    <r>
      <rPr>
        <sz val="9.9"/>
        <color rgb="FF434343"/>
        <rFont val="Arial"/>
        <family val="2"/>
      </rPr>
      <t> : beurre fondu et décanté dont on a éliminé de la caséine et du petit lait.</t>
    </r>
  </si>
  <si>
    <t xml:space="preserve">napper les filets </t>
  </si>
  <si>
    <t>Fourrer</t>
  </si>
  <si>
    <t>Modeler</t>
  </si>
  <si>
    <t>cataloguer</t>
  </si>
  <si>
    <t>monter</t>
  </si>
  <si>
    <r>
      <t>Beurre en pommade</t>
    </r>
    <r>
      <rPr>
        <sz val="9.9"/>
        <color rgb="FF434343"/>
        <rFont val="Arial"/>
        <family val="2"/>
      </rPr>
      <t> : beurre ramolli ayant la consistance d’une pommade.</t>
    </r>
  </si>
  <si>
    <t>servir sans attendre</t>
  </si>
  <si>
    <t xml:space="preserve"> Mettre les bacs sur l'échelle de four</t>
  </si>
  <si>
    <t>Moiner</t>
  </si>
  <si>
    <t>Upériser</t>
  </si>
  <si>
    <t>centraliser</t>
  </si>
  <si>
    <t>naviguer</t>
  </si>
  <si>
    <r>
      <t>Blanchiment</t>
    </r>
    <r>
      <rPr>
        <sz val="9.9"/>
        <color rgb="FF434343"/>
        <rFont val="Arial"/>
        <family val="2"/>
      </rPr>
      <t> : phénomène de déstabilisation d’une fabrication de chocolat, correspondants à la migration en surface des cristaux de sucre, liée à une conservation en atmosphère humide et/ou un travail du chocolat à des températures inadaptées.</t>
    </r>
  </si>
  <si>
    <t>et réserver au froid en attente de cuisson.</t>
  </si>
  <si>
    <t>chercher</t>
  </si>
  <si>
    <t>nettoyer</t>
  </si>
  <si>
    <r>
      <t>Blanchir</t>
    </r>
    <r>
      <rPr>
        <sz val="9.9"/>
        <color rgb="FF434343"/>
        <rFont val="Arial"/>
        <family val="2"/>
      </rPr>
      <t> : travailler ensemble le jaune d’œuf et le sucre au fouet jusqu’à ce que le mélange devienne mousseux.</t>
    </r>
  </si>
  <si>
    <t>source : Fiches techniques de cuisine Annette et Jean Pierre DOMERGUES</t>
  </si>
  <si>
    <t xml:space="preserve"> Au cutter, hacher finement l'ail. Réserver.</t>
  </si>
  <si>
    <t>Fraser</t>
  </si>
  <si>
    <t>classifier</t>
  </si>
  <si>
    <t>optimiser</t>
  </si>
  <si>
    <r>
      <t>Bouler</t>
    </r>
    <r>
      <rPr>
        <sz val="9.9"/>
        <color rgb="FF434343"/>
        <rFont val="Arial"/>
        <family val="2"/>
      </rPr>
      <t> : façonner à la main une pâte pour lui donner la forme d’une boule.</t>
    </r>
  </si>
  <si>
    <t xml:space="preserve"> Chauffer le lait et le maintenir au chaud.</t>
  </si>
  <si>
    <t>commander</t>
  </si>
  <si>
    <t>ordonnancer</t>
  </si>
  <si>
    <r>
      <t>Brunissement enzymatique</t>
    </r>
    <r>
      <rPr>
        <sz val="9.9"/>
        <color rgb="FF434343"/>
        <rFont val="Arial"/>
        <family val="2"/>
      </rPr>
      <t> : c’est le phénomène qui se produit au contact de l’air à la suite d’opérations ou de traitements de divers végétaux (épluchage, taille) lesquels dégradent la structure végétale externe. Le phénomène conduit à un changement de couleur brun caractéristique du fruit).</t>
    </r>
  </si>
  <si>
    <t>Editeur DOMERGUES 4  rue de la Bourie Rouge 45 000 ORLÉANS   1981</t>
  </si>
  <si>
    <t xml:space="preserve">Porter à ébullition la crème fraîche </t>
  </si>
  <si>
    <t>Détailler</t>
  </si>
  <si>
    <t>Réserver</t>
  </si>
  <si>
    <t>compiler</t>
  </si>
  <si>
    <t>organiser</t>
  </si>
  <si>
    <t>et la maintenir au chaud en attente d'utilisation</t>
  </si>
  <si>
    <t>Broyer</t>
  </si>
  <si>
    <t>Mouler</t>
  </si>
  <si>
    <t>compter</t>
  </si>
  <si>
    <t>planifier</t>
  </si>
  <si>
    <r>
      <t>Candir</t>
    </r>
    <r>
      <rPr>
        <sz val="9.9"/>
        <color rgb="FF434343"/>
        <rFont val="Arial"/>
        <family val="2"/>
      </rPr>
      <t> : technique qui consiste à immerger des confiseries, des décors, dans un sirop de sucre afin d’obtenir une cristallisation de sucre en surface.</t>
    </r>
  </si>
  <si>
    <t>Au pinceau, badigeonner de beurre 8 bacs GN 1/1 H 65</t>
  </si>
  <si>
    <t>Brûler</t>
  </si>
  <si>
    <t>Détremper</t>
  </si>
  <si>
    <t>Mousser</t>
  </si>
  <si>
    <t>concevoir</t>
  </si>
  <si>
    <t>préparer</t>
  </si>
  <si>
    <r>
      <t>Canneler </t>
    </r>
    <r>
      <rPr>
        <sz val="9.9"/>
        <color rgb="FF434343"/>
        <rFont val="Arial"/>
        <family val="2"/>
      </rPr>
      <t>: c’est le fait de faire de petites cannelures peu profondes à l’aide d’un couteau à canneler (appelé aussi canneleur) sur la surface de certains fruits &amp; légumes (oranges, citrons, carottes…) pour améliorer leur présentation.</t>
    </r>
  </si>
  <si>
    <t>Retomber</t>
  </si>
  <si>
    <t>conduire</t>
  </si>
  <si>
    <t>présenter</t>
  </si>
  <si>
    <r>
      <t>Caramélisation :</t>
    </r>
    <r>
      <rPr>
        <sz val="9.9"/>
        <color rgb="FF434343"/>
        <rFont val="Arial"/>
        <family val="2"/>
      </rPr>
      <t> phénomène correspondant au changement de couleur consécutif à une dégradation du saccharose au contact d’une source de chaleur importante. C’est une réaction de brunissement non enzymatique.</t>
    </r>
  </si>
  <si>
    <t>Gerber</t>
  </si>
  <si>
    <t>consigner</t>
  </si>
  <si>
    <t>prévoir</t>
  </si>
  <si>
    <r>
      <t>Caraméliser </t>
    </r>
    <r>
      <rPr>
        <sz val="9.9"/>
        <color rgb="FF434343"/>
        <rFont val="Arial"/>
        <family val="2"/>
      </rPr>
      <t>: enduire un moule ou une pâtisserie de sucre cuit au caramel.</t>
    </r>
  </si>
  <si>
    <t>Préparer la purée</t>
  </si>
  <si>
    <r>
      <t>Candir</t>
    </r>
    <r>
      <rPr>
        <sz val="9.9"/>
        <color rgb="FF434343"/>
        <rFont val="Arial"/>
        <family val="2"/>
      </rPr>
      <t> </t>
    </r>
  </si>
  <si>
    <t>constituer</t>
  </si>
  <si>
    <t>produire</t>
  </si>
  <si>
    <r>
      <t>Chablonner</t>
    </r>
    <r>
      <rPr>
        <sz val="9.9"/>
        <color rgb="FF434343"/>
        <rFont val="Arial"/>
        <family val="2"/>
      </rPr>
      <t> : appliquer du chocolat de couverture ou de la pâte à glacer à la base des entremets, petits gâteaux, des ganaches, pour faciliter leur manipulation avant leur montage ou découpage.</t>
    </r>
  </si>
  <si>
    <t>Lexique en français de la boucherie Wiktionnaire</t>
  </si>
  <si>
    <t xml:space="preserve"> Préparer la purée déshydratée en suivant les indications du fabricant.</t>
  </si>
  <si>
    <t>Doubler</t>
  </si>
  <si>
    <t>construire</t>
  </si>
  <si>
    <t>programmer</t>
  </si>
  <si>
    <r>
      <t>Chemiser</t>
    </r>
    <r>
      <rPr>
        <sz val="9.9"/>
        <color rgb="FF434343"/>
        <rFont val="Arial"/>
        <family val="2"/>
      </rPr>
      <t> : appliquer contre la paroi intérieur d’un moule ou d’une caissette, une couche de pâte, de biscuit, de gelée, de chocolat, de glace, de farine etc…</t>
    </r>
  </si>
  <si>
    <t>Grainer</t>
  </si>
  <si>
    <t>Panacher</t>
  </si>
  <si>
    <t>Rioler</t>
  </si>
  <si>
    <t>contrôler</t>
  </si>
  <si>
    <t>rebâtir</t>
  </si>
  <si>
    <r>
      <t>Chiqueter</t>
    </r>
    <r>
      <rPr>
        <sz val="9.9"/>
        <color rgb="FF434343"/>
        <rFont val="Arial"/>
        <family val="2"/>
      </rPr>
      <t> : tailler le tour d’une pièce de feuilletage avant la cuisson avec la lame d’un couteau pour lui donner un aspect particulier.</t>
    </r>
  </si>
  <si>
    <t>Lexique en français de la cuisine Wiktionnaire</t>
  </si>
  <si>
    <t xml:space="preserve">Mettre au point l'assaisonnement. </t>
  </si>
  <si>
    <t>couper</t>
  </si>
  <si>
    <t>réceptionner</t>
  </si>
  <si>
    <r>
      <t>Confire</t>
    </r>
    <r>
      <rPr>
        <sz val="9.9"/>
        <color rgb="FF434343"/>
        <rFont val="Arial"/>
        <family val="2"/>
      </rPr>
      <t> : remplacer l’eau de végétation des fruits par un sirop à la suite d’immersions multiples et répétées dans un sirop de sucre de plus en plus concentré.</t>
    </r>
  </si>
  <si>
    <t>Muscader légèrement.</t>
  </si>
  <si>
    <t>Cerner</t>
  </si>
  <si>
    <t>créer</t>
  </si>
  <si>
    <t>reconstruire</t>
  </si>
  <si>
    <r>
      <t>Corner</t>
    </r>
    <r>
      <rPr>
        <sz val="9.9"/>
        <color rgb="FF434343"/>
        <rFont val="Arial"/>
        <family val="2"/>
      </rPr>
      <t> : utiliser une corne à l’intérieur d’un  récipient pour récupérer le maximum d’appareil.</t>
    </r>
  </si>
  <si>
    <t>Spécificités et usages du vocabulaire des "métiers de la bouche" </t>
  </si>
  <si>
    <t>Réserver au chaud.</t>
  </si>
  <si>
    <t>Chablonner</t>
  </si>
  <si>
    <t>Parer</t>
  </si>
  <si>
    <t>creuser</t>
  </si>
  <si>
    <t>réduire</t>
  </si>
  <si>
    <r>
      <t>Corps</t>
    </r>
    <r>
      <rPr>
        <sz val="9.9"/>
        <color rgb="FF434343"/>
        <rFont val="Arial"/>
        <family val="2"/>
      </rPr>
      <t> : terme appliqué à une pâte pour désigner son élasticité, sa résistance après son pétrissage, résultant de la formation de gluten.</t>
    </r>
  </si>
  <si>
    <t>Ou marquer la cuisson des pommes de terre pour la réalisation de la purée fraîche.</t>
  </si>
  <si>
    <t>Ebaucher</t>
  </si>
  <si>
    <t>Rouler</t>
  </si>
  <si>
    <t>cultiver</t>
  </si>
  <si>
    <t>régler</t>
  </si>
  <si>
    <r>
      <t>Corser</t>
    </r>
    <r>
      <rPr>
        <sz val="9.9"/>
        <color rgb="FF434343"/>
        <rFont val="Arial"/>
        <family val="2"/>
      </rPr>
      <t> : donner de l’élasticité à une pâte  en la pétrissant davantage.</t>
    </r>
  </si>
  <si>
    <t>Roussir</t>
  </si>
  <si>
    <t>décentraliser</t>
  </si>
  <si>
    <t>réguler</t>
  </si>
  <si>
    <r>
      <t>Coucher (synonyme de dresser)</t>
    </r>
    <r>
      <rPr>
        <sz val="9.9"/>
        <color rgb="FF434343"/>
        <rFont val="Arial"/>
        <family val="2"/>
      </rPr>
      <t> : façonner à la poche à douille généralement sur plaque ou tapis anti-adhérant, papier sulfurisé des appareils mous (pâte à choux, biscuits, meringues).</t>
    </r>
  </si>
  <si>
    <t>Quelques expressions</t>
  </si>
  <si>
    <t>décharger</t>
  </si>
  <si>
    <t>remodeler</t>
  </si>
  <si>
    <r>
      <t>Crémer</t>
    </r>
    <r>
      <rPr>
        <sz val="9.9"/>
        <color rgb="FF434343"/>
        <rFont val="Arial"/>
        <family val="2"/>
      </rPr>
      <t> : travailler une matière grasse seule ou avec du sucre, afin de lui donner la consistance d’une crème.</t>
    </r>
  </si>
  <si>
    <t>Confectionner la brandade de morue</t>
  </si>
  <si>
    <t>Echauder</t>
  </si>
  <si>
    <t>Pasteuriser</t>
  </si>
  <si>
    <t>dessiner</t>
  </si>
  <si>
    <t>remplacer</t>
  </si>
  <si>
    <r>
      <t>Crouter</t>
    </r>
    <r>
      <rPr>
        <sz val="9.9"/>
        <color rgb="FF434343"/>
        <rFont val="Arial"/>
        <family val="2"/>
      </rPr>
      <t> : opération permettant de sécher à l’air ou en étuve une fabrication crue ou cuite afin d’obtenir une pellicule sèche et résistante à sa surface (biscuit cuillère, macarons…).</t>
    </r>
  </si>
  <si>
    <t>désinfecter le matériel</t>
  </si>
  <si>
    <t xml:space="preserve"> Préchauffer le four sur la position vapeur</t>
  </si>
  <si>
    <t>Chevaucher</t>
  </si>
  <si>
    <t>Huiler</t>
  </si>
  <si>
    <t>Sabler</t>
  </si>
  <si>
    <t>documenter</t>
  </si>
  <si>
    <t>rénover</t>
  </si>
  <si>
    <t>désinfecter le poste de travail</t>
  </si>
  <si>
    <t>Cuire les filets à la vapeur 7 minutes environ</t>
  </si>
  <si>
    <t>écouler</t>
  </si>
  <si>
    <t>réorganiser</t>
  </si>
  <si>
    <r>
      <t>Décercler </t>
    </r>
    <r>
      <rPr>
        <sz val="9.9"/>
        <color rgb="FF434343"/>
        <rFont val="Arial"/>
        <family val="2"/>
      </rPr>
      <t>: retirer avec précaution le cercle d’un fond de tarte ou d’un entremet.</t>
    </r>
  </si>
  <si>
    <t>etager les bacs sur l'échelle de cuisson</t>
  </si>
  <si>
    <t>Ne pas trop cuire au risque de retirer les propriétés gluantes de la morue</t>
  </si>
  <si>
    <t>Peser</t>
  </si>
  <si>
    <t>écrire</t>
  </si>
  <si>
    <t>réparer</t>
  </si>
  <si>
    <r>
      <t>Décoction </t>
    </r>
    <r>
      <rPr>
        <sz val="9.9"/>
        <color rgb="FF434343"/>
        <rFont val="Arial"/>
        <family val="2"/>
      </rPr>
      <t>: solution obtenue par l’action prolongée de l’eau bouillante sur une plante aromatique.</t>
    </r>
  </si>
  <si>
    <t>selectionner le matériel</t>
  </si>
  <si>
    <t>Imbiber</t>
  </si>
  <si>
    <t>Pétrir</t>
  </si>
  <si>
    <t>édifier</t>
  </si>
  <si>
    <t>résoudre</t>
  </si>
  <si>
    <r>
      <t>Dessécher</t>
    </r>
    <r>
      <rPr>
        <sz val="9.9"/>
        <color rgb="FF434343"/>
        <rFont val="Arial"/>
        <family val="2"/>
      </rPr>
      <t> : déshydrater, faire évaporer l’excédent d’eau se trouvant dans une préparation en la chauffant sur feu doux dans une étuve ou dans un four (ex : pâte à choux)</t>
    </r>
  </si>
  <si>
    <t>suivre les protocoles</t>
  </si>
  <si>
    <t>Effeuiller les filets de morue cuits.</t>
  </si>
  <si>
    <t>Saumurer</t>
  </si>
  <si>
    <t>effectuer</t>
  </si>
  <si>
    <t>réviser</t>
  </si>
  <si>
    <r>
      <t>Détailler</t>
    </r>
    <r>
      <rPr>
        <sz val="9.9"/>
        <color rgb="FF434343"/>
        <rFont val="Arial"/>
        <family val="2"/>
      </rPr>
      <t> : découper des morceaux de pâte de forme bien déterminée dans une abaisse de pâte, à l’aide d’un couteau ou d’un découpoir.</t>
    </r>
  </si>
  <si>
    <t>Dans une sauteuse, faire chauffer l'huile d'olive</t>
  </si>
  <si>
    <t>Clouter</t>
  </si>
  <si>
    <t>élaborer</t>
  </si>
  <si>
    <t>revoir</t>
  </si>
  <si>
    <r>
      <t>Détrempe</t>
    </r>
    <r>
      <rPr>
        <sz val="9.9"/>
        <color rgb="FF434343"/>
        <rFont val="Arial"/>
        <family val="2"/>
      </rPr>
      <t> : mélange de farine, d’eau et de sel servant de base à la pâte feuilleté et à la pâte levée feuilleté.</t>
    </r>
  </si>
  <si>
    <t>ajouter la morue effeuillée et l'ail</t>
  </si>
  <si>
    <t>emplir</t>
  </si>
  <si>
    <t>sensibiliser</t>
  </si>
  <si>
    <t>eplucher-laver-désinfecter</t>
  </si>
  <si>
    <t>travailler à la spatule</t>
  </si>
  <si>
    <t>Infuser</t>
  </si>
  <si>
    <t>Plaquer</t>
  </si>
  <si>
    <t>employer</t>
  </si>
  <si>
    <t>simplifier</t>
  </si>
  <si>
    <r>
      <t>Écumer </t>
    </r>
    <r>
      <rPr>
        <sz val="9.9"/>
        <color rgb="FF434343"/>
        <rFont val="Arial"/>
        <family val="2"/>
      </rPr>
      <t>: c’est éliminer les impuretés qui se forment à la surface de cuisson de sucre, confitures, gelées à l’aide d’une écumoire.</t>
    </r>
  </si>
  <si>
    <t>faire tremper</t>
  </si>
  <si>
    <t>(ou travailler directement la morue effeuillée dans la cuve du batteur).</t>
  </si>
  <si>
    <t>enregistrer</t>
  </si>
  <si>
    <t>soulever</t>
  </si>
  <si>
    <r>
      <t>Émonder</t>
    </r>
    <r>
      <rPr>
        <sz val="9.9"/>
        <color rgb="FF434343"/>
        <rFont val="Arial"/>
        <family val="2"/>
      </rPr>
      <t> : retirer les peaux, pellicules et enveloppe de certains fruits ou légumes.</t>
    </r>
  </si>
  <si>
    <t>entretenir</t>
  </si>
  <si>
    <t>standardiser</t>
  </si>
  <si>
    <r>
      <t>Émulsionner </t>
    </r>
    <r>
      <rPr>
        <sz val="9.9"/>
        <color rgb="FF434343"/>
        <rFont val="Arial"/>
        <family val="2"/>
      </rPr>
      <t>: opération consistant à provoquer la dispersion d’un liquide dans un autre liquide ou d’une matière non miscible (ex : ganache).</t>
    </r>
  </si>
  <si>
    <t>hacher finement</t>
  </si>
  <si>
    <t>Mettre la morue travaillée dans la grande cuve du batteur</t>
  </si>
  <si>
    <t>Emonder</t>
  </si>
  <si>
    <t>Siroper</t>
  </si>
  <si>
    <t>envoyer</t>
  </si>
  <si>
    <t>superviser</t>
  </si>
  <si>
    <r>
      <t>Évider</t>
    </r>
    <r>
      <rPr>
        <sz val="9.9"/>
        <color rgb="FF434343"/>
        <rFont val="Arial"/>
        <family val="2"/>
      </rPr>
      <t> : éliminer, extraire l’intérieur de certains fruits (ex : citrons, orange).</t>
    </r>
  </si>
  <si>
    <t>laver à grande eau</t>
  </si>
  <si>
    <t>Émulsionner</t>
  </si>
  <si>
    <t>Poudrer</t>
  </si>
  <si>
    <t>Siroter</t>
  </si>
  <si>
    <t>ériger</t>
  </si>
  <si>
    <t>surveiller</t>
  </si>
  <si>
    <t>A la feuille en première vitesse, incorporer progressivement le lait et la crème</t>
  </si>
  <si>
    <t>établir</t>
  </si>
  <si>
    <t>tester</t>
  </si>
  <si>
    <r>
      <t>Façonner </t>
    </r>
    <r>
      <rPr>
        <sz val="9.9"/>
        <color rgb="FF434343"/>
        <rFont val="Arial"/>
        <family val="2"/>
      </rPr>
      <t>: c’est donner une forme  particulière à toute sortes de pâtes par un travail manuel ou mécanique avant cuisson.</t>
    </r>
  </si>
  <si>
    <t>trier et tremper</t>
  </si>
  <si>
    <t>Larder</t>
  </si>
  <si>
    <t>Praliner</t>
  </si>
  <si>
    <t>Sonder</t>
  </si>
  <si>
    <t>étendre</t>
  </si>
  <si>
    <t>transformer</t>
  </si>
  <si>
    <r>
      <t>Festonner </t>
    </r>
    <r>
      <rPr>
        <sz val="9.9"/>
        <color rgb="FF434343"/>
        <rFont val="Arial"/>
        <family val="2"/>
      </rPr>
      <t>: constituer des bordures décoratives ou des formes arrondies sur des pâtisseries (ex : pithiviers, tartelette…).</t>
    </r>
  </si>
  <si>
    <t>vérifier les DLC</t>
  </si>
  <si>
    <t>Éventuellement, mettre au point la consistance en ajoutant du lait, de l'huile d'oli­ve ou de la crème</t>
  </si>
  <si>
    <t>Stériliser</t>
  </si>
  <si>
    <t>examiner</t>
  </si>
  <si>
    <t>trier</t>
  </si>
  <si>
    <r>
      <t>Fleurer </t>
    </r>
    <r>
      <rPr>
        <sz val="9.9"/>
        <color rgb="FF434343"/>
        <rFont val="Arial"/>
        <family val="2"/>
      </rPr>
      <t>: saupoudrer de farine un tour, une plaque ou un moule afin d’empêcher certaines préparations de coller.</t>
    </r>
  </si>
  <si>
    <t>Equeter</t>
  </si>
  <si>
    <t>Lever</t>
  </si>
  <si>
    <t>exécuter</t>
  </si>
  <si>
    <t>utiliser</t>
  </si>
  <si>
    <r>
      <t>Foncer </t>
    </r>
    <r>
      <rPr>
        <sz val="9.9"/>
        <color rgb="FF434343"/>
        <rFont val="Arial"/>
        <family val="2"/>
      </rPr>
      <t>: tapisser l’intérieur d’un moule ou d’un cercle avec de la pâte, pour qu’elle épouse parfaitement sa forme.</t>
    </r>
  </si>
  <si>
    <t>ciseler finement</t>
  </si>
  <si>
    <t>On doit obtenir une pâte homogène et compacte</t>
  </si>
  <si>
    <t>Craquer</t>
  </si>
  <si>
    <t>Surgeler</t>
  </si>
  <si>
    <t>exploiter</t>
  </si>
  <si>
    <t>vaporiser</t>
  </si>
  <si>
    <r>
      <t>Fond </t>
    </r>
    <r>
      <rPr>
        <sz val="9.9"/>
        <color rgb="FF434343"/>
        <rFont val="Arial"/>
        <family val="2"/>
      </rPr>
      <t>: pâtisseries utilisée comme base de fabrication et constituant généralement la couche inférieure des gâteaux.</t>
    </r>
  </si>
  <si>
    <t>couper en 2</t>
  </si>
  <si>
    <t>Poivrer et muscader</t>
  </si>
  <si>
    <t>extraire</t>
  </si>
  <si>
    <t>vérifier</t>
  </si>
  <si>
    <r>
      <t>Foisonnement</t>
    </r>
    <r>
      <rPr>
        <sz val="9.9"/>
        <color rgb="FF434343"/>
        <rFont val="Arial"/>
        <family val="2"/>
      </rPr>
      <t>: phénomène résultant d’une augmentation de volume d’une fabrication par incorporation de gaz.</t>
    </r>
  </si>
  <si>
    <t xml:space="preserve"> Finir de lier la brandade en ajoutant la purée.</t>
  </si>
  <si>
    <t>Etoffer</t>
  </si>
  <si>
    <t>faire</t>
  </si>
  <si>
    <r>
      <t>Fraser </t>
    </r>
    <r>
      <rPr>
        <sz val="9.9"/>
        <color rgb="FF434343"/>
        <rFont val="Arial"/>
        <family val="2"/>
      </rPr>
      <t>: écraser les ingrédients d’une pâte pour les agglomérer soit sur le marbre avec la paume de la main en la poussant devant soi, soit au batteur en écrasant avec la paume de sa main sur les parois.</t>
    </r>
  </si>
  <si>
    <t xml:space="preserve"> Travailler</t>
  </si>
  <si>
    <t>Crouter</t>
  </si>
  <si>
    <t>Etouffer</t>
  </si>
  <si>
    <t>adjoindre de la creme</t>
  </si>
  <si>
    <t xml:space="preserve"> Rectifier la consistance</t>
  </si>
  <si>
    <t>Luter</t>
  </si>
  <si>
    <r>
      <t>Garnir </t>
    </r>
    <r>
      <rPr>
        <sz val="9.9"/>
        <color rgb="FF434343"/>
        <rFont val="Arial"/>
        <family val="2"/>
      </rPr>
      <t>: remplir avec une préparation de crème ou autres un fond de gâteau, un moule, une poche.</t>
    </r>
  </si>
  <si>
    <t>ajouter dans l'ordre les autres éléments</t>
  </si>
  <si>
    <t>Culotter</t>
  </si>
  <si>
    <t>Lyophiliser</t>
  </si>
  <si>
    <r>
      <t>Glacer </t>
    </r>
    <r>
      <rPr>
        <sz val="9.9"/>
        <color rgb="FF434343"/>
        <rFont val="Arial"/>
        <family val="2"/>
      </rPr>
      <t>:</t>
    </r>
  </si>
  <si>
    <t>arroser de beurre noisette</t>
  </si>
  <si>
    <t>Décanter la préparation</t>
  </si>
  <si>
    <t>– action de recouvrir partiellement ou entièrement la surface d’une pâtisserie avec un glaçage (ex : fondant)</t>
  </si>
  <si>
    <t xml:space="preserve">arroser de liqueur </t>
  </si>
  <si>
    <t>Dans les 8 bacs GN 1/1 beurrés, répartir la brandade Bénédictine</t>
  </si>
  <si>
    <t>– rendre brillant la surface d’une pâtisserie avec du sirop avant le passage au four ou saupoudrer une pièce de sucre glace et la passer au four, le temps de caraméliser le sucre.</t>
  </si>
  <si>
    <t>beurrer grassement</t>
  </si>
  <si>
    <r>
      <t>Grainage </t>
    </r>
    <r>
      <rPr>
        <sz val="9.9"/>
        <color rgb="FF434343"/>
        <rFont val="Arial"/>
        <family val="2"/>
      </rPr>
      <t>: phénomène résultant de la déstabilisation d’une mousse alimentaire (ex : blancs montés) ou d’une émulsion mousseuse (ex : crème fouettée) à la suite d’un battage prolongé.</t>
    </r>
  </si>
  <si>
    <t>blanchir-rafraichir-couper</t>
  </si>
  <si>
    <t xml:space="preserve">Égaliser la surface </t>
  </si>
  <si>
    <t>Lexique en français de la boucherie</t>
  </si>
  <si>
    <r>
      <t>Graisser </t>
    </r>
    <r>
      <rPr>
        <sz val="9.9"/>
        <color rgb="FF434343"/>
        <rFont val="Arial"/>
        <family val="2"/>
      </rPr>
      <t>: enduire d’une couche de matière grasse à l’aide d’un pinceau ou d’une bombe à graisse les parois d’un moule ou une plaque.</t>
    </r>
  </si>
  <si>
    <t>crémer-réduire</t>
  </si>
  <si>
    <t>Saupoudrer d'emmenthal râpé</t>
  </si>
  <si>
    <t>Le dictionnaire du boucher</t>
  </si>
  <si>
    <t>passer la sauce</t>
  </si>
  <si>
    <t>Parsemer de parcelles de beurre</t>
  </si>
  <si>
    <t>Verbes d'action Lien &gt;</t>
  </si>
  <si>
    <t>https://www.unamur.be/services/sevrexe/prodoc/documents-mission-accompagnement-prodoc-AL/verbes-actions</t>
  </si>
  <si>
    <r>
      <t>Imbiber </t>
    </r>
    <r>
      <rPr>
        <sz val="9.9"/>
        <color rgb="FF434343"/>
        <rFont val="Arial"/>
        <family val="2"/>
      </rPr>
      <t>: c’est faire pénétrer un liquide (sirop, alcool, liqueur etc…) dans une préparation dans le but de la rendre moins sèche ou dans le but de la parfumer.</t>
    </r>
  </si>
  <si>
    <t>reviser l'assaisonnement</t>
  </si>
  <si>
    <t>Étager les bacs sur l'échelle de cuisson</t>
  </si>
  <si>
    <r>
      <t>Infuser </t>
    </r>
    <r>
      <rPr>
        <sz val="9.9"/>
        <color rgb="FF434343"/>
        <rFont val="Arial"/>
        <family val="2"/>
      </rPr>
      <t>: opération consistant à placer une substance aromatique dans un liquide chauffé au préalable, pendant un temps déterminé et à couvert pour capter son arôme.</t>
    </r>
  </si>
  <si>
    <t>saler en cours de cuisson</t>
  </si>
  <si>
    <t>saupoudrer légèrement</t>
  </si>
  <si>
    <r>
      <t>Lisser </t>
    </r>
    <r>
      <rPr>
        <sz val="9.9"/>
        <color rgb="FF434343"/>
        <rFont val="Arial"/>
        <family val="2"/>
      </rPr>
      <t>: mélanger une préparation pour la rendre homogène.</t>
    </r>
  </si>
  <si>
    <t>vérifier la consistance</t>
  </si>
  <si>
    <t xml:space="preserve"> Passer au four en chaleur sèche à + 170 °C</t>
  </si>
  <si>
    <r>
      <t>Lustrer </t>
    </r>
    <r>
      <rPr>
        <sz val="9.9"/>
        <color rgb="FF434343"/>
        <rFont val="Arial"/>
        <family val="2"/>
      </rPr>
      <t>: recouvrir de nappage de gelée ou de beurre fondu, une préparation afin de lui donner un aspect brillant.</t>
    </r>
  </si>
  <si>
    <t xml:space="preserve"> et gratiner légèrement la surface</t>
  </si>
  <si>
    <t>Respecter la procédure de fin de cuisson</t>
  </si>
  <si>
    <r>
      <t>Macérer </t>
    </r>
    <r>
      <rPr>
        <sz val="9.9"/>
        <color rgb="FF434343"/>
        <rFont val="Arial"/>
        <family val="2"/>
      </rPr>
      <t>: opération consistant à faire tremper un corps dans un liquide froid pour en extraire les parties solubles ou un produit alimentaire pour le parfumer ou le conserver.</t>
    </r>
  </si>
  <si>
    <t>déglacer au vin blanc</t>
  </si>
  <si>
    <t>Stocker en armoire chaude et maintenir à + 63 °C, en attente de consommation.</t>
  </si>
  <si>
    <r>
      <t>Marbrer </t>
    </r>
    <r>
      <rPr>
        <sz val="9.9"/>
        <color rgb="FF434343"/>
        <rFont val="Arial"/>
        <family val="2"/>
      </rPr>
      <t>: réaliser divers dessins sur des gâteaux glacés (au fondant, au nappage etc …) pour améliorer leur présentation.</t>
    </r>
  </si>
  <si>
    <t>dégraisser en partie</t>
  </si>
  <si>
    <r>
      <t>Masquer </t>
    </r>
    <r>
      <rPr>
        <sz val="9.9"/>
        <color rgb="FF434343"/>
        <rFont val="Arial"/>
        <family val="2"/>
      </rPr>
      <t>: recouvrir un entremets ou un fond de plat d’une légère couche de crème, de sauce ou de gelée.</t>
    </r>
  </si>
  <si>
    <t>égoutter et débarrasser</t>
  </si>
  <si>
    <r>
      <t>Monter </t>
    </r>
    <r>
      <rPr>
        <sz val="9.9"/>
        <color rgb="FF434343"/>
        <rFont val="Arial"/>
        <family val="2"/>
      </rPr>
      <t>:</t>
    </r>
  </si>
  <si>
    <t>étuver au beurre</t>
  </si>
  <si>
    <t>Dresser et servir</t>
  </si>
  <si>
    <t>–  battre au fouet une substance ou un appareil pour le rendre plus léger et en augmenter le volume (ex : blanc en neige).</t>
  </si>
  <si>
    <t>faire sauter vivement</t>
  </si>
  <si>
    <t>Détailler chaque bac GN en 12 portions</t>
  </si>
  <si>
    <t>– assembler les différentes parties d’une pâtisserie pour en faire un gâteau plus ou moins important (monter un entremet, pièce montée).</t>
  </si>
  <si>
    <t>faire suer</t>
  </si>
  <si>
    <t>Servir une portion sur chaque assiette et garnir de toasts (facultatif)</t>
  </si>
  <si>
    <r>
      <t>Mouler </t>
    </r>
    <r>
      <rPr>
        <sz val="9.9"/>
        <color rgb="FF434343"/>
        <rFont val="Arial"/>
        <family val="2"/>
      </rPr>
      <t>: verser une substance ou une préparation liquide ou semi-liquide dans un moule pour en obtenir une reproduction de sa forme après solidification.</t>
    </r>
  </si>
  <si>
    <t>incorporer dans la sauce</t>
  </si>
  <si>
    <t>lier la cuisson</t>
  </si>
  <si>
    <r>
      <t>Napper </t>
    </r>
    <r>
      <rPr>
        <sz val="9.9"/>
        <color rgb="FF434343"/>
        <rFont val="Arial"/>
        <family val="2"/>
      </rPr>
      <t>: verser sur un met chaud ou froid une sauce, une gelée, ou une crème pour le recouvrir complètement.</t>
    </r>
  </si>
  <si>
    <t>lustrer à l'huie</t>
  </si>
  <si>
    <t xml:space="preserve">❽ </t>
  </si>
  <si>
    <t>Commentaires</t>
  </si>
  <si>
    <t>Ⓐ</t>
  </si>
  <si>
    <t xml:space="preserve"> La brandade de morue n'est constituée que de poisson</t>
  </si>
  <si>
    <r>
      <t>Pasteuriser </t>
    </r>
    <r>
      <rPr>
        <sz val="9.9"/>
        <color rgb="FF434343"/>
        <rFont val="Arial"/>
        <family val="2"/>
      </rPr>
      <t>: action de soumettre une préparation à un traitement thermique (Température inférieure à 100°C), pendant un temps défini, afin de détruire d’éventuels germes pathogènes et de prolonger leur conservations.</t>
    </r>
  </si>
  <si>
    <t>mouiller au vin blanc</t>
  </si>
  <si>
    <r>
      <t>Passer </t>
    </r>
    <r>
      <rPr>
        <sz val="9.9"/>
        <color rgb="FF434343"/>
        <rFont val="Arial"/>
        <family val="2"/>
      </rPr>
      <t>: faire traverser un liquide dans un ustensile percé de trous  pour en retenir en général les impuretés (ex : chinois,  passoire, tamis).</t>
    </r>
  </si>
  <si>
    <t>napper de sauce</t>
  </si>
  <si>
    <t>Ⓑ</t>
  </si>
  <si>
    <t>C'est à tort que l'on appelle brandade celle additionnée de purée de pomme de terre</t>
  </si>
  <si>
    <r>
      <t>Pâton </t>
    </r>
    <r>
      <rPr>
        <sz val="9.9"/>
        <color rgb="FF434343"/>
        <rFont val="Arial"/>
        <family val="2"/>
      </rPr>
      <t>: nom donné à un morceau de pâte pesé et prêt à être façonné.</t>
    </r>
  </si>
  <si>
    <t>porter à ébullition</t>
  </si>
  <si>
    <r>
      <t>Piquer </t>
    </r>
    <r>
      <rPr>
        <sz val="9.9"/>
        <color rgb="FF434343"/>
        <rFont val="Arial"/>
        <family val="2"/>
      </rPr>
      <t>: percer de nombreux petits trous la surface d’une abaisse de pâte à l’aide d’une fourchette ou d’un pique vite, dans le but d’empêcher la formation de boursouflures durant la cuisson.</t>
    </r>
  </si>
  <si>
    <t>rafraichir et égoutter</t>
  </si>
  <si>
    <t>Ⓒ</t>
  </si>
  <si>
    <t xml:space="preserve"> La brandade de morue peut être accompagnée </t>
  </si>
  <si>
    <r>
      <t>Pincer </t>
    </r>
    <r>
      <rPr>
        <sz val="9.9"/>
        <color rgb="FF434343"/>
        <rFont val="Arial"/>
        <family val="2"/>
      </rPr>
      <t>: faire un décor sur le pourtour d’une tarte à l’aide d’une pince spéciale.</t>
    </r>
  </si>
  <si>
    <t>réduire le vin</t>
  </si>
  <si>
    <t>de pommes de terre à l'anglaise</t>
  </si>
  <si>
    <r>
      <t>Pocher </t>
    </r>
    <r>
      <rPr>
        <sz val="9.9"/>
        <color rgb="FF434343"/>
        <rFont val="Arial"/>
        <family val="2"/>
      </rPr>
      <t>: opération qui consiste à cuire une préparation ou des aliments dans un liquide (eau, sirop, etc…) à une température basse, généralement comprise entre 70° et 85°C.</t>
    </r>
  </si>
  <si>
    <t>sauter au beurre et à l'huile</t>
  </si>
  <si>
    <t>en robe des champs</t>
  </si>
  <si>
    <r>
      <t>Pointage </t>
    </r>
    <r>
      <rPr>
        <sz val="9.9"/>
        <color rgb="FF434343"/>
        <rFont val="Arial"/>
        <family val="2"/>
      </rPr>
      <t>: technique survenant après le pétrissage d’une pâte levée, fermentée, permettant à la première fermentation de se réaliser et de développer des arômes caractéristiques, mais aussi de renforcer le corps de la pâte avant son façonnage.</t>
    </r>
  </si>
  <si>
    <t>ou de pommes purée à l'huile d'olive</t>
  </si>
  <si>
    <r>
      <t>Punch </t>
    </r>
    <r>
      <rPr>
        <sz val="9.9"/>
        <color rgb="FF434343"/>
        <rFont val="Arial"/>
        <family val="2"/>
      </rPr>
      <t>: mélange de sirop de sucre et d’un autre ingrédient (alcool, café, jus ou purée de fruits, vanille etc…).</t>
    </r>
  </si>
  <si>
    <t>et de croûtons frits</t>
  </si>
  <si>
    <r>
      <t>Puncher (synonyme d’imbiber)</t>
    </r>
    <r>
      <rPr>
        <sz val="9.9"/>
        <color rgb="FF434343"/>
        <rFont val="Arial"/>
        <family val="2"/>
      </rPr>
      <t>: rayer avec la pointe de la lame d’un couteau d’office, inciser de raies parallèles la surface de certains gâteaux préalablement passée à la dorure afin de parfaire la présentation.</t>
    </r>
  </si>
  <si>
    <t>cuire à couvert</t>
  </si>
  <si>
    <t>cuire à feu doux</t>
  </si>
  <si>
    <r>
      <t>Retomber </t>
    </r>
    <r>
      <rPr>
        <sz val="9.9"/>
        <color rgb="FF434343"/>
        <rFont val="Arial"/>
        <family val="2"/>
      </rPr>
      <t>: se dit d’une pâte, d’un appareil dont le volume diminue après avoir augmenté pendant le montage ou la cuisson.</t>
    </r>
  </si>
  <si>
    <t>cuire a feu vif</t>
  </si>
  <si>
    <t>Cette Méthode de fabrication est citée à titre d'exemple</t>
  </si>
  <si>
    <r>
      <t>Rognures </t>
    </r>
    <r>
      <rPr>
        <sz val="9.9"/>
        <color rgb="FF434343"/>
        <rFont val="Arial"/>
        <family val="2"/>
      </rPr>
      <t>: chutes de pâtisseries provenant de découpes de pâtes, d’entremets.</t>
    </r>
  </si>
  <si>
    <t>cuire à four moyen</t>
  </si>
  <si>
    <r>
      <t>Rompre </t>
    </r>
    <r>
      <rPr>
        <sz val="9.9"/>
        <color rgb="FF434343"/>
        <rFont val="Arial"/>
        <family val="2"/>
      </rPr>
      <t>: actions manuelles consistant après un certain temps de pointage, a rabattre une pâte levée, fermentée, pour en chasser les gaz produits, avant le façonnage.</t>
    </r>
  </si>
  <si>
    <t>cuire à la vapeur</t>
  </si>
  <si>
    <t>Je vous conseille de faire l'acquisition de l'excellent ouvrage de Michel Grossmann et Alain Le Franc</t>
  </si>
  <si>
    <r>
      <t>Ruban </t>
    </r>
    <r>
      <rPr>
        <sz val="9.9"/>
        <color rgb="FF434343"/>
        <rFont val="Arial"/>
        <family val="2"/>
      </rPr>
      <t>: préparation qui, après avoir été travaillé au fouet ou à la spatule, se glisse comme un ruban lorsqu’on la fait retomber de hauteur (ex : génoise).</t>
    </r>
  </si>
  <si>
    <t>cuire à l'eau salée</t>
  </si>
  <si>
    <t>cuire légèrement croquant</t>
  </si>
  <si>
    <r>
      <t>Sabler </t>
    </r>
    <r>
      <rPr>
        <sz val="9.9"/>
        <color rgb="FF434343"/>
        <rFont val="Arial"/>
        <family val="2"/>
      </rPr>
      <t>: opération qui consiste à brasser de la farine et de la matière grasse jusqu’à l’obtention d’un mélange rappelant la texture du sable.</t>
    </r>
  </si>
  <si>
    <t>cuire sans coloration</t>
  </si>
  <si>
    <t>LA CUISINE DE COLLECTIVITÉ</t>
  </si>
  <si>
    <t>enfourner et cuire</t>
  </si>
  <si>
    <t>Cuisine et Pâtisserie</t>
  </si>
  <si>
    <r>
      <t>Tabler </t>
    </r>
    <r>
      <rPr>
        <sz val="9.9"/>
        <color rgb="FF434343"/>
        <rFont val="Arial"/>
        <family val="2"/>
      </rPr>
      <t>: technique de pré-cristallisation du chocolat de couverture sur un marbre.</t>
    </r>
  </si>
  <si>
    <t>finir de cuire</t>
  </si>
  <si>
    <t>300 Fiches Techniques</t>
  </si>
  <si>
    <t>griller et finir au four</t>
  </si>
  <si>
    <t>Éditions BPI 2006</t>
  </si>
  <si>
    <r>
      <t>Tourer </t>
    </r>
    <r>
      <rPr>
        <sz val="9.9"/>
        <color rgb="FF434343"/>
        <rFont val="Arial"/>
        <family val="2"/>
      </rPr>
      <t>: action de plier  en trois ou en quatre un pâton de pâte levée, feuilletée, après l’avoir allongée.</t>
    </r>
  </si>
  <si>
    <t>laisser cuire</t>
  </si>
  <si>
    <r>
      <t>Tremper </t>
    </r>
    <r>
      <rPr>
        <sz val="9.9"/>
        <color rgb="FF434343"/>
        <rFont val="Arial"/>
        <family val="2"/>
      </rPr>
      <t>:</t>
    </r>
  </si>
  <si>
    <t>passer au four très chaud</t>
  </si>
  <si>
    <t>–  imbiber une pièce de pâtisseries avec du sirop</t>
  </si>
  <si>
    <t>piquer la sonde à cœur</t>
  </si>
  <si>
    <t>–  enrober des bonbons, des intérieurs, des fruits dans du chocolat de couverture ou du fondant.</t>
  </si>
  <si>
    <t>préchauffer le four</t>
  </si>
  <si>
    <r>
      <t>Vanner </t>
    </r>
    <r>
      <rPr>
        <sz val="9.9"/>
        <color rgb="FF434343"/>
        <rFont val="Arial"/>
        <family val="2"/>
      </rPr>
      <t>: remuer une sauce ou une crème pendant son refroidissement pour la rendre homogène, limité son dessèchement en surface et accélérer sa descente en température.</t>
    </r>
  </si>
  <si>
    <t>disperser au fouet</t>
  </si>
  <si>
    <r>
      <t>Zeste </t>
    </r>
    <r>
      <rPr>
        <sz val="9.9"/>
        <color rgb="FF434343"/>
        <rFont val="Arial"/>
        <family val="2"/>
      </rPr>
      <t>: peau découpée dans l’écorce des agrumes.</t>
    </r>
  </si>
  <si>
    <t>dresser à la poche</t>
  </si>
  <si>
    <r>
      <t>Zester </t>
    </r>
    <r>
      <rPr>
        <sz val="9.9"/>
        <color rgb="FF434343"/>
        <rFont val="Arial"/>
        <family val="2"/>
      </rPr>
      <t>: retirer la partie extérieure de l’écorce d’agrumes (citrons, oranges, pamplemousse….) à l’aide d’un zesteur ou d’une râpe.</t>
    </r>
  </si>
  <si>
    <t>dresser sur assiette</t>
  </si>
  <si>
    <t>mélanger et porter à ébullition</t>
  </si>
  <si>
    <t>mixer et passer au chinois</t>
  </si>
  <si>
    <t>https://www.passionpatisserie.fr/lexique</t>
  </si>
  <si>
    <t>rectifier l'assaisonnement</t>
  </si>
  <si>
    <t>rendre onctueux l'appareil</t>
  </si>
  <si>
    <t>http://devenir.patissier.free.fr/cours-CAP-vocabulaire-professionnel-eleve.pdf</t>
  </si>
  <si>
    <t>répartir le fond de cuisson</t>
  </si>
  <si>
    <t>http://technologiepatisserie.blogspot.com/p/le-vocabulaire-professionnel-en.html</t>
  </si>
  <si>
    <t>débarrasser dans un récipient</t>
  </si>
  <si>
    <t>https://devenirpatissier.fr/vocabulaire-professionnel/</t>
  </si>
  <si>
    <t>filmer et stocker en chambre froide</t>
  </si>
  <si>
    <t>refroidir en cellule</t>
  </si>
  <si>
    <t>https://www.encoreungateau.com/pourquoi-un-blog-de-patisserie/vocabulaire-du-patissier/</t>
  </si>
  <si>
    <t>réserver au frais</t>
  </si>
  <si>
    <t>réserver au froid</t>
  </si>
  <si>
    <t>reserver dans des bacs</t>
  </si>
  <si>
    <t>stocker en chambre froide</t>
  </si>
  <si>
    <t>maintenir à température + 63°C</t>
  </si>
  <si>
    <t>maintenir au bain marie + 65°C</t>
  </si>
  <si>
    <t>maintenir au froid + 3°C maxi</t>
  </si>
  <si>
    <t>servir tiède</t>
  </si>
  <si>
    <t>N° de colonne</t>
  </si>
  <si>
    <t>Adresse de cellule</t>
  </si>
  <si>
    <t>N° de ligne</t>
  </si>
  <si>
    <t>largeur colonne</t>
  </si>
  <si>
    <t xml:space="preserve">Litres (l.) </t>
  </si>
  <si>
    <t xml:space="preserve">Centilitres (cl.) </t>
  </si>
  <si>
    <t xml:space="preserve">Décilitres (dl.) </t>
  </si>
  <si>
    <t xml:space="preserve">Kilogrammes (kg.) </t>
  </si>
  <si>
    <t>1litre</t>
  </si>
  <si>
    <t>100 cl</t>
  </si>
  <si>
    <t>10 dl</t>
  </si>
  <si>
    <t>1 kg</t>
  </si>
  <si>
    <t>5</t>
  </si>
  <si>
    <t>1/2 litre</t>
  </si>
  <si>
    <t>50 cl</t>
  </si>
  <si>
    <t>5 dl</t>
  </si>
  <si>
    <t>0,500 kg</t>
  </si>
  <si>
    <t>1/4 litre</t>
  </si>
  <si>
    <t>25 cl</t>
  </si>
  <si>
    <t>2,5 dl</t>
  </si>
  <si>
    <t>0,250 kg</t>
  </si>
  <si>
    <t>1/8 litre</t>
  </si>
  <si>
    <t>12, 5 c</t>
  </si>
  <si>
    <t>1,25 dl</t>
  </si>
  <si>
    <t>0,125 kg</t>
  </si>
  <si>
    <t>http://www.cuisinealafrancaise.com/fr/2-poids-et-mesures</t>
  </si>
  <si>
    <t>&amp;</t>
  </si>
  <si>
    <t>"</t>
  </si>
  <si>
    <t>#</t>
  </si>
  <si>
    <t>@</t>
  </si>
  <si>
    <t>Arial</t>
  </si>
  <si>
    <t>±</t>
  </si>
  <si>
    <t>³</t>
  </si>
  <si>
    <t>»</t>
  </si>
  <si>
    <t>¼</t>
  </si>
  <si>
    <t>½</t>
  </si>
  <si>
    <t>K</t>
  </si>
  <si>
    <t>O</t>
  </si>
  <si>
    <t>p</t>
  </si>
  <si>
    <t>¾</t>
  </si>
  <si>
    <t>t</t>
  </si>
  <si>
    <t>u</t>
  </si>
  <si>
    <t>X</t>
  </si>
  <si>
    <t>!</t>
  </si>
  <si>
    <t>ARIAL</t>
  </si>
  <si>
    <t>CALIBRI</t>
  </si>
  <si>
    <t>①</t>
  </si>
  <si>
    <t>③</t>
  </si>
  <si>
    <t>②</t>
  </si>
  <si>
    <t>❿</t>
  </si>
  <si>
    <t>⓫</t>
  </si>
  <si>
    <t>⓬</t>
  </si>
  <si>
    <t>⓭</t>
  </si>
  <si>
    <t>⓮</t>
  </si>
  <si>
    <t>⓯</t>
  </si>
  <si>
    <t>⓰</t>
  </si>
  <si>
    <t>⓱</t>
  </si>
  <si>
    <t>⓲</t>
  </si>
  <si>
    <t>⓳</t>
  </si>
  <si>
    <t>⓴</t>
  </si>
  <si>
    <t xml:space="preserve">Conception 1998 Cuisine centrale de Clamart Joël Leboucher - Adaptation 2009 Cuisine Centrale de Rochefort sur mer mise à jour décembre 2021 sur un document avec code VBA..de D.DEMILLY </t>
  </si>
  <si>
    <t>POIDS DES FRUITS ET LÉGUMES  …décembre 2017 annule et remplace les versions précédentes</t>
  </si>
  <si>
    <t>Saisissez votre nombre d'unité (encre rouge)Modifiez le poids unitaire (encre verte) s'il n'est pas excact</t>
  </si>
  <si>
    <t>N°</t>
  </si>
  <si>
    <t>Produits</t>
  </si>
  <si>
    <t>Poids unitaire</t>
  </si>
  <si>
    <t>Nb d'unités</t>
  </si>
  <si>
    <t>Poids en Gr</t>
  </si>
  <si>
    <t>Poids en Kg</t>
  </si>
  <si>
    <r>
      <t xml:space="preserve">4.1. Poids et mesures </t>
    </r>
    <r>
      <rPr>
        <i/>
        <sz val="14"/>
        <rFont val="Arial"/>
        <family val="2"/>
      </rPr>
      <t>(A-C)</t>
    </r>
  </si>
  <si>
    <t>Poids moyen (à la pièce, en grammes).  </t>
  </si>
  <si>
    <t>LIENS</t>
  </si>
  <si>
    <t>Abricot</t>
  </si>
  <si>
    <t>Hareng</t>
  </si>
  <si>
    <t>Raisin sec Tasse thé de 15 cl</t>
  </si>
  <si>
    <t>Ail gousse</t>
  </si>
  <si>
    <t>Haricot sec Verre de 20 cl</t>
  </si>
  <si>
    <t>Riz long Verre de 20 cl</t>
  </si>
  <si>
    <t>Aliment</t>
  </si>
  <si>
    <t>Mesure de capacité </t>
  </si>
  <si>
    <r>
      <t xml:space="preserve">Biscuit sec : </t>
    </r>
    <r>
      <rPr>
        <sz val="14"/>
        <color theme="1"/>
        <rFont val="Calibri"/>
        <family val="2"/>
        <scheme val="minor"/>
      </rPr>
      <t xml:space="preserve">10. </t>
    </r>
    <r>
      <rPr>
        <b/>
        <sz val="14"/>
        <rFont val="Calibri"/>
        <family val="2"/>
        <scheme val="minor"/>
      </rPr>
      <t xml:space="preserve">Biscotte : </t>
    </r>
    <r>
      <rPr>
        <sz val="14"/>
        <color theme="1"/>
        <rFont val="Calibri"/>
        <family val="2"/>
        <scheme val="minor"/>
      </rPr>
      <t xml:space="preserve">18. </t>
    </r>
    <r>
      <rPr>
        <b/>
        <sz val="14"/>
        <rFont val="Calibri"/>
        <family val="2"/>
        <scheme val="minor"/>
      </rPr>
      <t xml:space="preserve">Croissant : </t>
    </r>
    <r>
      <rPr>
        <sz val="14"/>
        <color theme="1"/>
        <rFont val="Calibri"/>
        <family val="2"/>
        <scheme val="minor"/>
      </rPr>
      <t xml:space="preserve">50. </t>
    </r>
    <r>
      <rPr>
        <b/>
        <sz val="10"/>
        <rFont val="Arial"/>
        <family val="2"/>
      </rPr>
      <t/>
    </r>
  </si>
  <si>
    <t>http://www.nubel.be/fra/manual/liste_des_denrees_alimentaires.asp</t>
  </si>
  <si>
    <t>Ail gousse moyenne</t>
  </si>
  <si>
    <t>Homard moyen</t>
  </si>
  <si>
    <t>Ail tête</t>
  </si>
  <si>
    <t>Homard petit</t>
  </si>
  <si>
    <t>Sardine</t>
  </si>
  <si>
    <t>Ananas (frais)/ananas (boîte)</t>
  </si>
  <si>
    <t>1 tranche moyenne</t>
  </si>
  <si>
    <t>100 g/35 g</t>
  </si>
  <si>
    <t>Mandarine</t>
  </si>
  <si>
    <t>1 moyenne</t>
  </si>
  <si>
    <t>60 g</t>
  </si>
  <si>
    <r>
      <t xml:space="preserve"> </t>
    </r>
    <r>
      <rPr>
        <b/>
        <sz val="14"/>
        <rFont val="Calibri"/>
        <family val="2"/>
        <scheme val="minor"/>
      </rPr>
      <t xml:space="preserve">Crustacés (entiers) : </t>
    </r>
    <r>
      <rPr>
        <sz val="14"/>
        <color theme="1"/>
        <rFont val="Calibri"/>
        <family val="2"/>
        <scheme val="minor"/>
      </rPr>
      <t xml:space="preserve">écrevisse 34, homard 885. </t>
    </r>
    <r>
      <rPr>
        <b/>
        <sz val="10"/>
        <rFont val="Arial"/>
        <family val="2"/>
      </rPr>
      <t/>
    </r>
  </si>
  <si>
    <t>https://www.nubel.be/fra/default.aspx</t>
  </si>
  <si>
    <t>Ananas</t>
  </si>
  <si>
    <t>Sel 1 pincée</t>
  </si>
  <si>
    <t>1 moyen</t>
  </si>
  <si>
    <t>160 g</t>
  </si>
  <si>
    <t>Mangue</t>
  </si>
  <si>
    <t>200 g</t>
  </si>
  <si>
    <t>Lapin vidé</t>
  </si>
  <si>
    <t>Sel fin 1 cuillère café rase</t>
  </si>
  <si>
    <t>Abricot (sans noyau)</t>
  </si>
  <si>
    <t>150 g</t>
  </si>
  <si>
    <t>Maquereau fumé</t>
  </si>
  <si>
    <t>1 filet</t>
  </si>
  <si>
    <t>145 g</t>
  </si>
  <si>
    <r>
      <t xml:space="preserve"> </t>
    </r>
    <r>
      <rPr>
        <b/>
        <sz val="14"/>
        <rFont val="Calibri"/>
        <family val="2"/>
        <scheme val="minor"/>
      </rPr>
      <t xml:space="preserve">Fromages : </t>
    </r>
    <r>
      <rPr>
        <sz val="14"/>
        <color theme="1"/>
        <rFont val="Calibri"/>
        <family val="2"/>
        <scheme val="minor"/>
      </rPr>
      <t xml:space="preserve">camembert 250, livarot 500, pont-l'évêque 320, petit-suisse 25-30, yaourt (petit pot) 120-150. </t>
    </r>
    <r>
      <rPr>
        <b/>
        <sz val="10"/>
        <rFont val="Arial"/>
        <family val="2"/>
      </rPr>
      <t/>
    </r>
  </si>
  <si>
    <t>POIDS MOYEN BRUT DE LA PIÈCE</t>
  </si>
  <si>
    <t>http://www.basesdelacuisine.com/Cadre1/z1/pp80.htm</t>
  </si>
  <si>
    <t>Avocat 1/2</t>
  </si>
  <si>
    <t>Lentilles Verre de 20 cl</t>
  </si>
  <si>
    <t>Sel fin 1 cuillère soupe rase</t>
  </si>
  <si>
    <t>Margarine</t>
  </si>
  <si>
    <t>1 cuillère</t>
  </si>
  <si>
    <t>18 g</t>
  </si>
  <si>
    <t>Avocat entier</t>
  </si>
  <si>
    <t>Sel fin 1 tasse</t>
  </si>
  <si>
    <t>Bacon</t>
  </si>
  <si>
    <t>1 fine tranche</t>
  </si>
  <si>
    <t>11 g</t>
  </si>
  <si>
    <t>Mayonnaise</t>
  </si>
  <si>
    <t>25 g</t>
  </si>
  <si>
    <r>
      <t xml:space="preserve">Fruits : </t>
    </r>
    <r>
      <rPr>
        <sz val="14"/>
        <color theme="1"/>
        <rFont val="Calibri"/>
        <family val="2"/>
        <scheme val="minor"/>
      </rPr>
      <t xml:space="preserve">abricot 55, banane 150, citron 125, datte 10, figue sèche 42, figue fraîche 45, mandarine 100, noix 13, orange 180, pamplemousse 400, pêche 130, poire 180, pomme 120, pruneau 15. </t>
    </r>
    <r>
      <rPr>
        <b/>
        <sz val="10"/>
        <rFont val="Arial"/>
        <family val="2"/>
      </rPr>
      <t/>
    </r>
  </si>
  <si>
    <t>Fruits et légumes frais Poids moyen d'une pièce</t>
  </si>
  <si>
    <t>http://lahalledepessac.com/content/14-fruits-et-legumes-frais-poids-moyen-d-une-piece</t>
  </si>
  <si>
    <t>Maizena 1 cuillère soupe</t>
  </si>
  <si>
    <t>Sel pour 1 Kg Blé</t>
  </si>
  <si>
    <t>Banane</t>
  </si>
  <si>
    <t>130 g</t>
  </si>
  <si>
    <t>Melon</t>
  </si>
  <si>
    <t>540 g</t>
  </si>
  <si>
    <t>Melon gros</t>
  </si>
  <si>
    <t>Sel pour 1 Kg Foie gras</t>
  </si>
  <si>
    <t>Beurre</t>
  </si>
  <si>
    <t>Merlan</t>
  </si>
  <si>
    <t>100 g</t>
  </si>
  <si>
    <r>
      <t xml:space="preserve"> </t>
    </r>
    <r>
      <rPr>
        <b/>
        <sz val="14"/>
        <rFont val="Calibri"/>
        <family val="2"/>
        <scheme val="minor"/>
      </rPr>
      <t xml:space="preserve">Légumes : </t>
    </r>
    <r>
      <rPr>
        <sz val="14"/>
        <color theme="1"/>
        <rFont val="Calibri"/>
        <family val="2"/>
        <scheme val="minor"/>
      </rPr>
      <t xml:space="preserve">artichaut 250, aubergine 225, chou 1 000, chou-fleur 1 200, laitue 500, romaine 400, chicorée frisée 400, melon 700-1 000, radis (la botte) 350, tomate 100, oignon 125. </t>
    </r>
    <r>
      <rPr>
        <b/>
        <sz val="10"/>
        <rFont val="Arial"/>
        <family val="2"/>
      </rPr>
      <t/>
    </r>
  </si>
  <si>
    <t>TABLES DE GRAMMAGES</t>
  </si>
  <si>
    <t>http://etab.ac-poitiers.fr/lycee-hotelier-la-rochelle/IMG/pdf/Grammage_4.pdf</t>
  </si>
  <si>
    <t>Baton de vanille</t>
  </si>
  <si>
    <t>Melon portion</t>
  </si>
  <si>
    <t>Sel pour 1 Kg Merguez</t>
  </si>
  <si>
    <t>Beurre de cacahuète</t>
  </si>
  <si>
    <t>15 g</t>
  </si>
  <si>
    <t>Miel</t>
  </si>
  <si>
    <t>27 g</t>
  </si>
  <si>
    <t>Beurre 1 cuillère café</t>
  </si>
  <si>
    <t>Sel pour 1 Kg Pâtes alimentaires</t>
  </si>
  <si>
    <t>Bière (pils)</t>
  </si>
  <si>
    <t>1 verre à bière</t>
  </si>
  <si>
    <t>250 ml</t>
  </si>
  <si>
    <t>Milk-shake</t>
  </si>
  <si>
    <t>1 verre</t>
  </si>
  <si>
    <t>150 ml</t>
  </si>
  <si>
    <r>
      <t xml:space="preserve"> </t>
    </r>
    <r>
      <rPr>
        <b/>
        <sz val="14"/>
        <rFont val="Calibri"/>
        <family val="2"/>
        <scheme val="minor"/>
      </rPr>
      <t xml:space="preserve">Poissons (entiers) : </t>
    </r>
    <r>
      <rPr>
        <sz val="14"/>
        <color theme="1"/>
        <rFont val="Calibri"/>
        <family val="2"/>
        <scheme val="minor"/>
      </rPr>
      <t xml:space="preserve">brochet 1 250, carpe 775, colin 2 000, daurade 600, églefin 350, hareng 170, saur 130, limande 150, maquereau 250, merlan 230, plie 160, sardine 45, truite 450, turbot 2 350. </t>
    </r>
    <r>
      <rPr>
        <b/>
        <sz val="10"/>
        <rFont val="Arial"/>
        <family val="2"/>
      </rPr>
      <t/>
    </r>
  </si>
  <si>
    <t xml:space="preserve">POIDS MOYEN BRUT LEGUMES ET FRUITS </t>
  </si>
  <si>
    <t>http://dmcwilshim.canalblog.com/archives/2009/01/18/12131475.html</t>
  </si>
  <si>
    <t>Beurre 1 cuillère soupe</t>
  </si>
  <si>
    <t>Mouton 1/2 carcasse</t>
  </si>
  <si>
    <t>Sel pour 1 Kg Pommes terre</t>
  </si>
  <si>
    <t>Biscotte blanche/complète</t>
  </si>
  <si>
    <t>8 g/10 g</t>
  </si>
  <si>
    <t>Moule</t>
  </si>
  <si>
    <t>1 pièce</t>
  </si>
  <si>
    <t>4 g</t>
  </si>
  <si>
    <t>Beurre 1 noisette</t>
  </si>
  <si>
    <t>Mouton carré couvert (5+3)</t>
  </si>
  <si>
    <t>Sel pour 1 Kg Saucisse a griller</t>
  </si>
  <si>
    <t>10 g</t>
  </si>
  <si>
    <t>Muesli</t>
  </si>
  <si>
    <t>1 tasse à café</t>
  </si>
  <si>
    <t>50 g</t>
  </si>
  <si>
    <r>
      <t xml:space="preserve">Sucre </t>
    </r>
    <r>
      <rPr>
        <sz val="14"/>
        <color theme="1"/>
        <rFont val="Calibri"/>
        <family val="2"/>
        <scheme val="minor"/>
      </rPr>
      <t>(morceau) : 6.</t>
    </r>
  </si>
  <si>
    <t>Correspondance Calibre/ Poids fruits legumes</t>
  </si>
  <si>
    <t>Beurre 1 noix</t>
  </si>
  <si>
    <t>Mouton carré découvert (5)</t>
  </si>
  <si>
    <t>Sel pour 1 Kg Semoule a couscous</t>
  </si>
  <si>
    <t>Biscuit apéritif</t>
  </si>
  <si>
    <t>Beurre 1 tasse</t>
  </si>
  <si>
    <t xml:space="preserve">Mouton cervelle </t>
  </si>
  <si>
    <t>Semoule Tasse thé de 15 cl</t>
  </si>
  <si>
    <t>Biscuit au chocolat</t>
  </si>
  <si>
    <t>20 g</t>
  </si>
  <si>
    <t>Nectarine</t>
  </si>
  <si>
    <t>95 g</t>
  </si>
  <si>
    <r>
      <t xml:space="preserve">Viandes : </t>
    </r>
    <r>
      <rPr>
        <sz val="14"/>
        <color theme="1"/>
        <rFont val="Calibri"/>
        <family val="2"/>
        <scheme val="minor"/>
      </rPr>
      <t xml:space="preserve">lapin (vidé) 1 500 ; oie (entière) 5 500 ; poulet (entier) 1 800. </t>
    </r>
    <r>
      <rPr>
        <i/>
        <sz val="14"/>
        <rFont val="Calibri"/>
        <family val="2"/>
        <scheme val="minor"/>
      </rPr>
      <t xml:space="preserve">Cervelle : </t>
    </r>
    <r>
      <rPr>
        <sz val="14"/>
        <color theme="1"/>
        <rFont val="Calibri"/>
        <family val="2"/>
        <scheme val="minor"/>
      </rPr>
      <t>bœuf 500, veau 300, mouton 100, porc 110.</t>
    </r>
  </si>
  <si>
    <t>https://portal.health.fgov.be/pls/portal/docs/PAGE/INTERNET_PG/HOMEPAGE_MENU/ABOUTUS1_MENU/INSTITUTIONSAPPARENTEES1_MENU/HOGEGEZONDHEIDSRAAD1_MENU/ADVIEZENENAANBEVELINGEN1_MENU/ADVIEZENENAANBEVELINGEN1_DOCS/6545-2_POIDSETMESURES_FR_2005_2.PDF</t>
  </si>
  <si>
    <t>Bœuf Cervelle</t>
  </si>
  <si>
    <t>Mouton cœur</t>
  </si>
  <si>
    <t>Semoule Verre de 20 cl</t>
  </si>
  <si>
    <t>Boudin blanc</t>
  </si>
  <si>
    <t>Noisettes</t>
  </si>
  <si>
    <t>10 pièces</t>
  </si>
  <si>
    <t>12 g</t>
  </si>
  <si>
    <r>
      <t xml:space="preserve">Cœur : </t>
    </r>
    <r>
      <rPr>
        <sz val="14"/>
        <color theme="1"/>
        <rFont val="Calibri"/>
        <family val="2"/>
        <scheme val="minor"/>
      </rPr>
      <t xml:space="preserve">bœuf 2 750, veau 500, mouton 230, porc 225. </t>
    </r>
    <r>
      <rPr>
        <i/>
        <sz val="14"/>
        <rFont val="Calibri"/>
        <family val="2"/>
        <scheme val="minor"/>
      </rPr>
      <t xml:space="preserve">Foie : </t>
    </r>
    <r>
      <rPr>
        <sz val="14"/>
        <color theme="1"/>
        <rFont val="Calibri"/>
        <family val="2"/>
        <scheme val="minor"/>
      </rPr>
      <t xml:space="preserve">bœuf 8 500, veau 2 500, porc 750. </t>
    </r>
    <r>
      <rPr>
        <i/>
        <sz val="10"/>
        <rFont val="Arial"/>
        <family val="2"/>
      </rPr>
      <t/>
    </r>
  </si>
  <si>
    <t>Bœuf cœur</t>
  </si>
  <si>
    <t>Mouton épaule</t>
  </si>
  <si>
    <t>Sole T1</t>
  </si>
  <si>
    <t>Boudin noir</t>
  </si>
  <si>
    <r>
      <t xml:space="preserve"> </t>
    </r>
    <r>
      <rPr>
        <i/>
        <sz val="14"/>
        <rFont val="Calibri"/>
        <family val="2"/>
        <scheme val="minor"/>
      </rPr>
      <t xml:space="preserve">Langue : </t>
    </r>
    <r>
      <rPr>
        <sz val="14"/>
        <color theme="1"/>
        <rFont val="Calibri"/>
        <family val="2"/>
        <scheme val="minor"/>
      </rPr>
      <t xml:space="preserve">bœuf 4 000, veau 1 000. </t>
    </r>
    <r>
      <rPr>
        <i/>
        <sz val="14"/>
        <rFont val="Calibri"/>
        <family val="2"/>
        <scheme val="minor"/>
      </rPr>
      <t xml:space="preserve">Pied </t>
    </r>
    <r>
      <rPr>
        <sz val="14"/>
        <color theme="1"/>
        <rFont val="Calibri"/>
        <family val="2"/>
        <scheme val="minor"/>
      </rPr>
      <t xml:space="preserve">de porc 200. </t>
    </r>
    <r>
      <rPr>
        <i/>
        <sz val="14"/>
        <rFont val="Calibri"/>
        <family val="2"/>
        <scheme val="minor"/>
      </rPr>
      <t xml:space="preserve">Ris </t>
    </r>
    <r>
      <rPr>
        <sz val="14"/>
        <color theme="1"/>
        <rFont val="Calibri"/>
        <family val="2"/>
        <scheme val="minor"/>
      </rPr>
      <t xml:space="preserve">de veau 750. </t>
    </r>
    <r>
      <rPr>
        <i/>
        <sz val="14"/>
        <rFont val="Calibri"/>
        <family val="2"/>
        <scheme val="minor"/>
      </rPr>
      <t xml:space="preserve">Rognon : </t>
    </r>
    <r>
      <rPr>
        <sz val="14"/>
        <color theme="1"/>
        <rFont val="Calibri"/>
        <family val="2"/>
        <scheme val="minor"/>
      </rPr>
      <t>bœuf 1 000, veau 250, porc 170.</t>
    </r>
  </si>
  <si>
    <t>http://www.aliments.org/poids.htm</t>
  </si>
  <si>
    <t>Bœuf entrecôte</t>
  </si>
  <si>
    <t>Mouton gigot raccourci</t>
  </si>
  <si>
    <t>Sole T2</t>
  </si>
  <si>
    <t>Boudoir</t>
  </si>
  <si>
    <t>5,5 g</t>
  </si>
  <si>
    <t>Oeuf cuit</t>
  </si>
  <si>
    <t>Bœuf faux filet</t>
  </si>
  <si>
    <t>Mouton selle anglaise</t>
  </si>
  <si>
    <t>Sole T3</t>
  </si>
  <si>
    <t>Oignon</t>
  </si>
  <si>
    <t>115 g</t>
  </si>
  <si>
    <t>http://www.astro.ulg.ac.be/cours/magain/stat/stat52.html</t>
  </si>
  <si>
    <t>Bœuf filet</t>
  </si>
  <si>
    <t>Sole T4 + de</t>
  </si>
  <si>
    <t>Cabillaud</t>
  </si>
  <si>
    <t>1 darne</t>
  </si>
  <si>
    <t>175 g</t>
  </si>
  <si>
    <t>Olive</t>
  </si>
  <si>
    <t>Modification.   Poids brut d'aliments résultant de la cuisson de:</t>
  </si>
  <si>
    <t>Bœuf foie</t>
  </si>
  <si>
    <t>Noix</t>
  </si>
  <si>
    <t>Cacahuètes</t>
  </si>
  <si>
    <t>1 cuillère/10 pièces</t>
  </si>
  <si>
    <t>20 g/20 g</t>
  </si>
  <si>
    <t>Omelette (1 œuf)</t>
  </si>
  <si>
    <t>lien : une portion c'est combien   sur la nutrition.fr</t>
  </si>
  <si>
    <t>Bœuf langue</t>
  </si>
  <si>
    <t>Noix épluchées Tasse thé de 15 cl</t>
  </si>
  <si>
    <t>Sucre morceaux</t>
  </si>
  <si>
    <t>Café/thé</t>
  </si>
  <si>
    <t>1 tasse</t>
  </si>
  <si>
    <t>125g</t>
  </si>
  <si>
    <t>Orange</t>
  </si>
  <si>
    <t>140 g</t>
  </si>
  <si>
    <r>
      <t xml:space="preserve">100 g d'aliments crus. </t>
    </r>
    <r>
      <rPr>
        <b/>
        <sz val="14"/>
        <rFont val="Calibri"/>
        <family val="2"/>
        <scheme val="minor"/>
      </rPr>
      <t xml:space="preserve">Farineux : </t>
    </r>
    <r>
      <rPr>
        <sz val="14"/>
        <color theme="1"/>
        <rFont val="Calibri"/>
        <family val="2"/>
        <scheme val="minor"/>
      </rPr>
      <t xml:space="preserve">coquillettes 385, macaronis 400, nouilles 385, riz 295, spaghettis 385. </t>
    </r>
    <r>
      <rPr>
        <b/>
        <sz val="10"/>
        <rFont val="Arial"/>
        <family val="2"/>
      </rPr>
      <t/>
    </r>
  </si>
  <si>
    <t>Bœuf rognon</t>
  </si>
  <si>
    <t>Sucre semoule 1 cuillère café</t>
  </si>
  <si>
    <t>Cake</t>
  </si>
  <si>
    <t>30 g</t>
  </si>
  <si>
    <t>Bœuf train côtes milieu</t>
  </si>
  <si>
    <t>Oeuf  le blanc</t>
  </si>
  <si>
    <t>Sucre semoule 1 cuillère soupe</t>
  </si>
  <si>
    <t>Cake fourré aux fruits</t>
  </si>
  <si>
    <t>35 g</t>
  </si>
  <si>
    <t>Pain blanc/gris</t>
  </si>
  <si>
    <t>1 tranche carrée</t>
  </si>
  <si>
    <r>
      <t>100 g d'aliments crus.</t>
    </r>
    <r>
      <rPr>
        <sz val="14"/>
        <color theme="1"/>
        <rFont val="Calibri"/>
        <family val="2"/>
        <scheme val="minor"/>
      </rPr>
      <t xml:space="preserve"> </t>
    </r>
    <r>
      <rPr>
        <b/>
        <sz val="14"/>
        <rFont val="Calibri"/>
        <family val="2"/>
        <scheme val="minor"/>
      </rPr>
      <t xml:space="preserve">Légumes frais : </t>
    </r>
    <r>
      <rPr>
        <sz val="14"/>
        <color theme="1"/>
        <rFont val="Calibri"/>
        <family val="2"/>
        <scheme val="minor"/>
      </rPr>
      <t xml:space="preserve">artichauts 87, asperges 87, bettes 90, betteraves rouges à l'eau 91, au four 57, carottes à l'eau 100, à l'étouffée 64, </t>
    </r>
  </si>
  <si>
    <t>Brochet</t>
  </si>
  <si>
    <t>Oeuf gros</t>
  </si>
  <si>
    <t>Sucre semoule 1 tasse</t>
  </si>
  <si>
    <t>Canard/faisan</t>
  </si>
  <si>
    <t>1 portion</t>
  </si>
  <si>
    <t>125 g</t>
  </si>
  <si>
    <t>1 tranche ronde</t>
  </si>
  <si>
    <t>29 g</t>
  </si>
  <si>
    <t>Oeuf moyen</t>
  </si>
  <si>
    <t>Sucre Verre de 20 cl</t>
  </si>
  <si>
    <t>Carambole</t>
  </si>
  <si>
    <t>155 g</t>
  </si>
  <si>
    <t>Pain complet</t>
  </si>
  <si>
    <r>
      <t>100 g d'aliments crus. l</t>
    </r>
    <r>
      <rPr>
        <b/>
        <sz val="14"/>
        <rFont val="Calibri"/>
        <family val="2"/>
        <scheme val="minor"/>
      </rPr>
      <t xml:space="preserve">égumes frais : </t>
    </r>
    <r>
      <rPr>
        <sz val="14"/>
        <color theme="1"/>
        <rFont val="Calibri"/>
        <family val="2"/>
        <scheme val="minor"/>
      </rPr>
      <t xml:space="preserve">, céleris (côtes) 94, raves cuites à l'eau 91, sautées 54, champignons de couche frits 83, </t>
    </r>
  </si>
  <si>
    <t>Cacao poudre 1 cuillère soupe</t>
  </si>
  <si>
    <t>Oeuf petit</t>
  </si>
  <si>
    <t>Carotte</t>
  </si>
  <si>
    <t>45 g</t>
  </si>
  <si>
    <t>Cacao Tasse thé de 15 cl</t>
  </si>
  <si>
    <t>Œufs 1 douzaine</t>
  </si>
  <si>
    <t>Tapioca Tasse thé de 15 cl</t>
  </si>
  <si>
    <t>Céleri rave, cru</t>
  </si>
  <si>
    <t>85 g</t>
  </si>
  <si>
    <t>Pain grillé blanc/gris</t>
  </si>
  <si>
    <t>21 g</t>
  </si>
  <si>
    <r>
      <t>100 g d'aliments crus. l</t>
    </r>
    <r>
      <rPr>
        <b/>
        <sz val="14"/>
        <rFont val="Calibri"/>
        <family val="2"/>
        <scheme val="minor"/>
      </rPr>
      <t xml:space="preserve">égumes frais : </t>
    </r>
    <r>
      <rPr>
        <sz val="14"/>
        <color theme="1"/>
        <rFont val="Calibri"/>
        <family val="2"/>
        <scheme val="minor"/>
      </rPr>
      <t xml:space="preserve"> chou vert, cuit à l'eau 92, à l'étouffée 64, de Bruxelles 86, -fleur 92, </t>
    </r>
  </si>
  <si>
    <t>Canard vidé</t>
  </si>
  <si>
    <t>Œufs blanc d'</t>
  </si>
  <si>
    <t>Thon boite 1/10</t>
  </si>
  <si>
    <t>Céréales de petit déjeuner</t>
  </si>
  <si>
    <t>40 g</t>
  </si>
  <si>
    <t>Pain d'épices</t>
  </si>
  <si>
    <t>1 tranche</t>
  </si>
  <si>
    <t>23 g</t>
  </si>
  <si>
    <t>Carotte moyenne</t>
  </si>
  <si>
    <t>Thon boite 1/3 saladière</t>
  </si>
  <si>
    <t>Cerise (sans noyau)</t>
  </si>
  <si>
    <t>Pain de seigle</t>
  </si>
  <si>
    <r>
      <t>100 g d'aliments crus. l</t>
    </r>
    <r>
      <rPr>
        <b/>
        <sz val="14"/>
        <rFont val="Calibri"/>
        <family val="2"/>
        <scheme val="minor"/>
      </rPr>
      <t>égumes frais :</t>
    </r>
    <r>
      <rPr>
        <sz val="14"/>
        <color theme="1"/>
        <rFont val="Calibri"/>
        <family val="2"/>
        <scheme val="minor"/>
      </rPr>
      <t xml:space="preserve"> épinards cuits à l'eau ou au jus 83, haricots verts cuits à l'eau 104, à l'étouffée 90, navets, cuits à l'eau 95, à l'étouffée 92,</t>
    </r>
  </si>
  <si>
    <t>Céléri 1 branche</t>
  </si>
  <si>
    <t>Œufs jaune</t>
  </si>
  <si>
    <t>Thon boite 1/5</t>
  </si>
  <si>
    <t>Cervelas</t>
  </si>
  <si>
    <t>Pain de viande</t>
  </si>
  <si>
    <t>Oignon moyen</t>
  </si>
  <si>
    <t>Thon boite 1/6 basse</t>
  </si>
  <si>
    <t>Champignon, cuit</t>
  </si>
  <si>
    <t>Pain français (baguette)</t>
  </si>
  <si>
    <t>260 g</t>
  </si>
  <si>
    <r>
      <t>100 g d'aliments crus. l</t>
    </r>
    <r>
      <rPr>
        <b/>
        <sz val="14"/>
        <rFont val="Calibri"/>
        <family val="2"/>
        <scheme val="minor"/>
      </rPr>
      <t>égumes frais :</t>
    </r>
    <r>
      <rPr>
        <sz val="14"/>
        <color theme="1"/>
        <rFont val="Calibri"/>
        <family val="2"/>
        <scheme val="minor"/>
      </rPr>
      <t xml:space="preserve"> poireaux 81, p. de terre en robe des champs 98, à l'anglaise 95, au four 80, en purée 119, en ragoût 154, frites 44 </t>
    </r>
    <r>
      <rPr>
        <vertAlign val="superscript"/>
        <sz val="14"/>
        <rFont val="Calibri"/>
        <family val="2"/>
        <scheme val="minor"/>
      </rPr>
      <t>1</t>
    </r>
    <r>
      <rPr>
        <sz val="14"/>
        <color theme="1"/>
        <rFont val="Calibri"/>
        <family val="2"/>
        <scheme val="minor"/>
      </rPr>
      <t xml:space="preserve">, </t>
    </r>
  </si>
  <si>
    <t>Olives</t>
  </si>
  <si>
    <t>Thon boite 1/8</t>
  </si>
  <si>
    <t>Chicon</t>
  </si>
  <si>
    <t>Pamplemousse</t>
  </si>
  <si>
    <t>Thon boite 4/4 saladière</t>
  </si>
  <si>
    <t>Chips</t>
  </si>
  <si>
    <t>1 paquet</t>
  </si>
  <si>
    <t>Papaye</t>
  </si>
  <si>
    <r>
      <t>100 g d'aliments crus. l</t>
    </r>
    <r>
      <rPr>
        <b/>
        <sz val="14"/>
        <rFont val="Calibri"/>
        <family val="2"/>
        <scheme val="minor"/>
      </rPr>
      <t>égumes frais :</t>
    </r>
    <r>
      <rPr>
        <sz val="14"/>
        <color theme="1"/>
        <rFont val="Calibri"/>
        <family val="2"/>
        <scheme val="minor"/>
      </rPr>
      <t xml:space="preserve"> , potiron 55, scarole 71, tomates frites 69. </t>
    </r>
    <r>
      <rPr>
        <b/>
        <sz val="14"/>
        <rFont val="Calibri"/>
        <family val="2"/>
        <scheme val="minor"/>
      </rPr>
      <t xml:space="preserve">Légumes secs : </t>
    </r>
    <r>
      <rPr>
        <sz val="14"/>
        <color theme="1"/>
        <rFont val="Calibri"/>
        <family val="2"/>
        <scheme val="minor"/>
      </rPr>
      <t>fèves 310, haricots 270,</t>
    </r>
  </si>
  <si>
    <t>Choux vert</t>
  </si>
  <si>
    <t>Orange moyenne</t>
  </si>
  <si>
    <t>Tomate grosse</t>
  </si>
  <si>
    <t>Chocolat</t>
  </si>
  <si>
    <t>1 barre</t>
  </si>
  <si>
    <t>Parmesan</t>
  </si>
  <si>
    <t>Citron moyen</t>
  </si>
  <si>
    <t>Tomate moyenne</t>
  </si>
  <si>
    <t>Chou de Bruxelles, cuit</t>
  </si>
  <si>
    <t>Pastèque</t>
  </si>
  <si>
    <t>1125 g</t>
  </si>
  <si>
    <r>
      <t>100 g d'aliments crus. l</t>
    </r>
    <r>
      <rPr>
        <b/>
        <sz val="14"/>
        <rFont val="Calibri"/>
        <family val="2"/>
        <scheme val="minor"/>
      </rPr>
      <t>égumes frais :</t>
    </r>
    <r>
      <rPr>
        <sz val="14"/>
        <color theme="1"/>
        <rFont val="Calibri"/>
        <family val="2"/>
        <scheme val="minor"/>
      </rPr>
      <t xml:space="preserve"> ,, pois cassés 400. </t>
    </r>
    <r>
      <rPr>
        <b/>
        <sz val="10"/>
        <rFont val="Arial"/>
        <family val="2"/>
      </rPr>
      <t/>
    </r>
  </si>
  <si>
    <t>Clémentine</t>
  </si>
  <si>
    <t>Tomate petite</t>
  </si>
  <si>
    <t>Chou-fleur/brocoli, cuit</t>
  </si>
  <si>
    <t>Pâte à tartiner (choco)</t>
  </si>
  <si>
    <t>33 g</t>
  </si>
  <si>
    <t>Colin</t>
  </si>
  <si>
    <t>Pêche</t>
  </si>
  <si>
    <t>Truite portion</t>
  </si>
  <si>
    <t>Citron</t>
  </si>
  <si>
    <t>70 g</t>
  </si>
  <si>
    <t>Pâté de foie</t>
  </si>
  <si>
    <r>
      <t>100 g d'aliments crus. l</t>
    </r>
    <r>
      <rPr>
        <sz val="14"/>
        <color theme="1"/>
        <rFont val="Calibri"/>
        <family val="2"/>
        <scheme val="minor"/>
      </rPr>
      <t xml:space="preserve"> </t>
    </r>
    <r>
      <rPr>
        <b/>
        <sz val="14"/>
        <rFont val="Calibri"/>
        <family val="2"/>
        <scheme val="minor"/>
      </rPr>
      <t xml:space="preserve">Poissons : </t>
    </r>
    <r>
      <rPr>
        <sz val="14"/>
        <color theme="1"/>
        <rFont val="Calibri"/>
        <family val="2"/>
        <scheme val="minor"/>
      </rPr>
      <t xml:space="preserve">au court-bouillon 95, frits 81. </t>
    </r>
    <r>
      <rPr>
        <i/>
        <sz val="14"/>
        <rFont val="Calibri"/>
        <family val="2"/>
        <scheme val="minor"/>
      </rPr>
      <t xml:space="preserve">Crevettes : </t>
    </r>
    <r>
      <rPr>
        <sz val="14"/>
        <color theme="1"/>
        <rFont val="Calibri"/>
        <family val="2"/>
        <scheme val="minor"/>
      </rPr>
      <t xml:space="preserve">97. </t>
    </r>
    <r>
      <rPr>
        <b/>
        <sz val="10"/>
        <rFont val="Arial"/>
        <family val="2"/>
      </rPr>
      <t/>
    </r>
  </si>
  <si>
    <t>Concombre</t>
  </si>
  <si>
    <t>Pied veau</t>
  </si>
  <si>
    <t>Turbot</t>
  </si>
  <si>
    <t>Pâtes, cuites</t>
  </si>
  <si>
    <t>210 g</t>
  </si>
  <si>
    <t>Coquillette Verre de 20 cl</t>
  </si>
  <si>
    <t>Poireau beau</t>
  </si>
  <si>
    <t>Compote de pommes</t>
  </si>
  <si>
    <t>Pâtes, sèches</t>
  </si>
  <si>
    <r>
      <t xml:space="preserve">100 g d'aliments crus. </t>
    </r>
    <r>
      <rPr>
        <sz val="14"/>
        <color theme="1"/>
        <rFont val="Calibri"/>
        <family val="2"/>
        <scheme val="minor"/>
      </rPr>
      <t xml:space="preserve"> </t>
    </r>
    <r>
      <rPr>
        <b/>
        <sz val="14"/>
        <rFont val="Calibri"/>
        <family val="2"/>
        <scheme val="minor"/>
      </rPr>
      <t xml:space="preserve">Viandes : </t>
    </r>
    <r>
      <rPr>
        <i/>
        <sz val="14"/>
        <rFont val="Calibri"/>
        <family val="2"/>
        <scheme val="minor"/>
      </rPr>
      <t xml:space="preserve">bœuf : </t>
    </r>
    <r>
      <rPr>
        <sz val="14"/>
        <color theme="1"/>
        <rFont val="Calibri"/>
        <family val="2"/>
        <scheme val="minor"/>
      </rPr>
      <t xml:space="preserve">bifteck grillé 88, au gril 83, au plat 88, rôti (1/2 h) 77, bouilli 83. </t>
    </r>
    <r>
      <rPr>
        <i/>
        <sz val="10"/>
        <rFont val="Arial"/>
        <family val="2"/>
      </rPr>
      <t/>
    </r>
  </si>
  <si>
    <t>Courgette</t>
  </si>
  <si>
    <t>Poireau blanc de</t>
  </si>
  <si>
    <t>Veau carré couvert (5+3)</t>
  </si>
  <si>
    <t>Concombre, cru</t>
  </si>
  <si>
    <t>Pêche (sans noyau)</t>
  </si>
  <si>
    <t>Cresson botte</t>
  </si>
  <si>
    <t>Poireau moyen</t>
  </si>
  <si>
    <t>Veau carré découvert (5)</t>
  </si>
  <si>
    <t>Confiture</t>
  </si>
  <si>
    <t>Pickles</t>
  </si>
  <si>
    <r>
      <t xml:space="preserve">100 g d'aliments crus. </t>
    </r>
    <r>
      <rPr>
        <sz val="14"/>
        <color theme="1"/>
        <rFont val="Calibri"/>
        <family val="2"/>
        <scheme val="minor"/>
      </rPr>
      <t xml:space="preserve"> </t>
    </r>
    <r>
      <rPr>
        <b/>
        <sz val="14"/>
        <rFont val="Calibri"/>
        <family val="2"/>
        <scheme val="minor"/>
      </rPr>
      <t xml:space="preserve">Viandes : </t>
    </r>
    <r>
      <rPr>
        <sz val="14"/>
        <color theme="1"/>
        <rFont val="Calibri"/>
        <family val="2"/>
        <scheme val="minor"/>
      </rPr>
      <t xml:space="preserve"> </t>
    </r>
    <r>
      <rPr>
        <i/>
        <sz val="14"/>
        <rFont val="Calibri"/>
        <family val="2"/>
        <scheme val="minor"/>
      </rPr>
      <t xml:space="preserve">Veau : </t>
    </r>
    <r>
      <rPr>
        <sz val="14"/>
        <color theme="1"/>
        <rFont val="Calibri"/>
        <family val="2"/>
        <scheme val="minor"/>
      </rPr>
      <t xml:space="preserve">à la poêle 93, rôti (3/4 d'h) 74. </t>
    </r>
    <r>
      <rPr>
        <i/>
        <sz val="14"/>
        <rFont val="Calibri"/>
        <family val="2"/>
        <scheme val="minor"/>
      </rPr>
      <t xml:space="preserve">Mouton : </t>
    </r>
    <r>
      <rPr>
        <sz val="14"/>
        <color theme="1"/>
        <rFont val="Calibri"/>
        <family val="2"/>
        <scheme val="minor"/>
      </rPr>
      <t xml:space="preserve">rôti 73, sauté 69. </t>
    </r>
    <r>
      <rPr>
        <i/>
        <sz val="10"/>
        <rFont val="Arial"/>
        <family val="2"/>
      </rPr>
      <t/>
    </r>
  </si>
  <si>
    <t>Cuillère café liquide</t>
  </si>
  <si>
    <t>Poivron</t>
  </si>
  <si>
    <t>Veau cervelle</t>
  </si>
  <si>
    <t>Corned-beef</t>
  </si>
  <si>
    <t>Pistolet</t>
  </si>
  <si>
    <t>Cuillère soupe liquide</t>
  </si>
  <si>
    <t>Pomelos 1/2</t>
  </si>
  <si>
    <t>Veau cœur</t>
  </si>
  <si>
    <t>Corn Flakes</t>
  </si>
  <si>
    <t>Plie</t>
  </si>
  <si>
    <t>135 g</t>
  </si>
  <si>
    <r>
      <t xml:space="preserve">100 g d'aliments crus. </t>
    </r>
    <r>
      <rPr>
        <sz val="14"/>
        <color theme="1"/>
        <rFont val="Calibri"/>
        <family val="2"/>
        <scheme val="minor"/>
      </rPr>
      <t xml:space="preserve"> </t>
    </r>
    <r>
      <rPr>
        <b/>
        <sz val="14"/>
        <rFont val="Calibri"/>
        <family val="2"/>
        <scheme val="minor"/>
      </rPr>
      <t xml:space="preserve">Viandes : </t>
    </r>
    <r>
      <rPr>
        <sz val="14"/>
        <color theme="1"/>
        <rFont val="Calibri"/>
        <family val="2"/>
        <scheme val="minor"/>
      </rPr>
      <t xml:space="preserve"> </t>
    </r>
    <r>
      <rPr>
        <i/>
        <sz val="14"/>
        <rFont val="Calibri"/>
        <family val="2"/>
        <scheme val="minor"/>
      </rPr>
      <t xml:space="preserve">Porc : </t>
    </r>
    <r>
      <rPr>
        <sz val="14"/>
        <color theme="1"/>
        <rFont val="Calibri"/>
        <family val="2"/>
        <scheme val="minor"/>
      </rPr>
      <t xml:space="preserve">côtelette 83, rôti 64. </t>
    </r>
    <r>
      <rPr>
        <i/>
        <sz val="14"/>
        <rFont val="Calibri"/>
        <family val="2"/>
        <scheme val="minor"/>
      </rPr>
      <t xml:space="preserve">Cheval : </t>
    </r>
    <r>
      <rPr>
        <sz val="14"/>
        <color theme="1"/>
        <rFont val="Calibri"/>
        <family val="2"/>
        <scheme val="minor"/>
      </rPr>
      <t xml:space="preserve">bifteck à la poêle 93. </t>
    </r>
    <r>
      <rPr>
        <i/>
        <sz val="14"/>
        <rFont val="Calibri"/>
        <family val="2"/>
        <scheme val="minor"/>
      </rPr>
      <t xml:space="preserve">Foie : </t>
    </r>
    <r>
      <rPr>
        <sz val="14"/>
        <color theme="1"/>
        <rFont val="Calibri"/>
        <family val="2"/>
        <scheme val="minor"/>
      </rPr>
      <t xml:space="preserve">91. </t>
    </r>
    <r>
      <rPr>
        <i/>
        <sz val="14"/>
        <rFont val="Calibri"/>
        <family val="2"/>
        <scheme val="minor"/>
      </rPr>
      <t xml:space="preserve">Boudin : </t>
    </r>
    <r>
      <rPr>
        <sz val="14"/>
        <color theme="1"/>
        <rFont val="Calibri"/>
        <family val="2"/>
        <scheme val="minor"/>
      </rPr>
      <t xml:space="preserve">94. </t>
    </r>
    <r>
      <rPr>
        <i/>
        <sz val="14"/>
        <rFont val="Calibri"/>
        <family val="2"/>
        <scheme val="minor"/>
      </rPr>
      <t xml:space="preserve">Saucisse fraîche : </t>
    </r>
    <r>
      <rPr>
        <sz val="14"/>
        <color theme="1"/>
        <rFont val="Calibri"/>
        <family val="2"/>
        <scheme val="minor"/>
      </rPr>
      <t>92.</t>
    </r>
  </si>
  <si>
    <t>Pomme</t>
  </si>
  <si>
    <t>Veau Foie</t>
  </si>
  <si>
    <t>Couque à la crème</t>
  </si>
  <si>
    <t>80 g</t>
  </si>
  <si>
    <t>Poire</t>
  </si>
  <si>
    <t>Daurade</t>
  </si>
  <si>
    <t>Pomme de terre moyenne</t>
  </si>
  <si>
    <t>Veau langue</t>
  </si>
  <si>
    <t>Couque au beurre</t>
  </si>
  <si>
    <t>75 g</t>
  </si>
  <si>
    <t>Poireau, cuit</t>
  </si>
  <si>
    <t>Verres</t>
  </si>
  <si>
    <t>Pomme fruit grosse</t>
  </si>
  <si>
    <t>Veau noix</t>
  </si>
  <si>
    <t>Couque suisse</t>
  </si>
  <si>
    <t>1 longue / ronde</t>
  </si>
  <si>
    <t>75 g / 90 g</t>
  </si>
  <si>
    <t>Poivron vert/jaune/rouge</t>
  </si>
  <si>
    <t>185 g</t>
  </si>
  <si>
    <t>Petit verre à eau/limonade, rempli normalement 150</t>
  </si>
  <si>
    <t>Eau grand verre à eau</t>
  </si>
  <si>
    <t>Pomme fruit moyenne</t>
  </si>
  <si>
    <t>Veau noix patissière</t>
  </si>
  <si>
    <t>Courgette, cuite</t>
  </si>
  <si>
    <t>Echalote belle</t>
  </si>
  <si>
    <t>Pomme terre grosse</t>
  </si>
  <si>
    <t>Veau ris</t>
  </si>
  <si>
    <t>Cramique</t>
  </si>
  <si>
    <t>Pomme de terre, cuite (ovale)</t>
  </si>
  <si>
    <t>Grand verre à eau/limonade, rempli normalement 250</t>
  </si>
  <si>
    <t>Echalote moyenne</t>
  </si>
  <si>
    <t>Pomme terre moyenne</t>
  </si>
  <si>
    <t>Veau rognon</t>
  </si>
  <si>
    <t>Crème</t>
  </si>
  <si>
    <t>24 g</t>
  </si>
  <si>
    <t>Pomme de terre, rôtie</t>
  </si>
  <si>
    <t>Echalote petite</t>
  </si>
  <si>
    <t>Pomme terre petite</t>
  </si>
  <si>
    <t>Veau sous noix</t>
  </si>
  <si>
    <t>Crème à fouetter</t>
  </si>
  <si>
    <t>Porto</t>
  </si>
  <si>
    <t>1 petit verre</t>
  </si>
  <si>
    <t>75 ml</t>
  </si>
  <si>
    <t>Verre à vin: blanc/rouge, rempli normalement 125</t>
  </si>
  <si>
    <t>Ecrevisse</t>
  </si>
  <si>
    <t xml:space="preserve">Porc cervelle </t>
  </si>
  <si>
    <t>Crème glacée</t>
  </si>
  <si>
    <t>1 boule</t>
  </si>
  <si>
    <t>Poulet, poitrine (sans peau)</t>
  </si>
  <si>
    <t>Porc cœur</t>
  </si>
  <si>
    <t>Crêpe</t>
  </si>
  <si>
    <t>Poulet, cuisse(sans peau)</t>
  </si>
  <si>
    <t>1 cuisse</t>
  </si>
  <si>
    <t>165 g</t>
  </si>
  <si>
    <t>Verre à mousseux, rempli normalement 100</t>
  </si>
  <si>
    <t>Farine 1 cuillère café</t>
  </si>
  <si>
    <t>Porc foie</t>
  </si>
  <si>
    <t>Crevettes</t>
  </si>
  <si>
    <t>Praline</t>
  </si>
  <si>
    <t>Farine 1 cuillère soupe</t>
  </si>
  <si>
    <t>Porc jambon</t>
  </si>
  <si>
    <t>Croissant</t>
  </si>
  <si>
    <t>Prune, sans noyau</t>
  </si>
  <si>
    <t>55 g</t>
  </si>
  <si>
    <t>Verre à bière, rempli normalement 250 et 330</t>
  </si>
  <si>
    <t>Farine 1 tasse</t>
  </si>
  <si>
    <t>Porc longe</t>
  </si>
  <si>
    <t>Croque-monsieur</t>
  </si>
  <si>
    <t>Prune, sèche</t>
  </si>
  <si>
    <t>6 g</t>
  </si>
  <si>
    <t>Farine Tasse thé de 15 cl</t>
  </si>
  <si>
    <t>Porc poitrine</t>
  </si>
  <si>
    <t>Croquette de pomme de terre (c)</t>
  </si>
  <si>
    <t>Pudding</t>
  </si>
  <si>
    <t>125 g/200 g</t>
  </si>
  <si>
    <t>Lors de l’établissement du poids des denrées alimentaires liquides (boissons alcoolisées,</t>
  </si>
  <si>
    <t>Farine Verre de 20 cl</t>
  </si>
  <si>
    <t>Porc rognon</t>
  </si>
  <si>
    <t>Purée de pommes de terre</t>
  </si>
  <si>
    <t>1 cuillère/portion</t>
  </si>
  <si>
    <t>50 g/160 g</t>
  </si>
  <si>
    <t>Fraise</t>
  </si>
  <si>
    <t>Poulet 4/4</t>
  </si>
  <si>
    <t>lait, lait chocolaté et lait de soja, milkshake et yaourt) les "ml" ont été assimilés aux "g"</t>
  </si>
  <si>
    <t>Poulet pac</t>
  </si>
  <si>
    <t>(source 7.104).</t>
  </si>
  <si>
    <t>Pruneau</t>
  </si>
  <si>
    <t>Datte sèche (sans noyau)</t>
  </si>
  <si>
    <t>9 g</t>
  </si>
  <si>
    <t>Radis</t>
  </si>
  <si>
    <t>Pour la crème glacée et la mousse, le facteur de conversion est mentionné dans la colonne</t>
  </si>
  <si>
    <t>Raisin</t>
  </si>
  <si>
    <t>7 g</t>
  </si>
  <si>
    <t>précisions.</t>
  </si>
  <si>
    <t>Éclair au chocolat</t>
  </si>
  <si>
    <t>Raisin, sec</t>
  </si>
  <si>
    <t>Edam jeune</t>
  </si>
  <si>
    <t>Ravioli</t>
  </si>
  <si>
    <t>400 g</t>
  </si>
  <si>
    <t>Riz au lait, vanille</t>
  </si>
  <si>
    <t>100 g/200 g</t>
  </si>
  <si>
    <r>
      <t>Nota :</t>
    </r>
    <r>
      <rPr>
        <b/>
        <sz val="12"/>
        <color theme="1"/>
        <rFont val="Calibri"/>
        <family val="2"/>
        <scheme val="minor"/>
      </rPr>
      <t> (1) En cuisant, les pommes frites absorbent 8 à 10 % de matières grasses.</t>
    </r>
  </si>
  <si>
    <t>Farine</t>
  </si>
  <si>
    <t>Riz, cuit</t>
  </si>
  <si>
    <t>Besoins journaliers (limites moyennes)</t>
  </si>
  <si>
    <t>En grammes</t>
  </si>
  <si>
    <t>En milligrammes</t>
  </si>
  <si>
    <t>Fécule de pomme de terre</t>
  </si>
  <si>
    <t>Riz, non cuit</t>
  </si>
  <si>
    <t>1 sachet</t>
  </si>
  <si>
    <t>62,5 g</t>
  </si>
  <si>
    <t>Protides</t>
  </si>
  <si>
    <t>Lipides</t>
  </si>
  <si>
    <t>Glucides</t>
  </si>
  <si>
    <r>
      <t>Calcium </t>
    </r>
    <r>
      <rPr>
        <b/>
        <vertAlign val="superscript"/>
        <sz val="12"/>
        <rFont val="Calibri"/>
        <family val="2"/>
        <scheme val="minor"/>
      </rPr>
      <t>7</t>
    </r>
  </si>
  <si>
    <t>Phosphore</t>
  </si>
  <si>
    <t>Fer</t>
  </si>
  <si>
    <t>Vit. C</t>
  </si>
  <si>
    <t>Jeunes</t>
  </si>
  <si>
    <t>Fève de soja, cuite</t>
  </si>
  <si>
    <t>Salami</t>
  </si>
  <si>
    <t> 2 à 4 ans</t>
  </si>
  <si>
    <t>30/35</t>
  </si>
  <si>
    <t>200/250</t>
  </si>
  <si>
    <t>700/750</t>
  </si>
  <si>
    <t>650/700</t>
  </si>
  <si>
    <t>40/94</t>
  </si>
  <si>
    <t>40/60</t>
  </si>
  <si>
    <t>Figue, sèche</t>
  </si>
  <si>
    <t>Sandwich sucré</t>
  </si>
  <si>
    <t> 4 à 6 ans</t>
  </si>
  <si>
    <t>35/40</t>
  </si>
  <si>
    <t>600/800</t>
  </si>
  <si>
    <t>Filet d'Anvers</t>
  </si>
  <si>
    <t> 6 à 10 ans</t>
  </si>
  <si>
    <t>45/55</t>
  </si>
  <si>
    <t>300/340</t>
  </si>
  <si>
    <t>850/950</t>
  </si>
  <si>
    <t>Flétan, fumé</t>
  </si>
  <si>
    <t>Saumon</t>
  </si>
  <si>
    <t>180 g</t>
  </si>
  <si>
    <t>10 à 12 ans (filles 9 à 11)</t>
  </si>
  <si>
    <t>60/65</t>
  </si>
  <si>
    <r>
      <t>350/400 </t>
    </r>
    <r>
      <rPr>
        <b/>
        <vertAlign val="superscript"/>
        <sz val="12"/>
        <rFont val="Calibri"/>
        <family val="2"/>
        <scheme val="minor"/>
      </rPr>
      <t>1</t>
    </r>
  </si>
  <si>
    <t>1 000/1 200</t>
  </si>
  <si>
    <t>1 100/1 300</t>
  </si>
  <si>
    <t>20/30</t>
  </si>
  <si>
    <t>60/100</t>
  </si>
  <si>
    <t>Flocons d'avoine</t>
  </si>
  <si>
    <t>Saumon, fumé</t>
  </si>
  <si>
    <t>12 à 15 ans (filles 11 à 13)</t>
  </si>
  <si>
    <r>
      <t>5/9 </t>
    </r>
    <r>
      <rPr>
        <b/>
        <vertAlign val="superscript"/>
        <sz val="12"/>
        <rFont val="Calibri"/>
        <family val="2"/>
        <scheme val="minor"/>
      </rPr>
      <t>2</t>
    </r>
  </si>
  <si>
    <r>
      <t>440/550 </t>
    </r>
    <r>
      <rPr>
        <b/>
        <vertAlign val="superscript"/>
        <sz val="12"/>
        <rFont val="Calibri"/>
        <family val="2"/>
        <scheme val="minor"/>
      </rPr>
      <t>3</t>
    </r>
  </si>
  <si>
    <t>1 200/1 400</t>
  </si>
  <si>
    <t>1 300/1 500</t>
  </si>
  <si>
    <t>Sel</t>
  </si>
  <si>
    <t>15 à 20 ans (filles 13 à 18)</t>
  </si>
  <si>
    <r>
      <t>75/100 </t>
    </r>
    <r>
      <rPr>
        <b/>
        <vertAlign val="superscript"/>
        <sz val="12"/>
        <rFont val="Calibri"/>
        <family val="2"/>
        <scheme val="minor"/>
      </rPr>
      <t>4</t>
    </r>
  </si>
  <si>
    <r>
      <t>550/600 </t>
    </r>
    <r>
      <rPr>
        <b/>
        <vertAlign val="superscript"/>
        <sz val="12"/>
        <rFont val="Calibri"/>
        <family val="2"/>
        <scheme val="minor"/>
      </rPr>
      <t>5</t>
    </r>
  </si>
  <si>
    <t>1 400/1 600</t>
  </si>
  <si>
    <t>1 500/1 700</t>
  </si>
  <si>
    <t>Frangipane</t>
  </si>
  <si>
    <t>1 part</t>
  </si>
  <si>
    <t>Soupe</t>
  </si>
  <si>
    <t>1 tasse/1 assiette</t>
  </si>
  <si>
    <t>300 ml/250 ml</t>
  </si>
  <si>
    <t>Hommes</t>
  </si>
  <si>
    <t>Frites</t>
  </si>
  <si>
    <t>250 g</t>
  </si>
  <si>
    <t>Spaghetti, préparé</t>
  </si>
  <si>
    <t>1 assiette</t>
  </si>
  <si>
    <t>300 g</t>
  </si>
  <si>
    <t>Vie sédentaire</t>
  </si>
  <si>
    <r>
      <t>75/85 </t>
    </r>
    <r>
      <rPr>
        <b/>
        <vertAlign val="superscript"/>
        <sz val="12"/>
        <rFont val="Calibri"/>
        <family val="2"/>
        <scheme val="minor"/>
      </rPr>
      <t>4</t>
    </r>
  </si>
  <si>
    <t>400/500</t>
  </si>
  <si>
    <t>800/900</t>
  </si>
  <si>
    <t>18/20</t>
  </si>
  <si>
    <t>70/80</t>
  </si>
  <si>
    <t>Fromage frais</t>
  </si>
  <si>
    <t>Spéculoos</t>
  </si>
  <si>
    <t>Travail de force</t>
  </si>
  <si>
    <t>Fromage fondu</t>
  </si>
  <si>
    <t>1 portion/cuillère</t>
  </si>
  <si>
    <t>20 g/15 g</t>
  </si>
  <si>
    <t>Sucre</t>
  </si>
  <si>
    <t>1 cuillère/morceau</t>
  </si>
  <si>
    <t>15 g/6 g</t>
  </si>
  <si>
    <r>
      <t> 4</t>
    </r>
    <r>
      <rPr>
        <b/>
        <vertAlign val="superscript"/>
        <sz val="12"/>
        <rFont val="Calibri"/>
        <family val="2"/>
        <scheme val="minor"/>
      </rPr>
      <t>e</t>
    </r>
    <r>
      <rPr>
        <b/>
        <sz val="12"/>
        <color theme="1"/>
        <rFont val="Calibri"/>
        <family val="2"/>
        <scheme val="minor"/>
      </rPr>
      <t xml:space="preserve"> et 3</t>
    </r>
    <r>
      <rPr>
        <b/>
        <vertAlign val="superscript"/>
        <sz val="12"/>
        <rFont val="Calibri"/>
        <family val="2"/>
        <scheme val="minor"/>
      </rPr>
      <t>e</t>
    </r>
    <r>
      <rPr>
        <b/>
        <sz val="12"/>
        <color theme="1"/>
        <rFont val="Calibri"/>
        <family val="2"/>
        <scheme val="minor"/>
      </rPr>
      <t> cat.</t>
    </r>
  </si>
  <si>
    <t>85/110</t>
  </si>
  <si>
    <t>550/700</t>
  </si>
  <si>
    <t>1 500/1 800</t>
  </si>
  <si>
    <t>23/26</t>
  </si>
  <si>
    <t>90/110</t>
  </si>
  <si>
    <t>Fruit de la passion</t>
  </si>
  <si>
    <t>Sucre impalpable</t>
  </si>
  <si>
    <r>
      <t> 2</t>
    </r>
    <r>
      <rPr>
        <b/>
        <vertAlign val="superscript"/>
        <sz val="12"/>
        <rFont val="Calibri"/>
        <family val="2"/>
        <scheme val="minor"/>
      </rPr>
      <t>e</t>
    </r>
    <r>
      <rPr>
        <b/>
        <sz val="12"/>
        <color theme="1"/>
        <rFont val="Calibri"/>
        <family val="2"/>
        <scheme val="minor"/>
      </rPr>
      <t xml:space="preserve"> et 1</t>
    </r>
    <r>
      <rPr>
        <b/>
        <vertAlign val="superscript"/>
        <sz val="12"/>
        <rFont val="Calibri"/>
        <family val="2"/>
        <scheme val="minor"/>
      </rPr>
      <t>re</t>
    </r>
    <r>
      <rPr>
        <b/>
        <sz val="12"/>
        <color theme="1"/>
        <rFont val="Calibri"/>
        <family val="2"/>
        <scheme val="minor"/>
      </rPr>
      <t> cat.</t>
    </r>
  </si>
  <si>
    <t>100/110</t>
  </si>
  <si>
    <t>850/1 000</t>
  </si>
  <si>
    <t>2 000/2 400</t>
  </si>
  <si>
    <t>30/45</t>
  </si>
  <si>
    <t>130/150</t>
  </si>
  <si>
    <t>Femmes</t>
  </si>
  <si>
    <t>Galette de riz</t>
  </si>
  <si>
    <t>Tarte à la confiture</t>
  </si>
  <si>
    <r>
      <t>65/75 </t>
    </r>
    <r>
      <rPr>
        <b/>
        <vertAlign val="superscript"/>
        <sz val="12"/>
        <rFont val="Calibri"/>
        <family val="2"/>
        <scheme val="minor"/>
      </rPr>
      <t>4</t>
    </r>
  </si>
  <si>
    <t>350/400</t>
  </si>
  <si>
    <t>15/20</t>
  </si>
  <si>
    <t>60/70</t>
  </si>
  <si>
    <t>Gaufre au chocolat</t>
  </si>
  <si>
    <t>Tarte au riz</t>
  </si>
  <si>
    <r>
      <t>Enceintes (5</t>
    </r>
    <r>
      <rPr>
        <b/>
        <vertAlign val="superscript"/>
        <sz val="12"/>
        <rFont val="Calibri"/>
        <family val="2"/>
        <scheme val="minor"/>
      </rPr>
      <t>e</t>
    </r>
    <r>
      <rPr>
        <b/>
        <sz val="12"/>
        <color theme="1"/>
        <rFont val="Calibri"/>
        <family val="2"/>
        <scheme val="minor"/>
      </rPr>
      <t>-9</t>
    </r>
    <r>
      <rPr>
        <b/>
        <vertAlign val="superscript"/>
        <sz val="12"/>
        <rFont val="Calibri"/>
        <family val="2"/>
        <scheme val="minor"/>
      </rPr>
      <t>e</t>
    </r>
    <r>
      <rPr>
        <b/>
        <sz val="12"/>
        <color theme="1"/>
        <rFont val="Calibri"/>
        <family val="2"/>
        <scheme val="minor"/>
      </rPr>
      <t> mois) </t>
    </r>
    <r>
      <rPr>
        <b/>
        <vertAlign val="superscript"/>
        <sz val="12"/>
        <rFont val="Calibri"/>
        <family val="2"/>
        <scheme val="minor"/>
      </rPr>
      <t>6</t>
    </r>
  </si>
  <si>
    <t>500/550</t>
  </si>
  <si>
    <t>1 500/2 000</t>
  </si>
  <si>
    <t>20/25</t>
  </si>
  <si>
    <t>100/150</t>
  </si>
  <si>
    <t>Gaufre de Liège</t>
  </si>
  <si>
    <t>Tarte aux fruits</t>
  </si>
  <si>
    <r>
      <t>Allaitant </t>
    </r>
    <r>
      <rPr>
        <b/>
        <vertAlign val="superscript"/>
        <sz val="12"/>
        <rFont val="Calibri"/>
        <family val="2"/>
        <scheme val="minor"/>
      </rPr>
      <t>6</t>
    </r>
    <r>
      <rPr>
        <b/>
        <sz val="12"/>
        <rFont val="Calibri"/>
        <family val="2"/>
        <scheme val="minor"/>
      </rPr>
      <t xml:space="preserve"> </t>
    </r>
  </si>
  <si>
    <t>Gouda</t>
  </si>
  <si>
    <t>Tarte aux mattons</t>
  </si>
  <si>
    <t>1 morceau</t>
  </si>
  <si>
    <t>120 g</t>
  </si>
  <si>
    <r>
      <t>Vieillards</t>
    </r>
    <r>
      <rPr>
        <sz val="14"/>
        <color theme="1"/>
        <rFont val="Calibri"/>
        <family val="2"/>
        <scheme val="minor"/>
      </rPr>
      <t> </t>
    </r>
    <r>
      <rPr>
        <b/>
        <vertAlign val="superscript"/>
        <sz val="14"/>
        <rFont val="Calibri"/>
        <family val="2"/>
        <scheme val="minor"/>
      </rPr>
      <t>6</t>
    </r>
    <r>
      <rPr>
        <b/>
        <sz val="14"/>
        <rFont val="Calibri"/>
        <family val="2"/>
        <scheme val="minor"/>
      </rPr>
      <t xml:space="preserve"> </t>
    </r>
  </si>
  <si>
    <t>300/400</t>
  </si>
  <si>
    <t>900/1 000</t>
  </si>
  <si>
    <t>14/16</t>
  </si>
  <si>
    <t>50/60</t>
  </si>
  <si>
    <t>Graisse de cuisson</t>
  </si>
  <si>
    <t>Toast</t>
  </si>
  <si>
    <t>3 g</t>
  </si>
  <si>
    <t>Gruyère</t>
  </si>
  <si>
    <t>Tomate</t>
  </si>
  <si>
    <r>
      <t>Nota :</t>
    </r>
    <r>
      <rPr>
        <sz val="12"/>
        <color theme="1"/>
        <rFont val="Calibri"/>
        <family val="2"/>
        <scheme val="minor"/>
      </rPr>
      <t xml:space="preserve"> Pour les filles : </t>
    </r>
    <r>
      <rPr>
        <b/>
        <sz val="12"/>
        <rFont val="Calibri"/>
        <family val="2"/>
        <scheme val="minor"/>
      </rPr>
      <t>(1)</t>
    </r>
    <r>
      <rPr>
        <sz val="12"/>
        <color theme="1"/>
        <rFont val="Calibri"/>
        <family val="2"/>
        <scheme val="minor"/>
      </rPr>
      <t xml:space="preserve"> 330/350, </t>
    </r>
    <r>
      <rPr>
        <b/>
        <sz val="12"/>
        <rFont val="Calibri"/>
        <family val="2"/>
        <scheme val="minor"/>
      </rPr>
      <t>(2)</t>
    </r>
    <r>
      <rPr>
        <sz val="12"/>
        <color theme="1"/>
        <rFont val="Calibri"/>
        <family val="2"/>
        <scheme val="minor"/>
      </rPr>
      <t xml:space="preserve"> 80/85, </t>
    </r>
    <r>
      <rPr>
        <b/>
        <sz val="12"/>
        <rFont val="Calibri"/>
        <family val="2"/>
        <scheme val="minor"/>
      </rPr>
      <t>(3)</t>
    </r>
    <r>
      <rPr>
        <sz val="12"/>
        <color theme="1"/>
        <rFont val="Calibri"/>
        <family val="2"/>
        <scheme val="minor"/>
      </rPr>
      <t xml:space="preserve"> 400/500, </t>
    </r>
    <r>
      <rPr>
        <b/>
        <sz val="12"/>
        <rFont val="Calibri"/>
        <family val="2"/>
        <scheme val="minor"/>
      </rPr>
      <t>(4)</t>
    </r>
    <r>
      <rPr>
        <sz val="12"/>
        <color theme="1"/>
        <rFont val="Calibri"/>
        <family val="2"/>
        <scheme val="minor"/>
      </rPr>
      <t xml:space="preserve"> 85-90, </t>
    </r>
    <r>
      <rPr>
        <b/>
        <sz val="12"/>
        <rFont val="Calibri"/>
        <family val="2"/>
        <scheme val="minor"/>
      </rPr>
      <t>(5)</t>
    </r>
    <r>
      <rPr>
        <sz val="12"/>
        <color theme="1"/>
        <rFont val="Calibri"/>
        <family val="2"/>
        <scheme val="minor"/>
      </rPr>
      <t xml:space="preserve"> 500/550. </t>
    </r>
    <r>
      <rPr>
        <b/>
        <sz val="12"/>
        <rFont val="Calibri"/>
        <family val="2"/>
        <scheme val="minor"/>
      </rPr>
      <t>(6)</t>
    </r>
    <r>
      <rPr>
        <sz val="12"/>
        <color theme="1"/>
        <rFont val="Calibri"/>
        <family val="2"/>
        <scheme val="minor"/>
      </rPr>
      <t xml:space="preserve"> Vie sédentaire ou légère activité. </t>
    </r>
    <r>
      <rPr>
        <b/>
        <sz val="12"/>
        <rFont val="Calibri"/>
        <family val="2"/>
        <scheme val="minor"/>
      </rPr>
      <t>(7)</t>
    </r>
    <r>
      <rPr>
        <sz val="12"/>
        <color theme="1"/>
        <rFont val="Calibri"/>
        <family val="2"/>
        <scheme val="minor"/>
      </rPr>
      <t> Contenu surtout dans le fromage et le lait.</t>
    </r>
  </si>
  <si>
    <t>Gruyère, râpé</t>
  </si>
  <si>
    <t>Truite</t>
  </si>
  <si>
    <t>Hamburger + sandwich</t>
  </si>
  <si>
    <t>Viande de porc, côtelette</t>
  </si>
  <si>
    <t>1 avec/sans côte</t>
  </si>
  <si>
    <t>175g /160 g</t>
  </si>
  <si>
    <t>Haricot blanc, cuit /sec</t>
  </si>
  <si>
    <t>35 g/105 g</t>
  </si>
  <si>
    <t>Viande de porc, tranche</t>
  </si>
  <si>
    <t>Hareng/maatje</t>
  </si>
  <si>
    <t>Vin de table blanc/rouge</t>
  </si>
  <si>
    <t>125 ml</t>
  </si>
  <si>
    <t>Huile</t>
  </si>
  <si>
    <t>Yaourt</t>
  </si>
  <si>
    <t>Jambon, cru, fumé</t>
  </si>
  <si>
    <t>4. MESURES DE CAPACITE*</t>
  </si>
  <si>
    <t>Jambon, cuit</t>
  </si>
  <si>
    <t xml:space="preserve">Mesures de capacité calculées à partir d’eau             </t>
  </si>
  <si>
    <t>Poids en grammes</t>
  </si>
  <si>
    <t>Jambon de dinde</t>
  </si>
  <si>
    <t>Jambon de poulet</t>
  </si>
  <si>
    <t>Cuillère à café</t>
  </si>
  <si>
    <t>4,5 g</t>
  </si>
  <si>
    <t>Jus de pomme/jus d'orange</t>
  </si>
  <si>
    <t>Cuillère à soupe</t>
  </si>
  <si>
    <t>Ketchup</t>
  </si>
  <si>
    <t>Cuillère à dessert</t>
  </si>
  <si>
    <t>8 g</t>
  </si>
  <si>
    <t>Kiwi</t>
  </si>
  <si>
    <t>Cuillère à sauce</t>
  </si>
  <si>
    <t>Louche</t>
  </si>
  <si>
    <t>Lait</t>
  </si>
  <si>
    <t>Tasse à ras bord</t>
  </si>
  <si>
    <t>Lait battu nature</t>
  </si>
  <si>
    <t>Tasse liquide</t>
  </si>
  <si>
    <t>Lait chocolaté</t>
  </si>
  <si>
    <t>1 petite bouteille</t>
  </si>
  <si>
    <t>200 ml</t>
  </si>
  <si>
    <t>Grande tasse à ras bord</t>
  </si>
  <si>
    <t>Lait concentré</t>
  </si>
  <si>
    <t>1 portion individuelle</t>
  </si>
  <si>
    <t>7,5 g</t>
  </si>
  <si>
    <t>Grande tasse liquide</t>
  </si>
  <si>
    <t>225 g</t>
  </si>
  <si>
    <t>Langue de bœuf</t>
  </si>
  <si>
    <t>Gobelet plastique à ras bord</t>
  </si>
  <si>
    <t>Lapin/lièvre (cuisse)</t>
  </si>
  <si>
    <t>Gobelet plastique liquide</t>
  </si>
  <si>
    <t>Lard fumé</t>
  </si>
  <si>
    <t>1 petite tranche</t>
  </si>
  <si>
    <t>Bol de soupe à ras bord</t>
  </si>
  <si>
    <t>Lasagne</t>
  </si>
  <si>
    <t>Bol de soupe liquide</t>
  </si>
  <si>
    <t>Levure fraîche</t>
  </si>
  <si>
    <t>1 petit paquet</t>
  </si>
  <si>
    <t>42 g</t>
  </si>
  <si>
    <t>Ravier à dessert</t>
  </si>
  <si>
    <t>Limonade/cola/eau</t>
  </si>
  <si>
    <t>Verre à limonade/eau</t>
  </si>
  <si>
    <t>Litchi</t>
  </si>
  <si>
    <t>Verre à limonade grand</t>
  </si>
  <si>
    <t>Verre à vin rouge</t>
  </si>
  <si>
    <t>Verre à vin blanc</t>
  </si>
  <si>
    <t>Verre à champagne</t>
  </si>
  <si>
    <t>Verre à bière petit</t>
  </si>
  <si>
    <t>Verre à bière grand</t>
  </si>
  <si>
    <t>330 g</t>
  </si>
  <si>
    <t>* Source:</t>
  </si>
  <si>
    <t>Groupe de travail « Poids et mesures », Conseil Supérieur d’Hygiène.</t>
  </si>
  <si>
    <t>&lt;fonction   CELLULE("largeur";Q1)</t>
  </si>
  <si>
    <t>Mise à jour du 2 Décembre 2021</t>
  </si>
  <si>
    <t>QU'EST-CE QU'UNE FICHE DE FABRICATION  DE TYPE "POSTIT"©</t>
  </si>
  <si>
    <t>SERVICE AU POIDS Explication</t>
  </si>
  <si>
    <t>Tel un Postit © c'est une fiche Excel autonome facilement copiable et transposable dans n'importe quelle feuille</t>
  </si>
  <si>
    <t>Mettez la collaboration au coeur de votre environnement de travail</t>
  </si>
  <si>
    <t>Cela demande un peu plus d'attention que pour le service à la portion</t>
  </si>
  <si>
    <t xml:space="preserve">"POSTIT"   QUEL INTÉRÊT </t>
  </si>
  <si>
    <t>les poids - les cuillères à café le nombre de pièces : tout est mélangé</t>
  </si>
  <si>
    <t xml:space="preserve">Chaque postit étant indépendant vous pouvez  le copier et le coller dans n'importe quelle feuille Excel </t>
  </si>
  <si>
    <t>si bien que vous obtenez un poids total ④ complètement faux</t>
  </si>
  <si>
    <t>pour vous constituer un répertoire</t>
  </si>
  <si>
    <t>c'est pourquoi ② vous avez 2 colonnes 1 pour les (unités ou quantités)  l'autre pour les poids</t>
  </si>
  <si>
    <t>Vous pouvez assembler plusieurs postit(s) sur une même feuille pour créer votre recette</t>
  </si>
  <si>
    <t>Exemple : pour une recette de gateau…allez chercher dans vos répertoires la recette du biscuit qui vous convient</t>
  </si>
  <si>
    <t>Formule :</t>
  </si>
  <si>
    <t xml:space="preserve"> le mieux ajoutez une ou deux crèmes qui vont bien et terminez en ajoutant un postit éléments de décor</t>
  </si>
  <si>
    <t xml:space="preserve">Quantité de chaque produit  </t>
  </si>
  <si>
    <t>X par ce que vous voulez dupliquer ⑥</t>
  </si>
  <si>
    <t>Idem pour des recettes de cuisine faites des répertoires :</t>
  </si>
  <si>
    <t>❺ Référence Auteur</t>
  </si>
  <si>
    <t>de garnitures aromatiques de cuisson</t>
  </si>
  <si>
    <t>de sauces diverses et variées</t>
  </si>
  <si>
    <t xml:space="preserve">Convertissez tout de suite les volumes en poids sur la base de 1L = 1Kg </t>
  </si>
  <si>
    <t xml:space="preserve"> de garnitures de finitions ou de décor</t>
  </si>
  <si>
    <t>¼ de botte de fines herbes -  allez expliquer cela à Excel (0.25)</t>
  </si>
  <si>
    <t>Faites "votre marché" dans vos répertoires et assemblez le tout sur une même feuille Excel</t>
  </si>
  <si>
    <t>½ citron 0.5     ¾ de litre 0.75</t>
  </si>
  <si>
    <t xml:space="preserve">comment copier un "Postit" : cliquez sur la cellule ICI dans l'angle gauche puis déportez la souris vers la droit le postit </t>
  </si>
  <si>
    <t>Exemple</t>
  </si>
  <si>
    <t>est sélectionné  il ne vous reste plus qu'a le copier et le coller dans votre répertoire</t>
  </si>
  <si>
    <t xml:space="preserve">Qt. Auteur </t>
  </si>
  <si>
    <t xml:space="preserve">ne sont "postit" que les fiches avec cellule </t>
  </si>
  <si>
    <t>Denrées</t>
  </si>
  <si>
    <t>Liens &gt;</t>
  </si>
  <si>
    <t>Comment créer une Arborescence de dossiers</t>
  </si>
  <si>
    <t>La méthode simple pour classer ses dossiers, fichiers et documents sur son ordinateur</t>
  </si>
  <si>
    <t>¼ de botte de fines herbe</t>
  </si>
  <si>
    <t>bottes</t>
  </si>
  <si>
    <t>Organiser vos documents (nommer, stocker, classer…)</t>
  </si>
  <si>
    <t>½ citron</t>
  </si>
  <si>
    <t>citrons</t>
  </si>
  <si>
    <t>Windows 10 : 15 astuces pour maîtriser l’explorateur de fichiers comme un pro</t>
  </si>
  <si>
    <t>¾ de litre</t>
  </si>
  <si>
    <t>litres</t>
  </si>
  <si>
    <t>jaunes d'œufs</t>
  </si>
  <si>
    <t>jaunes</t>
  </si>
  <si>
    <t>Bonne utilisation. A vous de faire évoluer ces documents…et n'hésitez pas à tramsmettre vos savoirs faire……</t>
  </si>
  <si>
    <t>blancs d'œufs de 30g</t>
  </si>
  <si>
    <t>pour aider les jeunes en formation ou donner des idées à vos collègues des métiers de bouche</t>
  </si>
  <si>
    <t>OU jaunes d'œufs liquides</t>
  </si>
  <si>
    <t>Joël Leboucher</t>
  </si>
  <si>
    <t>farine</t>
  </si>
  <si>
    <t>Adaptation 2016 : Joël Leboucher..UPRT "Union des Personnels de la Restauration Territoriale"  membre du réseau RESTAU'CO</t>
  </si>
  <si>
    <t xml:space="preserve">❺ Référence Auteur </t>
  </si>
  <si>
    <t>soit vous saisisez le total ④ dans la cellule ❺ ou mettez les 2 cellules en liaison en liaison  =</t>
  </si>
  <si>
    <t>soit vous faites le choix de dupliquer la recette à partir d'une denrée Exemple farine</t>
  </si>
  <si>
    <t>⑤ Dupliqué pour</t>
  </si>
  <si>
    <t>Kg de farine</t>
  </si>
  <si>
    <t>OU Autre portions.couverts.plaques etc</t>
  </si>
  <si>
    <t>Si vous supprimez des lignes inutiles</t>
  </si>
  <si>
    <t>ne pas supprimer ces 4 lignes</t>
  </si>
  <si>
    <t>❹ &gt;</t>
  </si>
  <si>
    <t>SI(ESTVIDE(#REF!);#REF!;#REF!*#REF!)</t>
  </si>
  <si>
    <t>Supprimez les erreurs #REF! dans la barre de formule</t>
  </si>
  <si>
    <t>saisissez le NOM DE LA RECETTE</t>
  </si>
  <si>
    <t>ICI EGALEMENT</t>
  </si>
  <si>
    <t>Traçabilité</t>
  </si>
  <si>
    <t>Auteur &gt;</t>
  </si>
  <si>
    <t>si vous utilisez cette recette pour une</t>
  </si>
  <si>
    <t>&lt; recette pour CHARLOTTE POIRE CARAMEL</t>
  </si>
  <si>
    <t>autre utilisation vous aurez une traçabilité</t>
  </si>
  <si>
    <t>Préparation &gt;</t>
  </si>
  <si>
    <t>Cuisson &gt;</t>
  </si>
  <si>
    <t>saissez un nombre la cellule est formatée pour ajouter mn</t>
  </si>
  <si>
    <t>Ce modèle de fiche s'utilise comme un "Postit"</t>
  </si>
  <si>
    <t>Exemples que des recettes sans procédures - des fiches avec procédures en dessous etc..soyez imaginatif</t>
  </si>
  <si>
    <t>Lien internet &gt; vous pouvez coller des liens internet pour retrouver une recette sur le web</t>
  </si>
  <si>
    <t>Saisissez votre texte faire court et concis</t>
  </si>
  <si>
    <t>1 verbe = 1 action</t>
  </si>
  <si>
    <t>Recette et progression peuvent être utilisés comme "postits" indépendants.Vous pouvez donc les copier/déplacer comme vous le voulez</t>
  </si>
  <si>
    <t>Option d'affichage : décocher : Afficher un zéro dans les cellules qui ont une valeur nulle</t>
  </si>
  <si>
    <t>SERVICE A LA PORTION</t>
  </si>
  <si>
    <t xml:space="preserve">Vous pouvez détourner et simplifier l'utilisation de cette fiche </t>
  </si>
  <si>
    <t>en cellule ❺ saisissez un nombre de portions - de plaques -de louches</t>
  </si>
  <si>
    <t xml:space="preserve"> ou tout ce que vous voulez</t>
  </si>
  <si>
    <t>en cellule ⑥ saisissez ce que vous voulez obtenir</t>
  </si>
  <si>
    <t xml:space="preserve">Recettes de Jean Marc CATTEAU du centre AFPA de Saint Nazaire </t>
  </si>
  <si>
    <t>Avant de saisir quoi que ce soit dans une cellule - cliquez dessus pour vérifier qu'il n'y ait pas de formule</t>
  </si>
  <si>
    <t>Recette éditée le</t>
  </si>
  <si>
    <t xml:space="preserve">de formules et fonctions Excel mises sur le net par des passionnés </t>
  </si>
  <si>
    <t>A vous de les faire évoluer  et de les modifier pour votre utilisation.......</t>
  </si>
  <si>
    <t>Quelques polices de caractères utilisées</t>
  </si>
  <si>
    <t>Quelques formats utilisés</t>
  </si>
  <si>
    <t>Calibri</t>
  </si>
  <si>
    <t>Rockwell</t>
  </si>
  <si>
    <t>Verdana</t>
  </si>
  <si>
    <t>15.5 &gt;</t>
  </si>
  <si>
    <t>ROCKWELL</t>
  </si>
  <si>
    <t>VERDANA</t>
  </si>
  <si>
    <t>personnalisés &gt;</t>
  </si>
  <si>
    <t>0.000" Kg"</t>
  </si>
  <si>
    <t>0" %"</t>
  </si>
  <si>
    <t>Monétaire</t>
  </si>
  <si>
    <t>Autres polices à découvrir</t>
  </si>
  <si>
    <t>ARIAL NARROW    Arial Narrow</t>
  </si>
  <si>
    <t>COMIC SANS MF  Comic Sans MF</t>
  </si>
  <si>
    <t>GIL SANS MT  Gill Sans MT</t>
  </si>
  <si>
    <t>PALATINO LINOTYPE  Palatino Linotype</t>
  </si>
  <si>
    <t>TAHOMA   Tahoma</t>
  </si>
  <si>
    <t>TIMES NEW ROMAN Times New Roman</t>
  </si>
  <si>
    <t>TRBUCHET MF  Trébuchet MF</t>
  </si>
  <si>
    <t>TW CEN MT  Tw Cen MT</t>
  </si>
  <si>
    <t>VRINDA   Vrinda</t>
  </si>
  <si>
    <t>Une numérotation avec couleur de police modifiable</t>
  </si>
  <si>
    <t>2</t>
  </si>
  <si>
    <t>3</t>
  </si>
  <si>
    <t>4</t>
  </si>
  <si>
    <t>6</t>
  </si>
  <si>
    <t>7</t>
  </si>
  <si>
    <t>8</t>
  </si>
  <si>
    <t>9</t>
  </si>
  <si>
    <t>10</t>
  </si>
  <si>
    <t>11</t>
  </si>
  <si>
    <t>12</t>
  </si>
  <si>
    <t>13</t>
  </si>
  <si>
    <t>14</t>
  </si>
  <si>
    <t>15</t>
  </si>
  <si>
    <t>16</t>
  </si>
  <si>
    <t>17</t>
  </si>
  <si>
    <t>18</t>
  </si>
  <si>
    <t>19</t>
  </si>
  <si>
    <t>20</t>
  </si>
  <si>
    <t>⓪①②③④⑤⑥⑦⑧⑨⑩⑪⑫⑬⑭⑮⑯⑰⑱⑲⑳</t>
  </si>
  <si>
    <t>couleur de police blanc sur fond gris à modifier pour vos documents</t>
  </si>
  <si>
    <t>cliquez sur la colonne  C et sélectionnez dans la barre le numéro qui vous intéresse</t>
  </si>
  <si>
    <t>⓿❶❷❸❹❺❻❼❽❾❿⓫⓬⓭⓮⓯⓰⓱⓲⓳⓴</t>
  </si>
  <si>
    <t>des caractères spéciaux</t>
  </si>
  <si>
    <t>‰</t>
  </si>
  <si>
    <t>≈</t>
  </si>
  <si>
    <t>ø</t>
  </si>
  <si>
    <t>►</t>
  </si>
  <si>
    <t>◄</t>
  </si>
  <si>
    <t>▲</t>
  </si>
  <si>
    <t>▼</t>
  </si>
  <si>
    <t>Φ</t>
  </si>
  <si>
    <t>0.00\ " cm³"</t>
  </si>
  <si>
    <t>Format | cellule | personnalisé | 0" cm³"</t>
  </si>
  <si>
    <t>ou copier-coller</t>
  </si>
  <si>
    <t>le ² se fait en tapant alt+0178</t>
  </si>
  <si>
    <t xml:space="preserve">m² </t>
  </si>
  <si>
    <t xml:space="preserve">M² </t>
  </si>
  <si>
    <t xml:space="preserve">cm² </t>
  </si>
  <si>
    <t>²</t>
  </si>
  <si>
    <t>Police Wingdings 3</t>
  </si>
  <si>
    <t>le ³ se fait en tapant alt+0179</t>
  </si>
  <si>
    <t>m³ </t>
  </si>
  <si>
    <t>M³ </t>
  </si>
  <si>
    <t>cm³ </t>
  </si>
  <si>
    <t>Site à découvrir</t>
  </si>
  <si>
    <r>
      <t xml:space="preserve">SPACE pour </t>
    </r>
    <r>
      <rPr>
        <b/>
        <sz val="22"/>
        <color theme="0"/>
        <rFont val="Arial"/>
        <family val="2"/>
      </rPr>
      <t>S</t>
    </r>
    <r>
      <rPr>
        <sz val="22"/>
        <color theme="0"/>
        <rFont val="Arial"/>
        <family val="2"/>
      </rPr>
      <t xml:space="preserve">uivi et </t>
    </r>
    <r>
      <rPr>
        <b/>
        <sz val="22"/>
        <color theme="0"/>
        <rFont val="Arial"/>
        <family val="2"/>
      </rPr>
      <t>P</t>
    </r>
    <r>
      <rPr>
        <sz val="22"/>
        <color theme="0"/>
        <rFont val="Arial"/>
        <family val="2"/>
      </rPr>
      <t>rogrammation d'</t>
    </r>
    <r>
      <rPr>
        <b/>
        <sz val="22"/>
        <color theme="0"/>
        <rFont val="Arial"/>
        <family val="2"/>
      </rPr>
      <t>AC</t>
    </r>
    <r>
      <rPr>
        <sz val="22"/>
        <color theme="0"/>
        <rFont val="Arial"/>
        <family val="2"/>
      </rPr>
      <t xml:space="preserve">tivités en </t>
    </r>
    <r>
      <rPr>
        <b/>
        <sz val="22"/>
        <color theme="0"/>
        <rFont val="Arial"/>
        <family val="2"/>
      </rPr>
      <t>E</t>
    </r>
    <r>
      <rPr>
        <sz val="22"/>
        <color theme="0"/>
        <rFont val="Arial"/>
        <family val="2"/>
      </rPr>
      <t>quipe est un outil destiné à permettre un suivi exhaustif des activités d'une équipe.</t>
    </r>
  </si>
  <si>
    <t xml:space="preserve"> &gt;</t>
  </si>
  <si>
    <t>Cuisiniers : PESEZ …..Evitez les volumes , n'utilisez que les poids comme les pâtissiers</t>
  </si>
  <si>
    <t>Les cuisiniers "sont des artistes"……..ce qui ne doit pas les empêcher … d'UTILISEZ UNE BALANCE…...les résultats seront plus réguliers</t>
  </si>
  <si>
    <t>Cuisiniers : PESEZ …..même le sel…..on ne sale pas 50L de sauce à la "chichette" au "pif" ou à l'expérience</t>
  </si>
  <si>
    <t xml:space="preserve"> la sauce crémée ne se sale pas comme la sauce tomatée etc…….</t>
  </si>
  <si>
    <t>Mise à jour du 16 décembre 2017 - Annule ou complète les versions précédentes lies liens sont parfois éphémères; pas de panique…..demandez à Google …il vous retrouvera un lien équivalent</t>
  </si>
  <si>
    <t>J'attire votre attention pour la saisie des quantités    supposons qu'il y ait 400g de viande 2 œufs ou 2 pieds de veau et 5 cl de crème dans la recette …..Excel aura du mal à faire la différence</t>
  </si>
  <si>
    <t>ATTENTION : les saisies des poids unitaires se font en gramme</t>
  </si>
  <si>
    <t>❹ ingrédients</t>
  </si>
  <si>
    <t>quelques numérotation pour les process</t>
  </si>
  <si>
    <t>pour 1.050Kg  saisissez 1050 la cellule est formatée pour ajouter g</t>
  </si>
  <si>
    <t>Vous pouvez coller ces formes dans vos fiches</t>
  </si>
  <si>
    <t>veau</t>
  </si>
  <si>
    <t>le poids UNITAIRE pour les RECETTES AU POIDS est indispensable</t>
  </si>
  <si>
    <t>(pas le poids des 2 œufs "100g" mais le poids d'UN œuf de 50g par exemple)</t>
  </si>
  <si>
    <t>Œufs de 50 g</t>
  </si>
  <si>
    <t xml:space="preserve">saisir QUOI pour les œufs n'est pas obligatoire </t>
  </si>
  <si>
    <t>mais pour une pincée d'épices…une cuillère à café….une brindille c'est indispensable</t>
  </si>
  <si>
    <t>Recettes à la PORTION</t>
  </si>
  <si>
    <t>pour les recettes à la portion vous avez la possibilité de ne pas ajouter le poids unitaire de certains ingrédients</t>
  </si>
  <si>
    <t xml:space="preserve">si vous saisissez 2 œufs c'est possible; mais pas dans la même colonne cela fausserait le poids total </t>
  </si>
  <si>
    <t>Excel calculera 2 comme 2 Kg</t>
  </si>
  <si>
    <t>donc pour les produits à l'unité saisissez vos valeurs dans la première colonne</t>
  </si>
  <si>
    <t>FORMATS POUR LES FICHES AU Kg</t>
  </si>
  <si>
    <t>rapportez tout au Kg = 0,400 Kg de viande</t>
  </si>
  <si>
    <t>C/C</t>
  </si>
  <si>
    <t>vinaigre</t>
  </si>
  <si>
    <t>paprika</t>
  </si>
  <si>
    <t xml:space="preserve">symbole diamètre </t>
  </si>
  <si>
    <t>branche</t>
  </si>
  <si>
    <t>laurier</t>
  </si>
  <si>
    <t xml:space="preserve"> Ø</t>
  </si>
  <si>
    <t>pied de veau</t>
  </si>
  <si>
    <t></t>
  </si>
  <si>
    <t></t>
  </si>
  <si>
    <t></t>
  </si>
  <si>
    <t>les ¼ de botte de fines herbes en 0,25 les demi = 0.5 les 3/4 = 0.75</t>
  </si>
  <si>
    <t xml:space="preserve"> idem pour les feuilles de gélatine les pieds de veau -les feuilles de basilic etc….</t>
  </si>
  <si>
    <t>Avant de saisir quoi que ce soit dans une cellule cliquez dessus pour vérifier qu'il n'y ait pas de formule</t>
  </si>
  <si>
    <t>feuilles</t>
  </si>
  <si>
    <t>gélatine</t>
  </si>
  <si>
    <t>cuillère/Café</t>
  </si>
  <si>
    <t>botte</t>
  </si>
  <si>
    <t>fines herbes</t>
  </si>
  <si>
    <t>C/P</t>
  </si>
  <si>
    <t>cuillère/Potage</t>
  </si>
  <si>
    <t>5 cl = 50g</t>
  </si>
  <si>
    <t xml:space="preserve">sauf cas exeptionnel pour recettes de précision </t>
  </si>
  <si>
    <t xml:space="preserve">Pour le lait entier, la densité donnée habituellement est de 1,030 par rapport à l'eau qui est de 1. </t>
  </si>
  <si>
    <t>Pour imprimer : sélectionnez les recettes qui vous conviennent : définir la zone d'impression -Mise à l'échelle : Ajuster la feuille à 1 page</t>
  </si>
  <si>
    <t xml:space="preserve">On peut donc considérer que les 0,030 corespondent à la graisse du lait entier. </t>
  </si>
  <si>
    <t xml:space="preserve">Pour le lait demi-écrémé, la graisse ne devrait représenter que 0,030/2, donc 0,015. </t>
  </si>
  <si>
    <t>Donc la masse d'un litre de lait demi-écrémé doit être de 1,015 Kg (1015 g).</t>
  </si>
  <si>
    <t>Poids des aliments sur internet</t>
  </si>
  <si>
    <t xml:space="preserve">les valeurs #DIV/0!  indiquent seulement que les recettes sont "vierges" sur la feuille de saisie </t>
  </si>
  <si>
    <t>Tableau des calibres Fruits Frais</t>
  </si>
  <si>
    <t>si vous n'utilisez pas toutes les lignes vous pouvez masquer cette valeur par une couleur de police BLANC</t>
  </si>
  <si>
    <t>http://www.crenoexpert.fr/flipbooks/expproduit/TABLEAUX-CALIBRES-FRUITS-2.pdf</t>
  </si>
  <si>
    <t>ff-documents-apprentis-Patissiers.xlsx</t>
  </si>
  <si>
    <t>ff-Croquis.xlsx</t>
  </si>
  <si>
    <t>POUR LES FICHES RECETTES A LA PORTION</t>
  </si>
  <si>
    <t xml:space="preserve"> Nb de portions Si vous estimez que les grammages sont trop ou pas assez copieux pour vos convives : modifiez les sur ces tableaux les modifications se feront sur le tableau à imprimer</t>
  </si>
  <si>
    <t>ff-qualiterecettes2007.xls</t>
  </si>
  <si>
    <t>ff-tableau-cuisson.pdf</t>
  </si>
  <si>
    <t>Pas assez copieux : diminuez le nombre de portions cela augmentera les grammages à la portion sur le tableau à imprimer</t>
  </si>
  <si>
    <t>PT-bonnes-pratiques.doc   </t>
  </si>
  <si>
    <t>Banque d'images pour agrémenter vos documents</t>
  </si>
  <si>
    <t>Trop copieux : augmentez le nombre de portions cela diminuera les grammages à la portion sur le tableau à imprimer</t>
  </si>
  <si>
    <t>Numérotation Format : Images pour compléter parce que les Symboles sont limités au N° 20</t>
  </si>
  <si>
    <t>formats personnalisés</t>
  </si>
  <si>
    <t>Dans caractères spéciaux =&gt; symboles =&gt; Nombres et symboles. Là tu descends (tu as d'abord une série de nombre entourés, puis des nombres sous fractions, ...) et enfin tu as deux lignes de 0 à 9 écrit petit, ceux sont eux, les exposants et les indices.</t>
  </si>
  <si>
    <t>ou en copier-coller</t>
  </si>
  <si>
    <t>Format | cellule | personnalisé | 0" m²"</t>
  </si>
  <si>
    <t>Fonction : Adresse colonne</t>
  </si>
  <si>
    <t>TEST POLICE DE CARACTERES</t>
  </si>
  <si>
    <t>Saisir une ou des lettres / nombres ou une phrase cellule C jaune</t>
  </si>
  <si>
    <t>Saisir ICI</t>
  </si>
  <si>
    <t>Sélectionnez toute les cellules  ci-dessous et changez de police de caractère pour voir</t>
  </si>
  <si>
    <t>Tables des caractères Unicode - Alphanumériques cerclés</t>
  </si>
  <si>
    <t>caractères  Alphanumériques cerclés</t>
  </si>
  <si>
    <t>http://unicode.org/</t>
  </si>
  <si>
    <t>visualiseur d'Emoji et de symboles</t>
  </si>
  <si>
    <t xml:space="preserve">Sélection de polices pour l'école </t>
  </si>
  <si>
    <t>https://pragmatice.net/kitinstit/3_installer_produire_polices_selection.htm</t>
  </si>
  <si>
    <t>http://www.philing.net/</t>
  </si>
  <si>
    <t>Petites leçons de Typographie</t>
  </si>
  <si>
    <t>http://jacques-andre.fr/faqtypo/lessons.pdf</t>
  </si>
  <si>
    <t>Document à télécharger</t>
  </si>
  <si>
    <t xml:space="preserve">Mémo caractères spéciaux sous Windows </t>
  </si>
  <si>
    <t>Polices de Caractères à Télécharger</t>
  </si>
  <si>
    <t>http://fr.fontriver.com/</t>
  </si>
  <si>
    <t>http://fr.fonts2u.com/category.html?id=21</t>
  </si>
  <si>
    <t xml:space="preserve">Retrouver une police utilisée - TechTour : Démo </t>
  </si>
  <si>
    <t>https://www.youtube.com/watch?v=wMgBzUHzKvM</t>
  </si>
  <si>
    <t xml:space="preserve">3 sites à conserver pour vos recherches de formules Excel </t>
  </si>
  <si>
    <t>https://web.archive.org/web/20150919082310/http://www.excelabo.net/</t>
  </si>
  <si>
    <t>http://www.mdf-xlpages.com/modules/publisher/</t>
  </si>
  <si>
    <t>Excel Québec : Formules et fonctions Excel</t>
  </si>
  <si>
    <t>https://www.excel-downloads.com/resources/</t>
  </si>
  <si>
    <t>Utilitaire pour supprimer les espace vides dans une phrase</t>
  </si>
  <si>
    <t>exemple de texte avec espaces (83 caractères en comptant les espaces)</t>
  </si>
  <si>
    <t xml:space="preserve">•Contamination microbiologique (B)             •Multiplication des germes (B)      </t>
  </si>
  <si>
    <t>•Contaminationmicrobiologique(B)•Multiplicationdesgermes(B)</t>
  </si>
  <si>
    <t>59 caractères en comptant les points</t>
  </si>
  <si>
    <t>Collez votre texte avec espaces dans la cellule blanche</t>
  </si>
  <si>
    <t xml:space="preserve">Récupérez votre texte dans la cellule verte </t>
  </si>
  <si>
    <t xml:space="preserve">cliquez sur la cellule verte puis sur sur Copier </t>
  </si>
  <si>
    <t xml:space="preserve">placez vous dans votre document : </t>
  </si>
  <si>
    <t xml:space="preserve"> puis collage spécial Valeur pour ne pas copier la formule</t>
  </si>
  <si>
    <t xml:space="preserve">la formule utilisée : </t>
  </si>
  <si>
    <t>SUBSTITUE(G525;" ";"")</t>
  </si>
  <si>
    <t>Quelques fonctions d'excel</t>
  </si>
  <si>
    <t>Publié le</t>
  </si>
  <si>
    <t>Vues</t>
  </si>
  <si>
    <t>Rechercher une Fonction</t>
  </si>
  <si>
    <t>T() - Tester et renvoyer du texte</t>
  </si>
  <si>
    <t>EPURAGE() - Supprimer certains caractères indésirables</t>
  </si>
  <si>
    <t>REMPLACER() - Echanger une chaîne de caractères par une autre</t>
  </si>
  <si>
    <t>CTXT() - Convertir un nombre en texte</t>
  </si>
  <si>
    <t>REPT() - Répéter des caractères un certain nombre de fois</t>
  </si>
  <si>
    <t>L'Assistant Somme Conditionnelle</t>
  </si>
  <si>
    <t>CELLULE() - Nom de l'onglet, du fichier ou du répertoire dans une cellule</t>
  </si>
  <si>
    <t>EXACT() - Comparer deux chaînes de texte</t>
  </si>
  <si>
    <t>Purgez les espaces inutiles !</t>
  </si>
  <si>
    <t>SUPPRESPACE() - Supprimer les espaces inutiles dans une cellule</t>
  </si>
  <si>
    <t>STXT() - Extraire une chaîne de caractères au sein d'une autre</t>
  </si>
  <si>
    <t>CHERCHE() TROUVE() - Retourne la position d'une chaîne de caractères</t>
  </si>
  <si>
    <t>NBCAR() - Compter les caractères d'une chaîne de texte ou d'une plage de cellules</t>
  </si>
  <si>
    <t>SUBSTITUE() - Remplacer une chaîne de texte par une autre</t>
  </si>
  <si>
    <t>CAR() - CODE() : Utilisation des codes caractères</t>
  </si>
  <si>
    <t>CONCATENER() - Assembler plusieurs chaînes de texte en une seule.</t>
  </si>
  <si>
    <t>TEXTE() - Convertir une valeur numérique en texte formaté</t>
  </si>
  <si>
    <t>DROITE() - GAUCHE() : Extraire les premiers ou derniers caractères d'une chaîne.</t>
  </si>
  <si>
    <t>MAJUSCULE() - MINUSCULE() - NOMPROPRE(): Modifier la casse d'un texte</t>
  </si>
  <si>
    <t>CNUM() - Convertir une chaîne en valeur numérique</t>
  </si>
  <si>
    <t>DATEDIF() : Calculer la différence entre deux dates</t>
  </si>
  <si>
    <t>Nommer une Plage Dynamique</t>
  </si>
  <si>
    <t>Nommer une Plage de Cellules</t>
  </si>
  <si>
    <t>Références Relatives &amp; Absolues</t>
  </si>
  <si>
    <t>Formule pour Nombres Premiers</t>
  </si>
  <si>
    <t>UN EXEMPLE DE GRAPHIQUE - cliquez dessus pour le modifier</t>
  </si>
  <si>
    <t>TABLEAUX  DIVERS A COPIER / COLLER DANS VOS DOCUMENTS</t>
  </si>
  <si>
    <t>Certains tableaux ont à peu près les mêmes fonctions pour vous laisser le libre choix  en fonction de votre utilisation</t>
  </si>
  <si>
    <t>LIENS INTERNET POUR RECHERCHE DE FORMULES</t>
  </si>
  <si>
    <t>http://matoumatheux.ac-rennes.fr/sommaire.php?niv=6</t>
  </si>
  <si>
    <t>Le sirop de menthe</t>
  </si>
  <si>
    <t>Le gâteau de riz</t>
  </si>
  <si>
    <t>Les rubans</t>
  </si>
  <si>
    <t>http://matoumatheux.ac-rennes.fr/admin/capture/chargement.htm</t>
  </si>
  <si>
    <t>Le cocktail mi-raisin</t>
  </si>
  <si>
    <t>Le far breton</t>
  </si>
  <si>
    <t>L'aire d'un disque</t>
  </si>
  <si>
    <t>http://matoumatheux.ac-rennes.fr/accueil.htm</t>
  </si>
  <si>
    <t>Le cocktail verger</t>
  </si>
  <si>
    <t>La boulangerie</t>
  </si>
  <si>
    <t>Le rayon d'un disque</t>
  </si>
  <si>
    <t>http://matoumatheux.ac-rennes.fr/divers/general/accueil.htm</t>
  </si>
  <si>
    <t>Le cocktail banane</t>
  </si>
  <si>
    <t>http://matoumatheux.ac-rennes.fr/geom/unite/accueil6.htm</t>
  </si>
  <si>
    <t>L'aire d'une couronne</t>
  </si>
  <si>
    <t>http://matoumatheux.ac-rennes.fr/divers/liens/liens.htm</t>
  </si>
  <si>
    <t> Le cocktail rouge</t>
  </si>
  <si>
    <t>L'aire latérale d'un cylindre</t>
  </si>
  <si>
    <t>La multiplication avec les doigts</t>
  </si>
  <si>
    <t>Conversions d'unités de longueur</t>
  </si>
  <si>
    <t>Le volume d'un cylindre</t>
  </si>
  <si>
    <t>Classer des questions</t>
  </si>
  <si>
    <t>Rectangle ou disque</t>
  </si>
  <si>
    <t>Conversion d'unités de masse</t>
  </si>
  <si>
    <t>Les seringues</t>
  </si>
  <si>
    <t>Segment</t>
  </si>
  <si>
    <t>Attaché à un piquet</t>
  </si>
  <si>
    <t>Le mille-feuille</t>
  </si>
  <si>
    <t>Les étiquettes</t>
  </si>
  <si>
    <t>Colorier un poisson</t>
  </si>
  <si>
    <t>Attaché à un piquet (1)</t>
  </si>
  <si>
    <t>L'aire d'un rectangle</t>
  </si>
  <si>
    <t>Le verre mesureur</t>
  </si>
  <si>
    <t>La crème pâtissière</t>
  </si>
  <si>
    <t>Le chien fait le tour de son domaine</t>
  </si>
  <si>
    <t>Le gâteau</t>
  </si>
  <si>
    <t>La casserole</t>
  </si>
  <si>
    <t>177 vidéos dans cette partie</t>
  </si>
  <si>
    <t>http://webtv.ac-versailles.fr/restauration/Patisserie</t>
  </si>
  <si>
    <t>http://chefsimon.lemonde.fr/recettes/tag/dessert</t>
  </si>
  <si>
    <t>https://www.google.fr/webhp?sourceid=chrome-instant&amp;ion=1&amp;espv=2&amp;ie=UTF-8#q=RECETTES+PATISSERIE</t>
  </si>
  <si>
    <t>Vous recherchez un décor  &gt;</t>
  </si>
  <si>
    <t>cake design</t>
  </si>
  <si>
    <t>wedding cake photos</t>
  </si>
  <si>
    <t>wedding cake youtube</t>
  </si>
  <si>
    <t>FAIRE UN GÂTEAU VÉGÉTAL AVEC LES FLEURS DU JARDIN</t>
  </si>
  <si>
    <t>Différentes formules pour calculer l'Aire ou surface du cercle</t>
  </si>
  <si>
    <t>CONVERSIONS</t>
  </si>
  <si>
    <t>1m2 = 10.000 cm2 </t>
  </si>
  <si>
    <t>1 cm = 0,01 m donc </t>
  </si>
  <si>
    <t>ou </t>
  </si>
  <si>
    <t>1 cm² = 0,01 x 0,01 = 0,0001 m² = 10^-4 m² </t>
  </si>
  <si>
    <t>PI()*(Rayon^2)</t>
  </si>
  <si>
    <t>1cm2=1/10.000 m2</t>
  </si>
  <si>
    <t>PI()*(Rayon*Rayon)</t>
  </si>
  <si>
    <t>1cm^2=0.0001m^2</t>
  </si>
  <si>
    <t>Pour passer de m² en cm² il faut faire l'inverse </t>
  </si>
  <si>
    <t>PI()*(Diamètre/2)*(Diamètre/2)</t>
  </si>
  <si>
    <t>17 cm²=0.0017 m². </t>
  </si>
  <si>
    <t>1 m = 100 cm </t>
  </si>
  <si>
    <t>1 m² = 100 x 100 = 10 000 cm²</t>
  </si>
  <si>
    <t>Différentes formules pour calculer le volume d'un entremet</t>
  </si>
  <si>
    <t>10 000 cm2 = 100 dm2 = 1 m2 </t>
  </si>
  <si>
    <t>copier/coller</t>
  </si>
  <si>
    <t>1 cm2 = 0.001 dm2 = 0.00001 m2</t>
  </si>
  <si>
    <t>((PI()*(Rayon^2)*Hauteur))</t>
  </si>
  <si>
    <t>(PI()*(Rayon*Rayon)*Hauteur)</t>
  </si>
  <si>
    <t>((Diamètre/2)*(Diamètre/2)*3.1416)*Hauteur</t>
  </si>
  <si>
    <t>Nombre de parts et poids d'une portion</t>
  </si>
  <si>
    <t>Poids Total</t>
  </si>
  <si>
    <t>poids d'1 portion</t>
  </si>
  <si>
    <t>parts</t>
  </si>
  <si>
    <t>L'aire d'un cercle de 22cm est égale à 3,14 x (11x11) = 379,94 cm2</t>
  </si>
  <si>
    <t>L'aire d'un cercle de 22cm est égale à PI() x (11x11) = 380.13 cm2</t>
  </si>
  <si>
    <t>PI()*(11*11)</t>
  </si>
  <si>
    <t>Nb de parts</t>
  </si>
  <si>
    <t>Nb de cercles</t>
  </si>
  <si>
    <t>Diamètre</t>
  </si>
  <si>
    <t>rayon</t>
  </si>
  <si>
    <t>Aire ou Surface</t>
  </si>
  <si>
    <t xml:space="preserve">Saisissez les valeurs dans les cellules fond jaune encre rouge </t>
  </si>
  <si>
    <t>Pour intégrer ce tableau sous des documents Modèle B3-B -2015 réduisez la largeur des colonnes à 9</t>
  </si>
  <si>
    <t>Transférer  des cercles dans des cadres</t>
  </si>
  <si>
    <t>Sinon : Pour une meilleure lisibilité vous pouvez élargir les colonnes à 15 -ou Affichage Zoom 125%</t>
  </si>
  <si>
    <t>CERCLES A TRANSFÉRER</t>
  </si>
  <si>
    <t>Poids crème liquide</t>
  </si>
  <si>
    <t>Coeff.</t>
  </si>
  <si>
    <t>Gastro Norm</t>
  </si>
  <si>
    <t>https://fr.wikipedia.org/wiki/Gastro_Norm</t>
  </si>
  <si>
    <t>Le format de base est le GN 1/1, qui fait 530 x 325 mm. Les autres sont des multiples ou des sous-multiples de ce module de base. Les formats généralement rencontrés chez les professionnels sont1 :</t>
  </si>
  <si>
    <t>dans des moules et caisses rectangles</t>
  </si>
  <si>
    <t>Nb de moules</t>
  </si>
  <si>
    <t>Longueur</t>
  </si>
  <si>
    <t>Largeur</t>
  </si>
  <si>
    <t>Saisissez vos valeurs dans les cellules fond jaune encre rouge</t>
  </si>
  <si>
    <t>Lien Auteur:</t>
  </si>
  <si>
    <t>http://www.cestmafournee.com/2013/06/quelles-quantites-pour-mon-moule.html</t>
  </si>
  <si>
    <t>Différentes formules pour calculer le volume d'un cylindre (cercle à tarte)</t>
  </si>
  <si>
    <t>Les profondeurs les plus courantes sont 20, 40, 65, 100, 150 et 200 mm.</t>
  </si>
  <si>
    <t>Hauteur</t>
  </si>
  <si>
    <t>Calculez le volume des moules et cadres rectangles</t>
  </si>
  <si>
    <t>Quel poids de pâte ou de liquide faut-il dans un ou des cercle (s)</t>
  </si>
  <si>
    <t>QUE VOULEZ VOUS FAIRE</t>
  </si>
  <si>
    <t>Poids de pâte ou liquide en Kg</t>
  </si>
  <si>
    <t xml:space="preserve">VALEURS DE RÉFÉRENCE </t>
  </si>
  <si>
    <t>Encre bleue valeurs de base - encre rouge vos besoins</t>
  </si>
  <si>
    <t>Saisissez votre diamètre -le nombre de cercles à faire et la hauteur sur cette ligne</t>
  </si>
  <si>
    <t>Valeurs de référence pour un fond de tarte standard de 26 cm..j'ai pris pour exemple une tarte classique  comme base de calculs pour ce tableau. Vous pouvez saisir sur cette ligne des valeurs qui correspondent à votre échantillon ou votre modèle standard</t>
  </si>
  <si>
    <t>Pâte brisée sucrée</t>
  </si>
  <si>
    <t>sucre semoule</t>
  </si>
  <si>
    <t>œuf (1 jaune)</t>
  </si>
  <si>
    <t>eau</t>
  </si>
  <si>
    <t>POIDS DE PATE NECESSAIRE POUR FONCER DES CADRES OU DES BACS GATRO (ici en référence : bacs gastro 1/1 pour Exemple)</t>
  </si>
  <si>
    <t>NE PAS CONFONDRE CADRES ET CERCLES</t>
  </si>
  <si>
    <t>Saisissez vos proportions cellules jaunes encre rouge</t>
  </si>
  <si>
    <t>Combien de cadres voulez vous faire - passe au bleu si supérieur à 1 cadre pour attirer votre attention</t>
  </si>
  <si>
    <t>Nb de cadres/bacs</t>
  </si>
  <si>
    <t>Largeur en cm</t>
  </si>
  <si>
    <t>Longueur en cm</t>
  </si>
  <si>
    <t>Hauteur en cm</t>
  </si>
  <si>
    <t>Epaisseur de l'abaisse en millimètre</t>
  </si>
  <si>
    <t>hauteur de crête en millimètre</t>
  </si>
  <si>
    <t>largeur de "rognures" en millimètre</t>
  </si>
  <si>
    <t xml:space="preserve">Poids de pâte prévu </t>
  </si>
  <si>
    <t>Avec votre poids de pâte</t>
  </si>
  <si>
    <t>Volume de pâte avec vos données</t>
  </si>
  <si>
    <t>Si vous n'êtes pas d'accord avec le poids prévu pour 4 bacs gastro - Saisissez votre poids de pâte</t>
  </si>
  <si>
    <t>Valeurs de référence fond gris encre bleue</t>
  </si>
  <si>
    <t>Volume de pâte de Référence</t>
  </si>
  <si>
    <t>Surface du fond des cadres</t>
  </si>
  <si>
    <t>Epaisseur de l'abaisse en cm</t>
  </si>
  <si>
    <t>Volume des cadres/bacs en litres</t>
  </si>
  <si>
    <t>Surface de la hauteur des cadres</t>
  </si>
  <si>
    <t>largeur de crête en cm</t>
  </si>
  <si>
    <t>surface de crête</t>
  </si>
  <si>
    <t>largeur de "rognures" en cm</t>
  </si>
  <si>
    <t>Volume de pâte en cm³ </t>
  </si>
  <si>
    <t>surface de "rognures"</t>
  </si>
  <si>
    <t>Surface de pâte</t>
  </si>
  <si>
    <t xml:space="preserve">RÉFÉRENCE </t>
  </si>
  <si>
    <t>Référence bac GN 1/1 perforés - largeur 325mm (32cm) - longueur 530 mm (53cm) - H25mm (2.5cm) tarte au citron pour 100 "La cuisine de Collectivité" page294 -Michel Grossmann et Alain Le franc - Edt.BPI  2006 - Poids de pâte sablée pour 4 bacs gastro</t>
  </si>
  <si>
    <t>Pâte sablée</t>
  </si>
  <si>
    <t>œufs liquides 0.5L</t>
  </si>
  <si>
    <t>levure chimique</t>
  </si>
  <si>
    <t xml:space="preserve">sucre semoule </t>
  </si>
  <si>
    <t>sel fin</t>
  </si>
  <si>
    <t>Le poids de l’oeuf</t>
  </si>
  <si>
    <t>En pâtisserie les ingrédients se mesure à l’unité ou au poids pour les recettes professionnnelles. Les oeufs font environ 55g</t>
  </si>
  <si>
    <t>1 jaune d’oeuf pèse envrion : 20g  – 1 blanc d’oeuf pèse environ : 30g – 1 coquille 5g</t>
  </si>
  <si>
    <t>Equivalences en litre - 1 litre = environ</t>
  </si>
  <si>
    <t>20 oeufs entiers (x 55g =1.100Kg)</t>
  </si>
  <si>
    <t>ou 50 jaunes (x 20g = 1Kg)</t>
  </si>
  <si>
    <t>ou 32 blancs (x 30g = 0.960Kg)</t>
  </si>
  <si>
    <t>http://www.mylittlerecettes.com/cap-patissier-les-oeufs-en-patisserie/</t>
  </si>
  <si>
    <t>FORMAT DE CELLULES CARRÉES</t>
  </si>
  <si>
    <t>forum.excel-pratique.com/excel/donner-la-forme-de-carres-reguliers-a-toutes-les-cellules</t>
  </si>
  <si>
    <t>Je voudrais que toutes les cellules de la feuille aient la forme de 'carrés'. Comment régler la largeur et la hauteur des cellules pour constituer des carrés ? Autrement dit y-a-t-il un rapport à observer entre les valeurs à donner aux largeurs et hauteurs des cellules? </t>
  </si>
  <si>
    <t>méthode bidouillage : </t>
  </si>
  <si>
    <t>Les lignes doivent être environ 5.51 fois plus hautes que les colonnes </t>
  </si>
  <si>
    <t>5.694 </t>
  </si>
  <si>
    <t>donc sélectionne toutes tes colonnes que tu veux homogénéiser, et fait clic droit dans l'en-tete des colonnes / largeur de colonne. Là tu mets la valeur que tu veux. </t>
  </si>
  <si>
    <t>puis tu sélectionnes toutes tes lignes que tu veux, clic droit dans l'en-tête des lignes/ hauteur de ligne, et là tu mets ta valeur précédente x 5,51. </t>
  </si>
  <si>
    <t>multiplicateur</t>
  </si>
  <si>
    <t>hauteur de ligne</t>
  </si>
  <si>
    <t>valeur</t>
  </si>
  <si>
    <t>Je me suis interrogé comment vous faisiez pour être si précis, je suppose que ce n'est à l'oeil ? </t>
  </si>
  <si>
    <t>Je comprends qu'il n'y a pas de possibilité de décider : </t>
  </si>
  <si>
    <t>de l'unité de mesure des largeurs et hauteurs, </t>
  </si>
  <si>
    <t>du nombre d'unités.</t>
  </si>
  <si>
    <t>En fait je dessine un carré avec l'outil dessin (en enfoncant la touche Shift), puis je fait concorder exactement les traits de ligne et colonne sur le carré. Enfin, je regarde les largeur et hauteur que celà me donne, et je divise le plus grand par le plus petit. Voilà! </t>
  </si>
  <si>
    <t>Je viens à nouveau de vérifier en faisant vraiment un grand carré, et le ratio est de 5,3 (ne pas mettre trop de virgule, en fait ça ne sert à rien). </t>
  </si>
  <si>
    <t>Pour les lignes, un pixel = 0.75 </t>
  </si>
  <si>
    <t>pour les colonne, un pixel = 0.08 </t>
  </si>
  <si>
    <t>Pour t'aider un peu plus, a peu près : </t>
  </si>
  <si>
    <t>Pour un carré de 1cm sur 1 cm, il faut </t>
  </si>
  <si>
    <t>28.35 en hauteur de ligne </t>
  </si>
  <si>
    <t>5.35 en largeur de colonne. </t>
  </si>
  <si>
    <t>Après, celà va dépendre de comment tu imprimes, tes ajustements sur ta feuille, la taille de ton carré à de grandes chances de ne pas être de 1cm de coté. </t>
  </si>
  <si>
    <t>http://forum.excel-pratique.com/excel/donner-la-forme-de-carres-reguliers-a-toutes-les-cellules-t9229.html</t>
  </si>
  <si>
    <t>conversion : volume / poids</t>
  </si>
  <si>
    <t>produit</t>
  </si>
  <si>
    <t>densité</t>
  </si>
  <si>
    <t>Eau</t>
  </si>
  <si>
    <t>lait entier</t>
  </si>
  <si>
    <t>lait 1/2 écrémé</t>
  </si>
  <si>
    <t>huile</t>
  </si>
  <si>
    <t>alcool</t>
  </si>
  <si>
    <t xml:space="preserve">Aide mémoire sur la base eau : 1L = 1Kg - 1 gr = 0.001Kg  &gt; 2 zéros après la virgule du Kg </t>
  </si>
  <si>
    <t>3 cl = 30g = 0.03kg    /    30 cl = 300g = 0.3kg     /     3 dl = 300g = 0.3 kg</t>
  </si>
  <si>
    <t>Saisissez votre volume</t>
  </si>
  <si>
    <t>l'huile = 0,920 Kg/L</t>
  </si>
  <si>
    <t>Convertir des temps</t>
  </si>
  <si>
    <t>Heures</t>
  </si>
  <si>
    <t>Minutes</t>
  </si>
  <si>
    <t>Centièmes</t>
  </si>
  <si>
    <t>Alcool = 0,800 Kg/L</t>
  </si>
  <si>
    <t>eau salée nature = 1,130 Kg/L en fonction du sel ajouté</t>
  </si>
  <si>
    <t>densité des liquides pour cocktails</t>
  </si>
  <si>
    <t>LIAISON AU TAPIOCA</t>
  </si>
  <si>
    <t>SERVICE DES SAUCES</t>
  </si>
  <si>
    <t>Plat mode de cuisson</t>
  </si>
  <si>
    <t>Grammages sauce p.p.</t>
  </si>
  <si>
    <t>1 Kg pour :</t>
  </si>
  <si>
    <t>POUR 1 LITRE DE SAUCE TERMINÉE</t>
  </si>
  <si>
    <t>Sans sauce</t>
  </si>
  <si>
    <t>grillé,frit,nature</t>
  </si>
  <si>
    <t>Déglaçage</t>
  </si>
  <si>
    <t>roti,poélé</t>
  </si>
  <si>
    <t>20/30 g</t>
  </si>
  <si>
    <t>33 à 50 p.</t>
  </si>
  <si>
    <t>30 gr</t>
  </si>
  <si>
    <t xml:space="preserve">pour lier 1L de soupe à l'oignon </t>
  </si>
  <si>
    <t>Sauce courte</t>
  </si>
  <si>
    <t>pièces sautées</t>
  </si>
  <si>
    <t>40/50 g</t>
  </si>
  <si>
    <t>20 à 25 p.</t>
  </si>
  <si>
    <t xml:space="preserve">pour lier 200g de chair à saucisse pour tomates farcies </t>
  </si>
  <si>
    <t>Sauce longue</t>
  </si>
  <si>
    <t>ragoûts,braisés</t>
  </si>
  <si>
    <t>60/80 g</t>
  </si>
  <si>
    <t>12 à 16 p.</t>
  </si>
  <si>
    <t xml:space="preserve">pour lier 1Kg de tomates concassées avec jus </t>
  </si>
  <si>
    <t>Bouillon</t>
  </si>
  <si>
    <t>pochés,plats complets</t>
  </si>
  <si>
    <t>90/150 g</t>
  </si>
  <si>
    <t>6 à 11 p.</t>
  </si>
  <si>
    <t>40 gr</t>
  </si>
  <si>
    <t>pour quiche avec 2 œufs</t>
  </si>
  <si>
    <t>50 gr</t>
  </si>
  <si>
    <t>sauce bien liée épaisse</t>
  </si>
  <si>
    <t>60 gr</t>
  </si>
  <si>
    <t>plus 8 œufs pour crème patissière</t>
  </si>
  <si>
    <t>un velouté ou une sauce veloutée</t>
  </si>
  <si>
    <t>70/80 gr</t>
  </si>
  <si>
    <t>béchamelle gluante, solidification à froid, donc épaississement important lors de la chute en température</t>
  </si>
  <si>
    <t>90 gr</t>
  </si>
  <si>
    <t>pour lier 1L de lait pour gratin d'épinards avec 4 œufs et 120g de gruyère</t>
  </si>
  <si>
    <t xml:space="preserve">Quantités nettes à prévoir : Mater Prim Adul Adul +  </t>
  </si>
  <si>
    <t>PURÉE DÉSHYDRATÉE</t>
  </si>
  <si>
    <t>Grammages nets</t>
  </si>
  <si>
    <t xml:space="preserve">Quantité Totale </t>
  </si>
  <si>
    <t>Purée déshydratée</t>
  </si>
  <si>
    <t>Lait déshydraté</t>
  </si>
  <si>
    <t>Lait frais</t>
  </si>
  <si>
    <t>Crème fraiche</t>
  </si>
  <si>
    <t>Poids reconstitué</t>
  </si>
  <si>
    <t>Maternelles</t>
  </si>
  <si>
    <t>Primaires</t>
  </si>
  <si>
    <t xml:space="preserve">Adultes </t>
  </si>
  <si>
    <t>Poids à l'arrondi supérieur</t>
  </si>
  <si>
    <t xml:space="preserve"> Effectifs</t>
  </si>
  <si>
    <t>Parts Adultes</t>
  </si>
  <si>
    <t>Saisissez vos valeurs dans les cellules fond ivoire ou jaune</t>
  </si>
  <si>
    <t>AIDES A LA DÉCISION</t>
  </si>
  <si>
    <t>Gélatine alimentaire</t>
  </si>
  <si>
    <t>Mickaël Rabeau Formateur AFPA Rochefort sur mer 2016</t>
  </si>
  <si>
    <t>n'hésitez pas a cliquer sur les liens internet</t>
  </si>
  <si>
    <t>Obtenue par hydrolyse du collagène contenu dans les peaux et os des animaux. Se vend en feuilles ou en poudre.</t>
  </si>
  <si>
    <t>Gélatine feuille</t>
  </si>
  <si>
    <t>La gélatine gonfle dans l'eau froide, se dissout dans l'eau chaude et se prend en gelée en refroidissant.</t>
  </si>
  <si>
    <t>Emplois  : Sert à la préparation de certains entremets, pour la confection de gelées et la stabilisation des glaces. Pastillage.</t>
  </si>
  <si>
    <t>Une feuille pèse environ 2 g ou 2,5 g</t>
  </si>
  <si>
    <t>Attention pour les pulpes de Kiwi, ananas, papaye : cuire les pulpes à 60°C pour détruire l'enzyme qu'elles contiennent.</t>
  </si>
  <si>
    <t>La gélatine prend 5-6 fois son poids en eau (10 g de gélatine et 50- 60 g d'eau)</t>
  </si>
  <si>
    <t>GELATINE en feuille</t>
  </si>
  <si>
    <t>Liens internet 2013</t>
  </si>
  <si>
    <t>Feuille entière (1 =</t>
  </si>
  <si>
    <t>feuilles de gélatine - Le Salon du Blog Culinaire</t>
  </si>
  <si>
    <t>Gélatine et agar-agar : principes et utilisations</t>
  </si>
  <si>
    <t>Agar Agar</t>
  </si>
  <si>
    <t>Glaçage brillant au chocolat - Fiche recette ... - Meilleur du Chef</t>
  </si>
  <si>
    <t>si vous n'êtes pas d'accord avec le poids d'une feuille - saisissez ce qui vous convient</t>
  </si>
  <si>
    <t>Combien de feuilles - à vous de saisir un nombre</t>
  </si>
  <si>
    <t>Adaptation : Joël Leboucher..UPRT "Union des Professionnels de la Restauration Territoriale"  membre du réseau RESTAU'CO</t>
  </si>
  <si>
    <t>ŒUFS poids et %</t>
  </si>
  <si>
    <t>Police de couleur pour saisir vos valeurs    Noir = formules</t>
  </si>
  <si>
    <t>Œuf entier  ( 1 =</t>
  </si>
  <si>
    <t>Jaunes d'œufs ( 1 =</t>
  </si>
  <si>
    <t>Blancs d'œufs  ( 1 =</t>
  </si>
  <si>
    <t>œufs =</t>
  </si>
  <si>
    <t>jaunes =</t>
  </si>
  <si>
    <t>blancs =</t>
  </si>
  <si>
    <t>M.Grasse</t>
  </si>
  <si>
    <t>si vous n'êtes pas d'accord avec les grammages saisis - saisissez ce qui vous convient</t>
  </si>
  <si>
    <t>Combien d'œufs - de jaunes ou de blancs - à vous de saisir un nombre</t>
  </si>
  <si>
    <t>Lien internet :</t>
  </si>
  <si>
    <t>Œufs 101 - Introduction aux œufs » Lesoeufs.ca</t>
  </si>
  <si>
    <t>Prix D'ACHAT / Prix de VENTE</t>
  </si>
  <si>
    <t>PRIX D'ACHAT</t>
  </si>
  <si>
    <t>PRIX VENTE</t>
  </si>
  <si>
    <t>%  d'augmentation</t>
  </si>
  <si>
    <t>Augmentation</t>
  </si>
  <si>
    <t>largeur de colonnes</t>
  </si>
  <si>
    <t>Aide à la décision en Gr</t>
  </si>
  <si>
    <t>Pourcentages NET / BRUT et BRUT / NET</t>
  </si>
  <si>
    <t>Aide à la décision en Kg</t>
  </si>
  <si>
    <t>POIDS NET</t>
  </si>
  <si>
    <t>POIDS BRUT</t>
  </si>
  <si>
    <t>POIDS de PERTE</t>
  </si>
  <si>
    <t>%  de PERTE</t>
  </si>
  <si>
    <t xml:space="preserve"> Poids de perte</t>
  </si>
  <si>
    <t>Poids brut</t>
  </si>
  <si>
    <t>%  de perte</t>
  </si>
  <si>
    <t>Poids net</t>
  </si>
  <si>
    <t>A chacun d'utiliser le lien qui lui convient le mieux</t>
  </si>
  <si>
    <t>lien vidéo Youtube</t>
  </si>
  <si>
    <t>Calculer un pourcentage - exemple</t>
  </si>
  <si>
    <t>https://www.youtube.com/watch?v=mGDjvAcvigc</t>
  </si>
  <si>
    <t>https://www.youtube.com/c/YMONKA</t>
  </si>
  <si>
    <t>https://www.youtube.com/watch?v=tSp2xkS-tKs</t>
  </si>
  <si>
    <t>https://www.maths-et-tiques.fr/telech/Pourcent.pdf</t>
  </si>
  <si>
    <t>https://www.youtube.com/watch?v=dWC54hCv0pc</t>
  </si>
  <si>
    <t>http://www.maths-et-tiques.fr/index.php/cours-en-videos</t>
  </si>
  <si>
    <t>https://www.youtube.com/watch?v=psIZ0y_8VVc</t>
  </si>
  <si>
    <t>https://www.youtube.com/watch?v=PyDvkMr3qfg</t>
  </si>
  <si>
    <t>Poids brut ou poids net ? Ne payez pas l'emballage !</t>
  </si>
  <si>
    <t>https://www.youtube.com/watch?v=_PTjJ7UD4eo</t>
  </si>
  <si>
    <t>https://www.economie.gouv.fr/files/files/directions_services/dgccrf/documentation/publications/depliants/poidsbrut_poidsnet.pdf</t>
  </si>
  <si>
    <t>Pour prendre 20% de 140</t>
  </si>
  <si>
    <t>Valeur d'un pourcentage, calcul simplifié</t>
  </si>
  <si>
    <t>Pour prendre, par exemple, le 5 % de 87 Kg</t>
  </si>
  <si>
    <t>il suffit de multiplier 140 par 20 %</t>
  </si>
  <si>
    <t>87-5%</t>
  </si>
  <si>
    <t>Au lieu de multiplier par 5, puis de diviser par 100,</t>
  </si>
  <si>
    <t xml:space="preserve"> il est plus simple de multiplier par </t>
  </si>
  <si>
    <t>c'est-à-dire faire : (140 * 20) / 100</t>
  </si>
  <si>
    <t xml:space="preserve">5 / 100 = 0.05, </t>
  </si>
  <si>
    <t>coefficient</t>
  </si>
  <si>
    <t xml:space="preserve">ou plus simplement : </t>
  </si>
  <si>
    <t>opération qu'on peut réaliser mentalement.</t>
  </si>
  <si>
    <t>140 * 0.2(On obtient : 28)</t>
  </si>
  <si>
    <t>Le calcul se réduit maintenant à une seule opération arithmétique, a savoir</t>
  </si>
  <si>
    <t xml:space="preserve">Si on avait à trouver 40% de 140, </t>
  </si>
  <si>
    <t>(87 Kg) x 0.05 = 4.35 Kg</t>
  </si>
  <si>
    <t>Pour déduire, par exemple, le 5 % de 87 Kg</t>
  </si>
  <si>
    <t>on aurait multiplié 140 par 0.4</t>
  </si>
  <si>
    <t>90% ? On multiplie 140 par 0.9</t>
  </si>
  <si>
    <t>Commencer par un calcul oral: quand on déduit le</t>
  </si>
  <si>
    <t xml:space="preserve"> 5 %, il reste le 95 %     ( 100 - 5 )</t>
  </si>
  <si>
    <t xml:space="preserve">On peut alors calculer directement le résultat, à savoir: </t>
  </si>
  <si>
    <t>(87 Kg) × 0.95 = 82.65 kg</t>
  </si>
  <si>
    <t xml:space="preserve">Avec cette manière de faire, la calculatrice n'a été utilisée que pour une seule opération arithmétique : </t>
  </si>
  <si>
    <t xml:space="preserve">Voici la formule pour calculer un pourcentage, </t>
  </si>
  <si>
    <t>par exemple 8% de 500 :</t>
  </si>
  <si>
    <t>500 x (8/100) = 40</t>
  </si>
  <si>
    <t>ou alors</t>
  </si>
  <si>
    <t>500 x 0.08 = 40</t>
  </si>
  <si>
    <t>0.08 = (8/100)</t>
  </si>
  <si>
    <t>Décriptage d'une recette par les pourcentages</t>
  </si>
  <si>
    <t>Pourcentages</t>
  </si>
  <si>
    <t>NET</t>
  </si>
  <si>
    <t>POIDS DE LA RECETTE A DÉCRYPTER</t>
  </si>
  <si>
    <t>Rhum</t>
  </si>
  <si>
    <t>Sucre de cannes</t>
  </si>
  <si>
    <t>Jus de pamplemousse</t>
  </si>
  <si>
    <t>Jus d'orange</t>
  </si>
  <si>
    <t>Citron vert</t>
  </si>
  <si>
    <t>Pourcentages : Calculer un pourcentage</t>
  </si>
  <si>
    <t>https://www.mathematiquesfaciles.com/pourcentages-calculer-un-pourcentage_2_19885.htm</t>
  </si>
  <si>
    <t>wikipedia.org</t>
  </si>
  <si>
    <t>https://fr.wikipedia.org/wiki/Pourcentage</t>
  </si>
  <si>
    <t>Révisez, et entrainez vous.</t>
  </si>
  <si>
    <t>sans calculatrice...</t>
  </si>
  <si>
    <t>Comprendre les maths!</t>
  </si>
  <si>
    <t>D.CATROU 2010</t>
  </si>
  <si>
    <t>Florent Gouachon</t>
  </si>
  <si>
    <t>Lycée Jean Monnet…Juvisy - académie de Versailles</t>
  </si>
  <si>
    <t>Liam Dauchat</t>
  </si>
  <si>
    <t>http://www.lyc-monnet-juvisy.ac-versailles.fr/Diapomath.pdf</t>
  </si>
  <si>
    <t>Besançon</t>
  </si>
  <si>
    <t>https://www.cmath.fr/cesite/presentation.php</t>
  </si>
  <si>
    <t>une multiplication, ce qui augmente la vitesse et réduit les occasions de se tromper.</t>
  </si>
  <si>
    <t>https://www.cmath.fr/6eme/pourcentages/cours.php</t>
  </si>
  <si>
    <t>https://www.deleze.name/marcel/culture/taux_composes/taux_simple.html</t>
  </si>
  <si>
    <t>Comment convertir en pourcentage</t>
  </si>
  <si>
    <t>https://fr.wikihow.com/convertir-en-pourcentage</t>
  </si>
  <si>
    <t>Comment compter le pourcentage de tête vite et facilement</t>
  </si>
  <si>
    <t>http://calc.name/blog/comment-compter-le-pourcentage-de-tete-vite-et-facilement/</t>
  </si>
  <si>
    <t>fabie.info.pagesperso-orange</t>
  </si>
  <si>
    <t>http://www.un-calcul.fr/calcul-comptabilite/comment-calculer-un-pourcentage-338</t>
  </si>
  <si>
    <t>http://fabie.info.pagesperso-orange.fr/math/cours7.htm</t>
  </si>
  <si>
    <t>Comment retrouver la valeur de départ ?</t>
  </si>
  <si>
    <t>Comment appliquer une augmentation en pourcentage ?</t>
  </si>
  <si>
    <t>Les Maths ? Je capte pas ! Les chiffres ? J'y comprends rien ! Vous vous reconnaissez ?</t>
  </si>
  <si>
    <t>http://www.capte-les-maths.com/pourcentage/les_pourcentages_p6.php</t>
  </si>
  <si>
    <t>Vous qui désespérez... Vous que les Maths n'intéressent pas... Et pourtant il faudrait...</t>
  </si>
  <si>
    <t>Alors capte-les-maths.com est fait pour vous !</t>
  </si>
  <si>
    <t>Calculer un pourcentage avec Excel</t>
  </si>
  <si>
    <t>http://www.capte-les-maths.com/pourcentage/les_pourcentages_p10.php</t>
  </si>
  <si>
    <t>http://fortimelp.fr/content/44-calculer-un-pourcentage</t>
  </si>
  <si>
    <t>https://www.youtube.com/watch?v=dQafvb2O01U</t>
  </si>
  <si>
    <t>https://www.youtube.com/watch?v=QTGvjmAhEHo</t>
  </si>
  <si>
    <t>Comment calculer combien on va payer pendant les soldes?</t>
  </si>
  <si>
    <t>http://www.slate.fr/story/82029/soldes-calculer-rabais</t>
  </si>
  <si>
    <t>mode d'emploi simple pour appliquer un pourcentage d'augmentation avec la Calculatrice de Windows.</t>
  </si>
  <si>
    <t>http://www.astuceshebdo.com/2012/03/comment-calculer-un-pourcentage-cas-n-1.html</t>
  </si>
  <si>
    <t>j'ai volontairement ajouté cette colonne..si vous supprimez une ligne le tableau fonctionnera quand même</t>
  </si>
  <si>
    <t>Composition d'une garniture "COUSCOUS"</t>
  </si>
  <si>
    <t>POIDS NET A FABRIQUER</t>
  </si>
  <si>
    <t>Net cuit</t>
  </si>
  <si>
    <t>perte en cuisson</t>
  </si>
  <si>
    <t>Poids brut à mettre en œuvre</t>
  </si>
  <si>
    <t>carottes coupées</t>
  </si>
  <si>
    <t>courgettescoupées</t>
  </si>
  <si>
    <t>navets coupé</t>
  </si>
  <si>
    <t>pois chiches pré-cuits</t>
  </si>
  <si>
    <t>garniture de céléri branche</t>
  </si>
  <si>
    <t>poivrons rouges coupés</t>
  </si>
  <si>
    <t>poivrons verts coupés</t>
  </si>
  <si>
    <t>Total</t>
  </si>
  <si>
    <t>COMPOSITION ET SERVICE D'UN PLAT COMPLET</t>
  </si>
  <si>
    <t xml:space="preserve">Veullez saisir les informations dans les cellules fond de couleur ivoire. </t>
  </si>
  <si>
    <t>SERVICE EN FONCTION DES EFFECTIFS</t>
  </si>
  <si>
    <t>COUSCOUS</t>
  </si>
  <si>
    <t>Document édité le :</t>
  </si>
  <si>
    <t>Effectifs  à saisir</t>
  </si>
  <si>
    <t>Famille de convives</t>
  </si>
  <si>
    <t>Ainés</t>
  </si>
  <si>
    <t>Total Effectifs</t>
  </si>
  <si>
    <t>grammages ou nombre de Morceaux ou tranches à saisir</t>
  </si>
  <si>
    <t>haut de cuisse de poulet</t>
  </si>
  <si>
    <t>pilon de poulet</t>
  </si>
  <si>
    <t>merguez</t>
  </si>
  <si>
    <t>Agneau en morceaux</t>
  </si>
  <si>
    <t>Agneau boulettes</t>
  </si>
  <si>
    <t>Total Mx par convive</t>
  </si>
  <si>
    <t>légumes couscous cuits</t>
  </si>
  <si>
    <t>Semoule cuite</t>
  </si>
  <si>
    <t>Comment respecter un grammage à servir Exemple N° 1</t>
  </si>
  <si>
    <t>Police de couleur pour saisir vos valeurs    Noir ou gris = formules</t>
  </si>
  <si>
    <t>Les quantités consommées par les enfants dépendent :de l'âge, de la saison, du goût, de l'influence des camarades,de l'activité phisique et/ou du grignotage en récréation sans parler du verre de lait (long à digérer) servi parfois trop près de l'heure du repas</t>
  </si>
  <si>
    <t>Au repas si l'enfant mange beaucoup de pain avec ou en remplacement du plat proposé; les quantités ingérées seront d'autant diminuées. Pour limiter le "gaspillage" et satisfaire les "gourmants"; vous pouvez avoir recours à cet exemple de service.</t>
  </si>
  <si>
    <t>POSSON PANÉ</t>
  </si>
  <si>
    <t xml:space="preserve">Poids unitaire du produit </t>
  </si>
  <si>
    <t>Grammages à servir</t>
  </si>
  <si>
    <t>pour</t>
  </si>
  <si>
    <t>enfants</t>
  </si>
  <si>
    <t>Poids  produit à servir</t>
  </si>
  <si>
    <t>Poids  produit envoyé</t>
  </si>
  <si>
    <t>Écart de poids</t>
  </si>
  <si>
    <t>Meilleur rapport</t>
  </si>
  <si>
    <t>produits entiers</t>
  </si>
  <si>
    <t>Tableaux pour service ou cuisson</t>
  </si>
  <si>
    <t>1 = saisissez le poids dans un contenant (une louche une barquette etc,,)</t>
  </si>
  <si>
    <t>2 =  saisissez le poids de la portion à servir par convive</t>
  </si>
  <si>
    <t xml:space="preserve"> Poids dans 1 contenant</t>
  </si>
  <si>
    <t>Poids d' une Portion</t>
  </si>
  <si>
    <t xml:space="preserve">1 louche ou 1 contenant pour </t>
  </si>
  <si>
    <t>2 =  saisissez le nombre de portions à servir</t>
  </si>
  <si>
    <t>Nb de Portions à servir</t>
  </si>
  <si>
    <t>Exemples</t>
  </si>
  <si>
    <t>Poids de la portion</t>
  </si>
  <si>
    <t xml:space="preserve">1 melon de </t>
  </si>
  <si>
    <t xml:space="preserve">1 plaque hachis parmentier </t>
  </si>
  <si>
    <t>Total Mx dans 1 contenant</t>
  </si>
  <si>
    <t>Portion Nb de Mx par portion</t>
  </si>
  <si>
    <t>Nb portions</t>
  </si>
  <si>
    <t>QUOI ?</t>
  </si>
  <si>
    <t>EXEMPLES</t>
  </si>
  <si>
    <t>32 tranches par plaque ( 1 plaque pour 26 maternelles)</t>
  </si>
  <si>
    <t>table de 12</t>
  </si>
  <si>
    <t>32 tranches par plaque ( 1 plaque pour 16 adultes)</t>
  </si>
  <si>
    <t>1 plaque pour 25 ( 1 tranche par maternelle plus RAB )</t>
  </si>
  <si>
    <t>33 tranches par plaque ( 1.5 tranches par primaire)</t>
  </si>
  <si>
    <t>1 plaque pour 25 ( 1 morceau par maternelle plus RAB )</t>
  </si>
  <si>
    <t>1 plaque pour 20 ( 1 morceau par primaire plus RAB )</t>
  </si>
  <si>
    <t>1 plaque pour 16 ( 1 morceau par adulte plus RAB )</t>
  </si>
  <si>
    <t>1 plaque pour 8 ( 6 morceau par adulte + )</t>
  </si>
  <si>
    <t>1 CITRON POUR 4</t>
  </si>
  <si>
    <t>1 Boite de compote pour 25</t>
  </si>
  <si>
    <t>Le contenant peut être une louche pour le service un gastro pour la cuisson  etc…</t>
  </si>
  <si>
    <t>Les Mx cela peut s'appliquer à des morceaux de bourguignon mais aussi des tomates farcies ou des oreillons de pêches au sirop pour le dessert etc..</t>
  </si>
  <si>
    <t>Combien faut-il commander pour des effectifs et des grammages différents</t>
  </si>
  <si>
    <t>Petit utilitaire d'Aide à la décision</t>
  </si>
  <si>
    <t>couverts</t>
  </si>
  <si>
    <t xml:space="preserve"> et vos grammages nets à servir</t>
  </si>
  <si>
    <t>% de perte</t>
  </si>
  <si>
    <t>Familles de convives</t>
  </si>
  <si>
    <t>Quantités à Prévoir</t>
  </si>
  <si>
    <t>Net</t>
  </si>
  <si>
    <t>Brut</t>
  </si>
  <si>
    <t>poids de perte</t>
  </si>
  <si>
    <t>en moyenne par convive</t>
  </si>
  <si>
    <t>Facultatif Mais si vous saisissez un % la question à vous poser c'est : le produit brut ou cru perd comblien au parage ou en cuisson</t>
  </si>
  <si>
    <t>Vous obtiendrez le poids brut à commander</t>
  </si>
  <si>
    <t>QUANTITÉS A SERVIR OU A COMMANDER</t>
  </si>
  <si>
    <t>DESCRIPTIF</t>
  </si>
  <si>
    <t xml:space="preserve"> Saisissez vos effectifs Saisissez vos quantités pour vos familles de convives et vous obtiendrez le net à servir. Avez-vous un pourcentage de perte (à l'épluchage -au parage en cuisson ou autre)…saisissez le et vous obtiendrez les quantités brutes à commander</t>
  </si>
  <si>
    <t>Que traitez vous : des Kg des litres des pièces des portions …des poires etc…</t>
  </si>
  <si>
    <t>pommes</t>
  </si>
  <si>
    <t>Seniors</t>
  </si>
  <si>
    <t>Saisissez vos quantités nets à servir</t>
  </si>
  <si>
    <t>de moyenne</t>
  </si>
  <si>
    <t>Net à préparer :</t>
  </si>
  <si>
    <t>Collez une des unités suivante ou saisissez un nom de produit</t>
  </si>
  <si>
    <t>Portions</t>
  </si>
  <si>
    <t>Pièce(s)</t>
  </si>
  <si>
    <t>si vous n'avez pas de perte ne saisissez rien</t>
  </si>
  <si>
    <t>Familles de convives :Mater = enfants Maternelles Prim = enfants de l'enseignement Primaire Adulte = sédentaire Adulte + = travailleur de force Seniors = nos Ainés je classe les Adolescennts en Adultes +</t>
  </si>
  <si>
    <t>du 03-01-2017 Annule et remplace les versions précédentes</t>
  </si>
  <si>
    <t>COMBIEN POURRIEZ VOUS SERVIR AVEC</t>
  </si>
  <si>
    <t>Vous avez préparé ou il vous reste un poids X d'une préparation. Avec ce poids combien de convives ou combien de portions pourrez vous servir</t>
  </si>
  <si>
    <t xml:space="preserve">Poids de votre préparation </t>
  </si>
  <si>
    <t>Saisissez vos grammages nets à servir</t>
  </si>
  <si>
    <t>Vous pourrIez servir</t>
  </si>
  <si>
    <t>Portions / pièces / parts</t>
  </si>
  <si>
    <t>A vous de saisir un poids</t>
  </si>
  <si>
    <t>BONUS</t>
  </si>
  <si>
    <t>Vous devriez préparer :</t>
  </si>
  <si>
    <t>RÉFLEXION SUR DES MODÈLE DE RÉPERTOIRES</t>
  </si>
  <si>
    <t>Créer un ou plusieurs répertoires n'est pas tâche facile…à chacun de classer comme il le souhaite</t>
  </si>
  <si>
    <t>par famille de produits</t>
  </si>
  <si>
    <t>par technique</t>
  </si>
  <si>
    <t xml:space="preserve">par ingrédients </t>
  </si>
  <si>
    <t>etc...autant de possibilités que de façons de penser</t>
  </si>
  <si>
    <t>vous pouvez utiliser un disque dur externe qui vous suivra partout</t>
  </si>
  <si>
    <t>Répertoire Patisserie</t>
  </si>
  <si>
    <t>Répertoire "Postits" Alpha par type de fabrication si possible</t>
  </si>
  <si>
    <t>Entremets</t>
  </si>
  <si>
    <t>Cracker (Pâte à)</t>
  </si>
  <si>
    <t>Cracker (Poudre à)</t>
  </si>
  <si>
    <t>Etc…</t>
  </si>
  <si>
    <t>Fraises des bois dans leur jus</t>
  </si>
  <si>
    <t>Tartes</t>
  </si>
  <si>
    <t>Insert Kappa fraise</t>
  </si>
  <si>
    <t>Jus de fraise</t>
  </si>
  <si>
    <t>Kappa fraise</t>
  </si>
  <si>
    <t>Sorbet Avocat</t>
  </si>
  <si>
    <t>Gros Gateaux</t>
  </si>
  <si>
    <t>Siphon Fraise</t>
  </si>
  <si>
    <t>Sauce Fraise</t>
  </si>
  <si>
    <t>Sirop à Crackers</t>
  </si>
  <si>
    <t>Coussin Cœur St Valentin 2014 François Perret Journal du Patissier N° 292 page 40</t>
  </si>
  <si>
    <t>Pièces individuelles</t>
  </si>
  <si>
    <t>Transmettez vos savoirs faires peut importe qui les récupèrent pourvu qu'ils servent à un plus grand nombre</t>
  </si>
  <si>
    <t>Bonne utilisation et… à chacun d'améliorer et d'adapter ces documents.  J Leboucher</t>
  </si>
  <si>
    <t>Chair à saucisse</t>
  </si>
  <si>
    <t>&lt; Nb.portions prévues ❺</t>
  </si>
  <si>
    <t>Galettes</t>
  </si>
  <si>
    <t xml:space="preserve">le surlignage des lignes et colonnes s'obtient avec une Mise en forme conditionnelle MFC avec cette formule =OU(LIGNE()=CELLULE("ligne");COLONNE()=CELLULE("colonne")) </t>
  </si>
  <si>
    <t>et cette commande de code dans Worksheet</t>
  </si>
  <si>
    <t xml:space="preserve"> Private Sub Worksheet_SelectionChange(ByVal Target As Range)  </t>
  </si>
  <si>
    <t>&lt; poids pour une galette en g ⑥</t>
  </si>
  <si>
    <t>❼ A dupliquer pour</t>
  </si>
  <si>
    <t>❽ poids d'une portion en g &gt;</t>
  </si>
  <si>
    <t>⑩ Lien&gt;</t>
  </si>
  <si>
    <t>Vous pouvez augmenter ou diminuer le poids pour une galette en g ⑥ en augmentant ou diminuant le Nb.portions prévues ❺</t>
  </si>
  <si>
    <t>❼ Dupliquer pour :</t>
  </si>
  <si>
    <t>⑨ AUTEUR  : de la recette</t>
  </si>
  <si>
    <t>⑩ saisissez le lien internet de la recette ou de l'Auteur</t>
  </si>
  <si>
    <t>Cours VBA : les événements Worksheet</t>
  </si>
  <si>
    <t>https://www.excel-pratique.com/fr/vba/evenements_feuille</t>
  </si>
  <si>
    <t>https://www.exceltip.com/events-in-vba/the-worksheet-events-in-excel-vba.html</t>
  </si>
  <si>
    <t>❸ Lorsque vous avez des produits à l'unité réduisez les décimales pour une meilleure lecture</t>
  </si>
  <si>
    <t>utilisez le pinceau pour ce faire</t>
  </si>
  <si>
    <t>formule utilisée : SI(ESTVIDE(C30);"";GRANDE.VALEUR(B29:B29;1)+1)</t>
  </si>
  <si>
    <t>SI(ESTVIDE(Q5);R5;Q5*R5)+SI(ESTVIDE(Q6);R6;Q6*R6) etc…</t>
  </si>
  <si>
    <t>SI(ESTVIDE(B11);C11/C26;SI(ESTVIDE(C11);B11/C26;(C11*B11)/C26))</t>
  </si>
  <si>
    <t>E11*F8</t>
  </si>
  <si>
    <t>SI(ESTVIDE(B11);C11/C26*H8;SI(ESTVIDE(C11);B11/(C26*H8);(C11*B11)/(C26*H8)))</t>
  </si>
  <si>
    <t>J'ai volontairement augmenté le nombre de portions ❺ pour diminuer le poids pour 1 galette en g ⑥ à vous d'ajuster selon votre clientèle</t>
  </si>
  <si>
    <t>④ PHASES ESSENTIELLES  DE PROGRESSION</t>
  </si>
  <si>
    <t>formule utilisée :</t>
  </si>
  <si>
    <t>colonne B</t>
  </si>
  <si>
    <t>❹ Unités</t>
  </si>
  <si>
    <t>&lt; S.total Auteur  - S.total saisi &gt;</t>
  </si>
  <si>
    <t>S.total Auteur &gt;</t>
  </si>
  <si>
    <t>Total Auteur &gt;</t>
  </si>
  <si>
    <t>S.Total saisi &gt;</t>
  </si>
  <si>
    <t>❺  Poids</t>
  </si>
  <si>
    <t>❻ Quoi</t>
  </si>
  <si>
    <t>formule utilisée</t>
  </si>
  <si>
    <t>SI(ESTVIDE(B34);C34;B34*C34)+SI(ESTVIDE(B35);C35;B35*C35) etc..</t>
  </si>
  <si>
    <t xml:space="preserve">① </t>
  </si>
  <si>
    <t>② Auteur &gt;</t>
  </si>
  <si>
    <t>❸ Ingrédients</t>
  </si>
  <si>
    <t>⑦ Quantités</t>
  </si>
  <si>
    <t>❽ Nombre de portions</t>
  </si>
  <si>
    <t>⑨ Poids total Auteur</t>
  </si>
  <si>
    <t>⑩ poids pour 1 portion</t>
  </si>
  <si>
    <t>A dupliquer pour</t>
  </si>
  <si>
    <t>⑫ Poids à fabriquer</t>
  </si>
  <si>
    <t>⑬ Contrôle Total saisi</t>
  </si>
  <si>
    <t>① NOM de la recette a saisir et N° ou lettre Alpha</t>
  </si>
  <si>
    <t>② saisissez le nom de Auteur</t>
  </si>
  <si>
    <t>❸ les Ingrédients</t>
  </si>
  <si>
    <t>⑦ Lorsque vous avez des produits à l'unité réduisez les décimales pour une meilleure lecture</t>
  </si>
  <si>
    <t>Vous pouvez intervenir sur le poids portion ⑩ en modifiant le nombre de portions ❽</t>
  </si>
  <si>
    <t>⓫ Combien de Portions voulez vous faire</t>
  </si>
  <si>
    <t>❽  Nombre de portions prévues par l'Auteur</t>
  </si>
  <si>
    <t>Poids total Auteur ⑨ somme des colonnes ❺  Poids</t>
  </si>
  <si>
    <t>cette formule multiplie les  Unités ❹  mais n'additionne que les Poids ❺</t>
  </si>
  <si>
    <t>Vous pouvez intervenir sur le poids portion ⑩ en augmentant ou en diminuant le nombre de portions ❽</t>
  </si>
  <si>
    <t>⑫ Poids à fabriquer = ⑩ X ⓫</t>
  </si>
  <si>
    <t>⑬ Contrôle Total saisi somme des colonnes ⑦ Quantités</t>
  </si>
  <si>
    <t>SI(ESTNUM(C34);E34)+SI(ESTNUM(C35);E35) etc..</t>
  </si>
  <si>
    <t xml:space="preserve">cette formule n'additionne que les quantités ⑦ à condition qu'il y ait eu un nombre saisi en  Poids ❺ </t>
  </si>
  <si>
    <t>autrement dit elle ne mélange pas ❹ Unités et ❺  Poids sinon allez expliquer à Excel qu'1 œuf ne fait pas 1 Kg</t>
  </si>
  <si>
    <t>dans la colonne C ou dans la colonne L</t>
  </si>
  <si>
    <t>saisissez votre texte dans la colonne D ou K</t>
  </si>
  <si>
    <t>Colonne M</t>
  </si>
  <si>
    <t>SI(ESTVIDE(L27);"";GRANDE.VALEUR(M15:M26;1)+1)</t>
  </si>
  <si>
    <t>SI(ESTVIDE(C27);"";GRANDE.VALEUR(B16:B26;1)+1)</t>
  </si>
  <si>
    <t xml:space="preserve">Sur la tranche des fiches indiquez : DANS QUELLE FAMILLE CETTE RECETTE EST A CLASSER </t>
  </si>
  <si>
    <t>J'ai parfois volontairement augmenté le nombre de portions ❽ pour diminuer  le poids pour 1 portion ⑩ qui ne convenait pas à mes convives</t>
  </si>
  <si>
    <t>Recette au nombre de PORTIONS</t>
  </si>
  <si>
    <t>Recette au poids et au NOMBRE DE GALETTES</t>
  </si>
  <si>
    <t>CONTENU DU CLASSEUR</t>
  </si>
  <si>
    <t xml:space="preserve">Jean Marc CATTEAU du centre AFPA de Saint Nazaire </t>
  </si>
  <si>
    <t>VERSION E</t>
  </si>
  <si>
    <t>Vous êtes dans un classeur xlsm  certaines feuilles contiennent du code VBA  dans Worksheet</t>
  </si>
  <si>
    <t xml:space="preserve">COMMENT COPIER/ COLLER DANS UNE FEUILLE </t>
  </si>
  <si>
    <t>CODE VBA POUR METTRE EN SURBRILLANCE LA LIGNE ET LA COLONNE ACTIVES DANS EXCEL</t>
  </si>
  <si>
    <t>MODÈLE PORTRAIT 1</t>
  </si>
  <si>
    <t>1 seule fiche imprimable sur feuille A4</t>
  </si>
  <si>
    <t>Postit de 16 lignes de produits</t>
  </si>
  <si>
    <t>MODÈLE PORTRAIT 2 une fiche</t>
  </si>
  <si>
    <t>2 blocs de 15 lignes sur une fiche imprimable sur feuille A4</t>
  </si>
  <si>
    <t/>
  </si>
  <si>
    <t>VOCABULAIRE PROFESSIONNEL</t>
  </si>
  <si>
    <t>Vocabulaire " cuisine de composition"</t>
  </si>
  <si>
    <t>Vocabulaire"La CUISINE DE REFERENCE" Michel MAINCENT</t>
  </si>
  <si>
    <t>Vocabulaire    un verbe…une action</t>
  </si>
  <si>
    <t>CUISINIERS : PESEZ …..EVITEZ LES VOLUMES , N'UTILISEZ QUE LES POIDS COMME LES PATISSIERS</t>
  </si>
  <si>
    <t>POIDS DES FRUITS ET LÉGUMES</t>
  </si>
  <si>
    <t>CETTE RECETTE EST A CLASSER DANS LA FAMILLE DES GALETTES</t>
  </si>
  <si>
    <t xml:space="preserve">⑨ AUTEUR  :  Jean Marc CATTEAU du centre AFPA de Saint Nazaire </t>
  </si>
  <si>
    <t xml:space="preserve">Mode d'emploi du modèle 1 </t>
  </si>
  <si>
    <t>Mode d'emploi du modèle 2</t>
  </si>
  <si>
    <t>MODES D'EMPLOI</t>
  </si>
  <si>
    <t>PATE.BIGOUDENNE.1</t>
  </si>
  <si>
    <t>PATE.BIGOUDENNE.2</t>
  </si>
  <si>
    <t>Modèle portrait 1</t>
  </si>
  <si>
    <t>Modèle portrait 2</t>
  </si>
  <si>
    <t>dernière mise à jour : 19 Décembre 2021</t>
  </si>
  <si>
    <t>après avoir saisi le poids de votre garniture ❽</t>
  </si>
  <si>
    <t>Nombre de portions :</t>
  </si>
  <si>
    <t>P.R. portion</t>
  </si>
  <si>
    <t>Photographie</t>
  </si>
  <si>
    <t>P. Vente unitaire T.T.C.</t>
  </si>
  <si>
    <t>Matière d'œuvre</t>
  </si>
  <si>
    <t>Quant.</t>
  </si>
  <si>
    <t>Px U HT</t>
  </si>
  <si>
    <t>Px T HT</t>
  </si>
  <si>
    <t>TECHNIQUES MISES EN</t>
  </si>
  <si>
    <t>ŒUVRE</t>
  </si>
  <si>
    <t>METHODE D'EXECUTION</t>
  </si>
  <si>
    <t>PLATS SIMILAIRES</t>
  </si>
  <si>
    <t>LEG. CONSEILLES</t>
  </si>
  <si>
    <t>Bonne utilisation</t>
  </si>
  <si>
    <t>Joel Leboucher Cuisine Centrale de Rochefort sur mer</t>
  </si>
  <si>
    <t>Centre AFPA Saint Nazaire</t>
  </si>
  <si>
    <t>Centre AFPA  Rochefort sur Mer</t>
  </si>
  <si>
    <t>2) Tenir la calotte d'une main et de l'autre commencer le mélange</t>
  </si>
  <si>
    <t>ajouter le reste de l'eau</t>
  </si>
  <si>
    <t>Tenir la calotte d'une main et de l'autre commencer le mélange</t>
  </si>
  <si>
    <t>Filmer et réserver en chambre froide</t>
  </si>
  <si>
    <t>Après le temps de repos, minimum : 6 heures</t>
  </si>
  <si>
    <t>Aide à la décision</t>
  </si>
  <si>
    <t>pour obtenir des pâtons "fermes" pour les conserver en rouleaux filmés : mettez moins d'eau pour allonger</t>
  </si>
  <si>
    <t>ce que vous ne mettrez pas pour "allonger" vous l'ajouterez après repos du pâton</t>
  </si>
  <si>
    <t xml:space="preserve">dans cette recette vous devez mettre un total de </t>
  </si>
  <si>
    <t>de liquide</t>
  </si>
  <si>
    <t>"liaison" détail de la recette colonne M</t>
  </si>
  <si>
    <t>Quel poids d'eau et cidre mettez vous pour obtenir un pâton ferme ?</t>
  </si>
  <si>
    <t>Après repos vous devrez ajouter</t>
  </si>
  <si>
    <t>Poids d'eau après repos</t>
  </si>
  <si>
    <t>de liquide(s) *</t>
  </si>
  <si>
    <t>* de liquide eau - lait - cidre - bière etc…</t>
  </si>
  <si>
    <t>Farine de blé noir</t>
  </si>
  <si>
    <t>Œufs de 50g</t>
  </si>
  <si>
    <t>Gros sel de Guérande</t>
  </si>
  <si>
    <t>après 6H de repos</t>
  </si>
  <si>
    <t>ajouter</t>
  </si>
  <si>
    <t>eau après repos</t>
  </si>
  <si>
    <t>Œuf</t>
  </si>
  <si>
    <t>Pce</t>
  </si>
  <si>
    <t xml:space="preserve">4) Lorsque la pâte est homogène, l'aérer en la battant du plat de la main d'un </t>
  </si>
  <si>
    <t>mouvement circulaire en allant du bas vers le haut</t>
  </si>
  <si>
    <t>Temps de repos minimum : 6 heures</t>
  </si>
  <si>
    <t>ou travailler la pâte beaucoup plus longtemps afin d'accélérer la fermentation</t>
  </si>
  <si>
    <r>
      <t xml:space="preserve">dans ce cas le temps de repos peut être ramener à 1 heures </t>
    </r>
    <r>
      <rPr>
        <sz val="8"/>
        <rFont val="Comic Sans MS"/>
        <family val="4"/>
      </rPr>
      <t xml:space="preserve"> (attention à la</t>
    </r>
  </si>
  <si>
    <t>température du local)</t>
  </si>
  <si>
    <t>Pâte à galette (recette du Léon)</t>
  </si>
  <si>
    <t>GAL013</t>
  </si>
  <si>
    <t xml:space="preserve">3) Verser Le reste du lait au fur et à mesure que le mélange se dessèche </t>
  </si>
  <si>
    <t>5) Filmer et réserver en chambre froide</t>
  </si>
  <si>
    <t>Dans une calotte, mettre les farines, les œufs, le sel et le premier poids de lait</t>
  </si>
  <si>
    <t xml:space="preserve">Verser Le reste du lait au fur et à mesure que le mélange se dessèche </t>
  </si>
  <si>
    <t>Lorsque la pâte est homogène, l'aérer en la battant du plat de la main d'un mouvement circulaire</t>
  </si>
  <si>
    <t xml:space="preserve"> en allant du bas vers le haut</t>
  </si>
  <si>
    <t xml:space="preserve">ou travailler la pâte beaucoup plus longtemps afin d'accélérer la fermentation dans ce cas le temps de repos </t>
  </si>
  <si>
    <t xml:space="preserve">peut être ramener à 1 heures  (attention à la température du local) </t>
  </si>
  <si>
    <t>Farine de froment</t>
  </si>
  <si>
    <t>Lait (détrempe)</t>
  </si>
  <si>
    <t>Lait (complément)</t>
  </si>
  <si>
    <t xml:space="preserve"> dans ce cas le temps de repos </t>
  </si>
  <si>
    <t>Lorsque la pâte est homogène, l'aérer en la battant du plat de la main d'un mouvement</t>
  </si>
  <si>
    <t xml:space="preserve"> circulaire en allant du bas vers le haut</t>
  </si>
  <si>
    <t>1) Dans une calotte, mettre les farines, les œufs, le sel et 20 cl.de lait</t>
  </si>
  <si>
    <t>6) Après le temps de repos, ajouter le reste de l'eau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</si>
</sst>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44" formatCode="_-* #,##0.00\ &quot;€&quot;_-;\-* #,##0.00\ &quot;€&quot;_-;_-* &quot;-&quot;??\ &quot;€&quot;_-;_-@_-"/>
    <numFmt numFmtId="164" formatCode="0.0"/>
    <numFmt numFmtId="165" formatCode="d\ mmmm\ yyyy"/>
    <numFmt numFmtId="166" formatCode="0.000"/>
    <numFmt numFmtId="167" formatCode="0.0&quot; %&quot;"/>
    <numFmt numFmtId="168" formatCode="0.0%"/>
    <numFmt numFmtId="169" formatCode="0&quot; %&quot;"/>
    <numFmt numFmtId="170" formatCode="0.000&quot;Kg&quot;"/>
    <numFmt numFmtId="171" formatCode="0.00&quot;Kg&quot;"/>
    <numFmt numFmtId="172" formatCode="#,##0.00\ &quot;€&quot;"/>
    <numFmt numFmtId="173" formatCode="0.000&quot; Kg&quot;"/>
    <numFmt numFmtId="174" formatCode="0.000&quot; L&quot;"/>
    <numFmt numFmtId="175" formatCode="0&quot; g&quot;"/>
    <numFmt numFmtId="176" formatCode="&quot;Col.&quot;0"/>
    <numFmt numFmtId="177" formatCode="#,##0.000"/>
    <numFmt numFmtId="178" formatCode="0.00&quot; Kg&quot;"/>
    <numFmt numFmtId="179" formatCode="0&quot; gml&quot;"/>
    <numFmt numFmtId="180" formatCode="0&quot; mn&quot;"/>
    <numFmt numFmtId="181" formatCode="dddd\ dd\ mmmm\ yyyy\-\ hh:mm"/>
    <numFmt numFmtId="182" formatCode="0.00\ &quot; cm³&quot;"/>
    <numFmt numFmtId="183" formatCode="0.00\ &quot; cm²&quot;"/>
    <numFmt numFmtId="184" formatCode="0&quot; cm&quot;"/>
    <numFmt numFmtId="185" formatCode="0.0&quot; cm&quot;"/>
    <numFmt numFmtId="186" formatCode="0.0&quot; mm&quot;"/>
    <numFmt numFmtId="187" formatCode="0.00&quot; cm&quot;"/>
    <numFmt numFmtId="188" formatCode="#,##0&quot; cl&quot;"/>
    <numFmt numFmtId="189" formatCode="0.0000"/>
    <numFmt numFmtId="190" formatCode="#,##0&quot; grs&quot;"/>
    <numFmt numFmtId="191" formatCode="#,##0&quot; dl&quot;"/>
    <numFmt numFmtId="192" formatCode="[h]&quot;H&quot;mm"/>
    <numFmt numFmtId="193" formatCode="&quot;Poids portion&quot;\ 0.000&quot; Kg&quot;"/>
    <numFmt numFmtId="194" formatCode="0&quot; gr&quot;"/>
    <numFmt numFmtId="195" formatCode="0.0&quot; gr&quot;"/>
    <numFmt numFmtId="196" formatCode="0&quot;%&quot;"/>
    <numFmt numFmtId="197" formatCode="0.0&quot; g&quot;"/>
    <numFmt numFmtId="198" formatCode="0&quot;Kg&quot;"/>
    <numFmt numFmtId="199" formatCode="0&quot; Kg&quot;"/>
    <numFmt numFmtId="200" formatCode="0.000\K\g"/>
    <numFmt numFmtId="201" formatCode="dddd\ dd\ mmmm\ yyyy"/>
    <numFmt numFmtId="202" formatCode="hh&quot;H&quot;:mm&quot; mn&quot;"/>
    <numFmt numFmtId="203" formatCode="0.0&quot;Kg&quot;"/>
    <numFmt numFmtId="204" formatCode="0&quot; Mx&quot;"/>
    <numFmt numFmtId="205" formatCode="0.00&quot; Mx&quot;"/>
  </numFmts>
  <fonts count="48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Courier New"/>
      <family val="3"/>
    </font>
    <font>
      <sz val="8"/>
      <name val="Arial"/>
      <family val="2"/>
    </font>
    <font>
      <sz val="10"/>
      <name val="MS Sans Serif"/>
      <family val="2"/>
    </font>
    <font>
      <b/>
      <sz val="14"/>
      <name val="Arial"/>
      <family val="2"/>
    </font>
    <font>
      <b/>
      <sz val="12"/>
      <name val="Arial"/>
      <family val="2"/>
    </font>
    <font>
      <sz val="12"/>
      <name val="Arial"/>
      <family val="2"/>
    </font>
    <font>
      <b/>
      <sz val="12"/>
      <color indexed="10"/>
      <name val="Arial"/>
      <family val="2"/>
    </font>
    <font>
      <u/>
      <sz val="10"/>
      <color indexed="12"/>
      <name val="Arial"/>
      <family val="2"/>
    </font>
    <font>
      <b/>
      <sz val="10"/>
      <name val="Arial"/>
      <family val="2"/>
    </font>
    <font>
      <sz val="12"/>
      <color indexed="12"/>
      <name val="Arial"/>
      <family val="2"/>
    </font>
    <font>
      <sz val="9"/>
      <name val="Arial"/>
      <family val="2"/>
    </font>
    <font>
      <sz val="14"/>
      <name val="Arial"/>
      <family val="2"/>
    </font>
    <font>
      <b/>
      <sz val="16"/>
      <name val="Arial"/>
      <family val="2"/>
    </font>
    <font>
      <sz val="10"/>
      <color indexed="9"/>
      <name val="Arial"/>
      <family val="2"/>
    </font>
    <font>
      <i/>
      <sz val="12"/>
      <color indexed="12"/>
      <name val="Arial"/>
      <family val="2"/>
    </font>
    <font>
      <b/>
      <sz val="20"/>
      <name val="Arial"/>
      <family val="2"/>
    </font>
    <font>
      <b/>
      <sz val="14"/>
      <color indexed="9"/>
      <name val="Arial"/>
      <family val="2"/>
    </font>
    <font>
      <sz val="11"/>
      <name val="Arial"/>
      <family val="2"/>
    </font>
    <font>
      <sz val="10"/>
      <color indexed="10"/>
      <name val="Arial"/>
      <family val="2"/>
    </font>
    <font>
      <sz val="11"/>
      <color indexed="12"/>
      <name val="Arial"/>
      <family val="2"/>
    </font>
    <font>
      <b/>
      <sz val="11"/>
      <color indexed="12"/>
      <name val="Arial"/>
      <family val="2"/>
    </font>
    <font>
      <sz val="11"/>
      <color indexed="10"/>
      <name val="Arial"/>
      <family val="2"/>
    </font>
    <font>
      <b/>
      <sz val="12"/>
      <color indexed="9"/>
      <name val="Arial"/>
      <family val="2"/>
    </font>
    <font>
      <b/>
      <sz val="11"/>
      <name val="Arial"/>
      <family val="2"/>
    </font>
    <font>
      <b/>
      <sz val="11"/>
      <color indexed="10"/>
      <name val="Arial"/>
      <family val="2"/>
    </font>
    <font>
      <b/>
      <sz val="12"/>
      <color indexed="12"/>
      <name val="Arial"/>
      <family val="2"/>
    </font>
    <font>
      <sz val="12"/>
      <color indexed="9"/>
      <name val="Arial"/>
      <family val="2"/>
    </font>
    <font>
      <b/>
      <sz val="9"/>
      <name val="Arial"/>
      <family val="2"/>
    </font>
    <font>
      <sz val="10"/>
      <name val="Arial"/>
      <family val="2"/>
    </font>
    <font>
      <i/>
      <sz val="12"/>
      <name val="Arial"/>
      <family val="2"/>
    </font>
    <font>
      <b/>
      <sz val="16"/>
      <color indexed="10"/>
      <name val="Arial"/>
      <family val="2"/>
    </font>
    <font>
      <i/>
      <sz val="10"/>
      <name val="Arial"/>
      <family val="2"/>
    </font>
    <font>
      <sz val="8"/>
      <color indexed="53"/>
      <name val="Arial"/>
      <family val="2"/>
    </font>
    <font>
      <b/>
      <sz val="10"/>
      <color indexed="17"/>
      <name val="Arial"/>
      <family val="2"/>
    </font>
    <font>
      <u/>
      <sz val="12"/>
      <color indexed="12"/>
      <name val="Arial"/>
      <family val="2"/>
    </font>
    <font>
      <b/>
      <sz val="8"/>
      <name val="Arial"/>
      <family val="2"/>
    </font>
    <font>
      <b/>
      <sz val="10"/>
      <color indexed="9"/>
      <name val="Arial"/>
      <family val="2"/>
    </font>
    <font>
      <sz val="11"/>
      <color theme="1"/>
      <name val="Calibri"/>
      <family val="2"/>
      <scheme val="minor"/>
    </font>
    <font>
      <sz val="11"/>
      <color rgb="FFFF0000"/>
      <name val="Calibri"/>
      <family val="2"/>
      <scheme val="minor"/>
    </font>
    <font>
      <b/>
      <sz val="11"/>
      <color theme="3"/>
      <name val="Calibri"/>
      <family val="2"/>
      <scheme val="minor"/>
    </font>
    <font>
      <sz val="22"/>
      <color theme="0"/>
      <name val="Verdana"/>
      <family val="2"/>
    </font>
    <font>
      <sz val="18"/>
      <color rgb="FF7030A0"/>
      <name val="Arial"/>
      <family val="2"/>
    </font>
    <font>
      <sz val="22"/>
      <color theme="1"/>
      <name val="Verdana"/>
      <family val="2"/>
    </font>
    <font>
      <b/>
      <sz val="22"/>
      <color theme="0"/>
      <name val="Arial"/>
      <family val="2"/>
    </font>
    <font>
      <sz val="22"/>
      <color theme="0"/>
      <name val="Arial"/>
      <family val="2"/>
    </font>
    <font>
      <b/>
      <sz val="12"/>
      <name val="Calibri"/>
      <family val="2"/>
      <scheme val="minor"/>
    </font>
    <font>
      <b/>
      <sz val="12"/>
      <color theme="0"/>
      <name val="Arial"/>
      <family val="2"/>
    </font>
    <font>
      <b/>
      <sz val="12"/>
      <color theme="1"/>
      <name val="Calibri"/>
      <family val="2"/>
      <scheme val="minor"/>
    </font>
    <font>
      <b/>
      <sz val="12"/>
      <color theme="9" tint="-0.249977111117893"/>
      <name val="Calibri"/>
      <family val="2"/>
      <scheme val="minor"/>
    </font>
    <font>
      <sz val="14"/>
      <color theme="1"/>
      <name val="Calibri"/>
      <family val="2"/>
      <scheme val="minor"/>
    </font>
    <font>
      <sz val="11"/>
      <name val="Calibri"/>
      <family val="2"/>
      <scheme val="minor"/>
    </font>
    <font>
      <sz val="14"/>
      <name val="Calibri"/>
      <family val="2"/>
      <scheme val="minor"/>
    </font>
    <font>
      <sz val="8"/>
      <name val="Calibri"/>
      <family val="2"/>
      <scheme val="minor"/>
    </font>
    <font>
      <b/>
      <sz val="14"/>
      <color rgb="FF7030A0"/>
      <name val="Arial"/>
      <family val="2"/>
    </font>
    <font>
      <b/>
      <sz val="14"/>
      <name val="Calibri"/>
      <family val="2"/>
      <scheme val="minor"/>
    </font>
    <font>
      <b/>
      <sz val="10"/>
      <color theme="1"/>
      <name val="Calibri"/>
      <family val="2"/>
      <scheme val="minor"/>
    </font>
    <font>
      <sz val="12"/>
      <color theme="1"/>
      <name val="Arial"/>
      <family val="2"/>
    </font>
    <font>
      <sz val="12"/>
      <color theme="1"/>
      <name val="Calibri"/>
      <family val="2"/>
      <scheme val="minor"/>
    </font>
    <font>
      <b/>
      <sz val="12"/>
      <color rgb="FF0070C0"/>
      <name val="Calibri"/>
      <family val="2"/>
      <scheme val="minor"/>
    </font>
    <font>
      <b/>
      <sz val="12"/>
      <color rgb="FFC00000"/>
      <name val="Calibri"/>
      <family val="2"/>
      <scheme val="minor"/>
    </font>
    <font>
      <b/>
      <sz val="9"/>
      <color rgb="FF7030A0"/>
      <name val="Calibri"/>
      <family val="2"/>
      <scheme val="minor"/>
    </font>
    <font>
      <b/>
      <sz val="11"/>
      <color rgb="FFFF0000"/>
      <name val="Calibri"/>
      <family val="2"/>
      <scheme val="minor"/>
    </font>
    <font>
      <b/>
      <sz val="12"/>
      <color rgb="FFFF0000"/>
      <name val="Calibri"/>
      <family val="2"/>
      <scheme val="minor"/>
    </font>
    <font>
      <i/>
      <sz val="11"/>
      <name val="Calibri"/>
      <family val="2"/>
      <scheme val="minor"/>
    </font>
    <font>
      <b/>
      <sz val="14"/>
      <color theme="1"/>
      <name val="Calibri"/>
      <family val="2"/>
      <scheme val="minor"/>
    </font>
    <font>
      <b/>
      <sz val="12"/>
      <color theme="9" tint="-0.499984740745262"/>
      <name val="Calibri"/>
      <family val="2"/>
      <scheme val="minor"/>
    </font>
    <font>
      <b/>
      <sz val="10"/>
      <name val="Calibri"/>
      <family val="2"/>
      <scheme val="minor"/>
    </font>
    <font>
      <b/>
      <sz val="11"/>
      <color rgb="FF0070C0"/>
      <name val="Calibri"/>
      <family val="2"/>
      <scheme val="minor"/>
    </font>
    <font>
      <b/>
      <sz val="11"/>
      <color rgb="FFFF0000"/>
      <name val="Arial"/>
      <family val="2"/>
    </font>
    <font>
      <b/>
      <sz val="11"/>
      <name val="Calibri"/>
      <family val="2"/>
      <scheme val="minor"/>
    </font>
    <font>
      <sz val="10"/>
      <name val="Calibri"/>
      <family val="2"/>
      <scheme val="minor"/>
    </font>
    <font>
      <b/>
      <sz val="14"/>
      <color rgb="FF0070C0"/>
      <name val="Arial"/>
      <family val="2"/>
    </font>
    <font>
      <b/>
      <sz val="10"/>
      <color theme="0"/>
      <name val="Arial"/>
      <family val="2"/>
    </font>
    <font>
      <b/>
      <sz val="12"/>
      <color rgb="FFFF0000"/>
      <name val="Arial"/>
      <family val="2"/>
    </font>
    <font>
      <b/>
      <sz val="14"/>
      <color rgb="FFFF0000"/>
      <name val="Calibri"/>
      <family val="2"/>
      <scheme val="minor"/>
    </font>
    <font>
      <b/>
      <sz val="12"/>
      <color theme="0"/>
      <name val="Calibri"/>
      <family val="2"/>
      <scheme val="minor"/>
    </font>
    <font>
      <b/>
      <sz val="11"/>
      <color theme="0"/>
      <name val="Arial"/>
      <family val="2"/>
    </font>
    <font>
      <b/>
      <sz val="12"/>
      <color rgb="FF0070C0"/>
      <name val="Arial"/>
      <family val="2"/>
    </font>
    <font>
      <b/>
      <sz val="11"/>
      <color rgb="FFC00000"/>
      <name val="Calibri"/>
      <family val="2"/>
      <scheme val="minor"/>
    </font>
    <font>
      <b/>
      <sz val="9"/>
      <color theme="3"/>
      <name val="Calibri"/>
      <family val="2"/>
      <scheme val="minor"/>
    </font>
    <font>
      <b/>
      <sz val="12"/>
      <color theme="3"/>
      <name val="Calibri"/>
      <family val="2"/>
      <scheme val="minor"/>
    </font>
    <font>
      <b/>
      <sz val="12"/>
      <color theme="6" tint="-0.499984740745262"/>
      <name val="Calibri"/>
      <family val="2"/>
      <scheme val="minor"/>
    </font>
    <font>
      <sz val="12"/>
      <name val="Calibri"/>
      <family val="2"/>
      <scheme val="minor"/>
    </font>
    <font>
      <b/>
      <sz val="16"/>
      <color rgb="FFC00000"/>
      <name val="Calibri"/>
      <family val="2"/>
      <scheme val="minor"/>
    </font>
    <font>
      <b/>
      <sz val="16"/>
      <color theme="6" tint="-0.499984740745262"/>
      <name val="Calibri"/>
      <family val="2"/>
      <scheme val="minor"/>
    </font>
    <font>
      <b/>
      <sz val="16"/>
      <name val="Calibri"/>
      <family val="2"/>
      <scheme val="minor"/>
    </font>
    <font>
      <b/>
      <sz val="20"/>
      <name val="Calibri"/>
      <family val="2"/>
      <scheme val="minor"/>
    </font>
    <font>
      <sz val="9"/>
      <name val="Calibri"/>
      <family val="2"/>
      <scheme val="minor"/>
    </font>
    <font>
      <b/>
      <sz val="14"/>
      <color indexed="9"/>
      <name val="Calibri"/>
      <family val="2"/>
      <scheme val="minor"/>
    </font>
    <font>
      <sz val="10"/>
      <color indexed="10"/>
      <name val="Calibri"/>
      <family val="2"/>
      <scheme val="minor"/>
    </font>
    <font>
      <i/>
      <sz val="8"/>
      <name val="Calibri"/>
      <family val="2"/>
      <scheme val="minor"/>
    </font>
    <font>
      <sz val="8"/>
      <color indexed="10"/>
      <name val="Calibri"/>
      <family val="2"/>
      <scheme val="minor"/>
    </font>
    <font>
      <b/>
      <sz val="8"/>
      <color indexed="10"/>
      <name val="Calibri"/>
      <family val="2"/>
      <scheme val="minor"/>
    </font>
    <font>
      <sz val="11"/>
      <color indexed="12"/>
      <name val="Calibri"/>
      <family val="2"/>
      <scheme val="minor"/>
    </font>
    <font>
      <b/>
      <sz val="9"/>
      <name val="Calibri"/>
      <family val="2"/>
      <scheme val="minor"/>
    </font>
    <font>
      <b/>
      <sz val="11"/>
      <color theme="6" tint="-0.499984740745262"/>
      <name val="Calibri"/>
      <family val="2"/>
      <scheme val="minor"/>
    </font>
    <font>
      <sz val="12"/>
      <color rgb="FFC00000"/>
      <name val="Calibri"/>
      <family val="2"/>
      <scheme val="minor"/>
    </font>
    <font>
      <sz val="16"/>
      <name val="Calibri"/>
      <family val="2"/>
      <scheme val="minor"/>
    </font>
    <font>
      <sz val="18"/>
      <name val="Calibri"/>
      <family val="2"/>
      <scheme val="minor"/>
    </font>
    <font>
      <i/>
      <sz val="9"/>
      <color indexed="12"/>
      <name val="Calibri"/>
      <family val="2"/>
      <scheme val="minor"/>
    </font>
    <font>
      <b/>
      <sz val="11"/>
      <color theme="6" tint="-0.499984740745262"/>
      <name val="Arial"/>
      <family val="2"/>
    </font>
    <font>
      <b/>
      <sz val="8"/>
      <color theme="0"/>
      <name val="Calibri"/>
      <family val="2"/>
      <scheme val="minor"/>
    </font>
    <font>
      <b/>
      <sz val="11"/>
      <color theme="0"/>
      <name val="Calibri"/>
      <family val="2"/>
      <scheme val="minor"/>
    </font>
    <font>
      <sz val="16"/>
      <color rgb="FFC00000"/>
      <name val="Calibri"/>
      <family val="2"/>
      <scheme val="minor"/>
    </font>
    <font>
      <sz val="18"/>
      <color theme="0"/>
      <name val="Calibri"/>
      <family val="2"/>
      <scheme val="minor"/>
    </font>
    <font>
      <b/>
      <sz val="14"/>
      <color theme="0"/>
      <name val="Calibri"/>
      <family val="2"/>
      <scheme val="minor"/>
    </font>
    <font>
      <u/>
      <sz val="11"/>
      <color theme="10"/>
      <name val="Calibri"/>
      <family val="2"/>
      <scheme val="minor"/>
    </font>
    <font>
      <sz val="22"/>
      <color rgb="FFFFFF00"/>
      <name val="Verdana"/>
      <family val="2"/>
    </font>
    <font>
      <u/>
      <sz val="10"/>
      <color theme="10"/>
      <name val="Arial"/>
      <family val="2"/>
    </font>
    <font>
      <b/>
      <sz val="11"/>
      <color theme="1"/>
      <name val="Calibri"/>
      <family val="2"/>
      <scheme val="minor"/>
    </font>
    <font>
      <sz val="11"/>
      <color theme="0"/>
      <name val="Calibri"/>
      <family val="2"/>
      <scheme val="minor"/>
    </font>
    <font>
      <b/>
      <i/>
      <sz val="14"/>
      <name val="Calibri"/>
      <family val="2"/>
      <scheme val="minor"/>
    </font>
    <font>
      <b/>
      <sz val="11"/>
      <color theme="0"/>
      <name val="Calibri"/>
      <family val="2"/>
    </font>
    <font>
      <b/>
      <sz val="10"/>
      <color theme="0"/>
      <name val="Calibri"/>
      <family val="2"/>
    </font>
    <font>
      <sz val="14"/>
      <color rgb="FF3333FF"/>
      <name val="Calibri"/>
      <family val="2"/>
      <scheme val="minor"/>
    </font>
    <font>
      <sz val="13"/>
      <color rgb="FF0033CC"/>
      <name val="Calibri"/>
      <family val="2"/>
      <scheme val="minor"/>
    </font>
    <font>
      <b/>
      <sz val="14"/>
      <color rgb="FF0070C0"/>
      <name val="Calibri"/>
      <family val="2"/>
      <scheme val="minor"/>
    </font>
    <font>
      <i/>
      <sz val="12"/>
      <color rgb="FF0070C0"/>
      <name val="Calibri"/>
      <family val="2"/>
      <scheme val="minor"/>
    </font>
    <font>
      <sz val="12"/>
      <color rgb="FF0070C0"/>
      <name val="Calibri"/>
      <family val="2"/>
      <scheme val="minor"/>
    </font>
    <font>
      <sz val="12"/>
      <color rgb="FF3333FF"/>
      <name val="Calibri"/>
      <family val="2"/>
      <scheme val="minor"/>
    </font>
    <font>
      <sz val="12"/>
      <color rgb="FF0033CC"/>
      <name val="Calibri"/>
      <family val="2"/>
      <scheme val="minor"/>
    </font>
    <font>
      <sz val="12"/>
      <color rgb="FF800080"/>
      <name val="Calibri"/>
      <family val="2"/>
      <scheme val="minor"/>
    </font>
    <font>
      <sz val="10"/>
      <color rgb="FF00B050"/>
      <name val="Calibri"/>
      <family val="2"/>
      <scheme val="minor"/>
    </font>
    <font>
      <b/>
      <sz val="10"/>
      <color theme="6" tint="-0.499984740745262"/>
      <name val="Calibri"/>
      <family val="2"/>
      <scheme val="minor"/>
    </font>
    <font>
      <sz val="9"/>
      <color rgb="FFC00000"/>
      <name val="Calibri"/>
      <family val="2"/>
      <scheme val="minor"/>
    </font>
    <font>
      <b/>
      <sz val="11"/>
      <color rgb="FF7030A0"/>
      <name val="Calibri"/>
      <family val="2"/>
      <scheme val="minor"/>
    </font>
    <font>
      <i/>
      <sz val="12"/>
      <name val="Calibri"/>
      <family val="2"/>
      <scheme val="minor"/>
    </font>
    <font>
      <sz val="12"/>
      <color theme="6" tint="-0.499984740745262"/>
      <name val="Calibri"/>
      <family val="2"/>
      <scheme val="minor"/>
    </font>
    <font>
      <sz val="9"/>
      <color theme="0"/>
      <name val="Calibri"/>
      <family val="2"/>
      <scheme val="minor"/>
    </font>
    <font>
      <sz val="9"/>
      <color theme="4" tint="0.39997558519241921"/>
      <name val="Calibri"/>
      <family val="2"/>
      <scheme val="minor"/>
    </font>
    <font>
      <b/>
      <sz val="10"/>
      <color theme="4" tint="0.39997558519241921"/>
      <name val="Calibri"/>
      <family val="2"/>
      <scheme val="minor"/>
    </font>
    <font>
      <b/>
      <sz val="11"/>
      <color theme="3" tint="0.39997558519241921"/>
      <name val="Calibri"/>
      <family val="2"/>
      <scheme val="minor"/>
    </font>
    <font>
      <sz val="14"/>
      <color rgb="FFC00000"/>
      <name val="Calibri"/>
      <family val="2"/>
      <scheme val="minor"/>
    </font>
    <font>
      <sz val="11"/>
      <color theme="6" tint="-0.499984740745262"/>
      <name val="Calibri"/>
      <family val="2"/>
      <scheme val="minor"/>
    </font>
    <font>
      <b/>
      <sz val="10"/>
      <color rgb="FF0033CC"/>
      <name val="Calibri"/>
      <family val="2"/>
      <scheme val="minor"/>
    </font>
    <font>
      <b/>
      <sz val="11"/>
      <color rgb="FF0033CC"/>
      <name val="Calibri"/>
      <family val="2"/>
      <scheme val="minor"/>
    </font>
    <font>
      <sz val="12"/>
      <color rgb="FFFF0000"/>
      <name val="Calibri"/>
      <family val="2"/>
      <scheme val="minor"/>
    </font>
    <font>
      <b/>
      <sz val="10"/>
      <color rgb="FFFF0000"/>
      <name val="Calibri"/>
      <family val="2"/>
      <scheme val="minor"/>
    </font>
    <font>
      <b/>
      <sz val="20"/>
      <color rgb="FFFFFF00"/>
      <name val="Arial"/>
      <family val="2"/>
    </font>
    <font>
      <b/>
      <sz val="16"/>
      <color theme="0" tint="-4.9989318521683403E-2"/>
      <name val="Calibri"/>
      <family val="2"/>
      <scheme val="minor"/>
    </font>
    <font>
      <b/>
      <sz val="22"/>
      <name val="Calibri"/>
      <family val="2"/>
      <scheme val="minor"/>
    </font>
    <font>
      <b/>
      <sz val="16"/>
      <color theme="1"/>
      <name val="Calibri"/>
      <family val="2"/>
      <scheme val="minor"/>
    </font>
    <font>
      <b/>
      <sz val="18"/>
      <name val="Calibri"/>
      <family val="2"/>
      <scheme val="minor"/>
    </font>
    <font>
      <b/>
      <sz val="16"/>
      <color rgb="FF0033CC"/>
      <name val="Calibri"/>
      <family val="2"/>
      <scheme val="minor"/>
    </font>
    <font>
      <b/>
      <sz val="18"/>
      <color rgb="FFC00000"/>
      <name val="Calibri"/>
      <family val="2"/>
      <scheme val="minor"/>
    </font>
    <font>
      <sz val="22"/>
      <name val="Calibri"/>
      <family val="2"/>
      <scheme val="minor"/>
    </font>
    <font>
      <b/>
      <sz val="18"/>
      <color rgb="FFFF0000"/>
      <name val="Calibri"/>
      <family val="2"/>
      <scheme val="minor"/>
    </font>
    <font>
      <b/>
      <sz val="7"/>
      <name val="Calibri"/>
      <family val="2"/>
      <scheme val="minor"/>
    </font>
    <font>
      <b/>
      <sz val="18"/>
      <color rgb="FF339933"/>
      <name val="Calibri"/>
      <family val="2"/>
      <scheme val="minor"/>
    </font>
    <font>
      <b/>
      <sz val="14"/>
      <color theme="9" tint="-0.249977111117893"/>
      <name val="Calibri"/>
      <family val="2"/>
      <scheme val="minor"/>
    </font>
    <font>
      <b/>
      <sz val="14"/>
      <color theme="6" tint="-0.249977111117893"/>
      <name val="Calibri"/>
      <family val="2"/>
      <scheme val="minor"/>
    </font>
    <font>
      <b/>
      <sz val="14"/>
      <color rgb="FFC00000"/>
      <name val="Calibri"/>
      <family val="2"/>
      <scheme val="minor"/>
    </font>
    <font>
      <sz val="10"/>
      <color rgb="FFC00000"/>
      <name val="Calibri"/>
      <family val="2"/>
      <scheme val="minor"/>
    </font>
    <font>
      <b/>
      <sz val="14"/>
      <color theme="0"/>
      <name val="Calibri"/>
      <family val="2"/>
    </font>
    <font>
      <b/>
      <u/>
      <sz val="14"/>
      <color theme="10"/>
      <name val="Calibri"/>
      <family val="2"/>
      <scheme val="minor"/>
    </font>
    <font>
      <b/>
      <sz val="14"/>
      <color theme="1" tint="0.499984740745262"/>
      <name val="Calibri"/>
      <family val="2"/>
      <scheme val="minor"/>
    </font>
    <font>
      <b/>
      <sz val="24.2"/>
      <color rgb="FFEC3468"/>
      <name val="Times New Roman"/>
      <family val="1"/>
    </font>
    <font>
      <b/>
      <sz val="14"/>
      <color rgb="FF0000FF"/>
      <name val="Calibri"/>
      <family val="2"/>
      <scheme val="minor"/>
    </font>
    <font>
      <b/>
      <sz val="9.9"/>
      <color rgb="FF434343"/>
      <name val="Arial"/>
      <family val="2"/>
    </font>
    <font>
      <sz val="9.9"/>
      <color rgb="FF434343"/>
      <name val="Arial"/>
      <family val="2"/>
    </font>
    <font>
      <b/>
      <sz val="14"/>
      <color rgb="FF0033CC"/>
      <name val="Calibri"/>
      <family val="2"/>
      <scheme val="minor"/>
    </font>
    <font>
      <b/>
      <sz val="14"/>
      <color rgb="FF339933"/>
      <name val="Calibri"/>
      <family val="2"/>
      <scheme val="minor"/>
    </font>
    <font>
      <u/>
      <sz val="14"/>
      <color theme="10"/>
      <name val="Calibri"/>
      <family val="2"/>
      <scheme val="minor"/>
    </font>
    <font>
      <b/>
      <sz val="22"/>
      <color rgb="FF92D050"/>
      <name val="Verdana"/>
      <family val="2"/>
    </font>
    <font>
      <b/>
      <sz val="22"/>
      <color rgb="FF99CC00"/>
      <name val="Arial"/>
      <family val="2"/>
    </font>
    <font>
      <sz val="12"/>
      <color theme="0"/>
      <name val="Calibri"/>
      <family val="2"/>
      <scheme val="minor"/>
    </font>
    <font>
      <b/>
      <sz val="18"/>
      <color theme="0"/>
      <name val="Arial"/>
      <family val="2"/>
    </font>
    <font>
      <sz val="22"/>
      <color theme="0"/>
      <name val="Calibri"/>
      <family val="2"/>
      <scheme val="minor"/>
    </font>
    <font>
      <b/>
      <sz val="26"/>
      <color theme="0"/>
      <name val="Arial"/>
      <family val="2"/>
    </font>
    <font>
      <sz val="18"/>
      <name val="Arial"/>
      <family val="2"/>
    </font>
    <font>
      <b/>
      <u/>
      <sz val="18"/>
      <color theme="10"/>
      <name val="Calibri"/>
      <family val="2"/>
      <scheme val="minor"/>
    </font>
    <font>
      <sz val="16"/>
      <color theme="0"/>
      <name val="Calibri"/>
      <family val="2"/>
      <scheme val="minor"/>
    </font>
    <font>
      <b/>
      <sz val="16"/>
      <color theme="0"/>
      <name val="Calibri"/>
      <family val="2"/>
      <scheme val="minor"/>
    </font>
    <font>
      <sz val="16"/>
      <color theme="0"/>
      <name val="Arial"/>
      <family val="2"/>
    </font>
    <font>
      <b/>
      <sz val="14"/>
      <name val="Calibri"/>
      <family val="2"/>
    </font>
    <font>
      <sz val="16"/>
      <color theme="1"/>
      <name val="Calibri"/>
      <family val="2"/>
      <scheme val="minor"/>
    </font>
    <font>
      <sz val="10"/>
      <color theme="0"/>
      <name val="Arial"/>
      <family val="2"/>
    </font>
    <font>
      <sz val="16"/>
      <name val="Arial"/>
      <family val="2"/>
    </font>
    <font>
      <i/>
      <sz val="14"/>
      <name val="Calibri"/>
      <family val="2"/>
      <scheme val="minor"/>
    </font>
    <font>
      <u/>
      <sz val="16"/>
      <color indexed="12"/>
      <name val="Arial"/>
      <family val="2"/>
    </font>
    <font>
      <u/>
      <sz val="22"/>
      <color theme="0"/>
      <name val="Arial"/>
      <family val="2"/>
    </font>
    <font>
      <b/>
      <sz val="22"/>
      <color rgb="FF92D050"/>
      <name val="Arial"/>
      <family val="2"/>
    </font>
    <font>
      <i/>
      <sz val="22"/>
      <color theme="0"/>
      <name val="Verdana"/>
      <family val="2"/>
    </font>
    <font>
      <sz val="10"/>
      <name val="MS Sans Serif"/>
    </font>
    <font>
      <b/>
      <sz val="22"/>
      <name val="Verdana"/>
      <family val="2"/>
    </font>
    <font>
      <b/>
      <sz val="18"/>
      <name val="Arial"/>
      <family val="2"/>
    </font>
    <font>
      <b/>
      <sz val="24"/>
      <name val="Arial"/>
      <family val="2"/>
    </font>
    <font>
      <sz val="22"/>
      <name val="Arial"/>
      <family val="2"/>
    </font>
    <font>
      <b/>
      <sz val="18"/>
      <name val="Verdana"/>
      <family val="2"/>
    </font>
    <font>
      <b/>
      <sz val="14"/>
      <color rgb="FFFF0000"/>
      <name val="Calibri"/>
      <family val="2"/>
    </font>
    <font>
      <b/>
      <sz val="12"/>
      <color indexed="8"/>
      <name val="Calibri"/>
      <family val="2"/>
    </font>
    <font>
      <sz val="10"/>
      <color indexed="22"/>
      <name val="Arial"/>
      <family val="2"/>
    </font>
    <font>
      <b/>
      <sz val="10"/>
      <color indexed="10"/>
      <name val="Arial"/>
      <family val="2"/>
    </font>
    <font>
      <b/>
      <sz val="10"/>
      <color indexed="12"/>
      <name val="Arial"/>
      <family val="2"/>
    </font>
    <font>
      <b/>
      <sz val="22"/>
      <name val="Arial"/>
      <family val="2"/>
    </font>
    <font>
      <b/>
      <sz val="11"/>
      <color indexed="57"/>
      <name val="Calibri"/>
      <family val="2"/>
    </font>
    <font>
      <b/>
      <sz val="16"/>
      <color theme="9" tint="-0.249977111117893"/>
      <name val="Arial"/>
      <family val="2"/>
    </font>
    <font>
      <b/>
      <sz val="11"/>
      <color theme="4" tint="-0.249977111117893"/>
      <name val="Calibri"/>
      <family val="2"/>
      <scheme val="minor"/>
    </font>
    <font>
      <i/>
      <sz val="14"/>
      <name val="Arial"/>
      <family val="2"/>
    </font>
    <font>
      <b/>
      <sz val="12"/>
      <color theme="9" tint="-0.249977111117893"/>
      <name val="Calibri"/>
      <family val="2"/>
    </font>
    <font>
      <b/>
      <sz val="11"/>
      <name val="Calibri"/>
      <family val="2"/>
    </font>
    <font>
      <u/>
      <sz val="14"/>
      <color indexed="12"/>
      <name val="Calibri"/>
      <family val="2"/>
      <scheme val="minor"/>
    </font>
    <font>
      <b/>
      <sz val="16"/>
      <color theme="6" tint="-0.249977111117893"/>
      <name val="Arial"/>
      <family val="2"/>
    </font>
    <font>
      <b/>
      <u/>
      <sz val="14"/>
      <color rgb="FF800000"/>
      <name val="Calibri"/>
      <family val="2"/>
      <scheme val="minor"/>
    </font>
    <font>
      <b/>
      <sz val="11"/>
      <color rgb="FF0070C0"/>
      <name val="Calibri"/>
      <family val="2"/>
    </font>
    <font>
      <vertAlign val="superscript"/>
      <sz val="14"/>
      <name val="Calibri"/>
      <family val="2"/>
      <scheme val="minor"/>
    </font>
    <font>
      <b/>
      <i/>
      <sz val="12"/>
      <name val="Calibri"/>
      <family val="2"/>
      <scheme val="minor"/>
    </font>
    <font>
      <b/>
      <vertAlign val="superscript"/>
      <sz val="12"/>
      <name val="Calibri"/>
      <family val="2"/>
      <scheme val="minor"/>
    </font>
    <font>
      <b/>
      <vertAlign val="superscript"/>
      <sz val="14"/>
      <name val="Calibri"/>
      <family val="2"/>
      <scheme val="minor"/>
    </font>
    <font>
      <b/>
      <sz val="14"/>
      <color indexed="10"/>
      <name val="Calibri"/>
      <family val="2"/>
    </font>
    <font>
      <b/>
      <sz val="18"/>
      <color indexed="10"/>
      <name val="Calibri"/>
      <family val="2"/>
    </font>
    <font>
      <b/>
      <sz val="14"/>
      <color indexed="8"/>
      <name val="Calibri"/>
      <family val="2"/>
    </font>
    <font>
      <b/>
      <sz val="18"/>
      <color indexed="8"/>
      <name val="Calibri"/>
      <family val="2"/>
    </font>
    <font>
      <b/>
      <sz val="18"/>
      <color theme="0"/>
      <name val="Calibri"/>
      <family val="2"/>
    </font>
    <font>
      <b/>
      <sz val="12"/>
      <color indexed="10"/>
      <name val="Calibri"/>
      <family val="2"/>
    </font>
    <font>
      <sz val="16"/>
      <color rgb="FF0033CC"/>
      <name val="Calibri"/>
      <family val="2"/>
      <scheme val="minor"/>
    </font>
    <font>
      <b/>
      <sz val="12"/>
      <color theme="4"/>
      <name val="Calibri"/>
      <family val="2"/>
    </font>
    <font>
      <b/>
      <sz val="18"/>
      <color theme="4"/>
      <name val="Calibri"/>
      <family val="2"/>
    </font>
    <font>
      <b/>
      <sz val="14"/>
      <color theme="4"/>
      <name val="Calibri"/>
      <family val="2"/>
    </font>
    <font>
      <b/>
      <sz val="12"/>
      <color indexed="57"/>
      <name val="Calibri"/>
      <family val="2"/>
    </font>
    <font>
      <b/>
      <sz val="18"/>
      <color indexed="57"/>
      <name val="Calibri"/>
      <family val="2"/>
    </font>
    <font>
      <b/>
      <sz val="14"/>
      <color indexed="57"/>
      <name val="Calibri"/>
      <family val="2"/>
    </font>
    <font>
      <b/>
      <sz val="18"/>
      <color indexed="9"/>
      <name val="Calibri"/>
      <family val="2"/>
    </font>
    <font>
      <b/>
      <sz val="14"/>
      <color indexed="9"/>
      <name val="Calibri"/>
      <family val="2"/>
    </font>
    <font>
      <sz val="16"/>
      <color theme="0" tint="-0.499984740745262"/>
      <name val="Calibri"/>
      <family val="2"/>
      <scheme val="minor"/>
    </font>
    <font>
      <sz val="16"/>
      <name val="Calibri"/>
      <family val="2"/>
    </font>
    <font>
      <b/>
      <sz val="16"/>
      <color theme="0"/>
      <name val="Calibri"/>
      <family val="2"/>
    </font>
    <font>
      <b/>
      <u/>
      <sz val="16"/>
      <color theme="10"/>
      <name val="Calibri"/>
      <family val="2"/>
      <scheme val="minor"/>
    </font>
    <font>
      <b/>
      <sz val="16"/>
      <color theme="8" tint="-0.499984740745262"/>
      <name val="Calibri"/>
      <family val="2"/>
      <scheme val="minor"/>
    </font>
    <font>
      <b/>
      <sz val="16"/>
      <color theme="9" tint="-0.249977111117893"/>
      <name val="Calibri"/>
      <family val="2"/>
      <scheme val="minor"/>
    </font>
    <font>
      <sz val="16"/>
      <color theme="3" tint="-0.499984740745262"/>
      <name val="Calibri"/>
      <family val="2"/>
      <scheme val="minor"/>
    </font>
    <font>
      <sz val="14"/>
      <color indexed="9"/>
      <name val="Calibri"/>
      <family val="2"/>
    </font>
    <font>
      <sz val="16"/>
      <color rgb="FF0066CC"/>
      <name val="Calibri"/>
      <family val="2"/>
      <scheme val="minor"/>
    </font>
    <font>
      <b/>
      <sz val="16"/>
      <color rgb="FF0066CC"/>
      <name val="Calibri"/>
      <family val="2"/>
      <scheme val="minor"/>
    </font>
    <font>
      <b/>
      <sz val="16"/>
      <color rgb="FFFF0000"/>
      <name val="Calibri"/>
      <family val="2"/>
      <scheme val="minor"/>
    </font>
    <font>
      <b/>
      <sz val="16"/>
      <color indexed="8"/>
      <name val="Calibri"/>
      <family val="2"/>
      <scheme val="minor"/>
    </font>
    <font>
      <sz val="16"/>
      <color rgb="FF800080"/>
      <name val="Calibri"/>
      <family val="2"/>
      <scheme val="minor"/>
    </font>
    <font>
      <i/>
      <sz val="16"/>
      <color rgb="FF0033CC"/>
      <name val="Calibri"/>
      <family val="2"/>
      <scheme val="minor"/>
    </font>
    <font>
      <b/>
      <sz val="18"/>
      <color rgb="FF20759D"/>
      <name val="Arial"/>
      <family val="2"/>
    </font>
    <font>
      <b/>
      <sz val="14"/>
      <color theme="5" tint="-0.249977111117893"/>
      <name val="Arial"/>
      <family val="2"/>
    </font>
    <font>
      <b/>
      <sz val="12"/>
      <color theme="1"/>
      <name val="Arial"/>
      <family val="2"/>
    </font>
    <font>
      <b/>
      <i/>
      <sz val="14"/>
      <name val="Arial"/>
      <family val="2"/>
    </font>
    <font>
      <b/>
      <i/>
      <sz val="10"/>
      <name val="Arial"/>
      <family val="2"/>
    </font>
    <font>
      <b/>
      <sz val="14"/>
      <color theme="1"/>
      <name val="Arial"/>
      <family val="2"/>
    </font>
    <font>
      <b/>
      <i/>
      <sz val="12"/>
      <color rgb="FFC00000"/>
      <name val="Calibri"/>
      <family val="2"/>
      <scheme val="minor"/>
    </font>
    <font>
      <sz val="12"/>
      <color theme="8" tint="-0.499984740745262"/>
      <name val="Calibri"/>
      <family val="2"/>
      <scheme val="minor"/>
    </font>
    <font>
      <b/>
      <sz val="28"/>
      <color rgb="FFFFFF00"/>
      <name val="Calibri"/>
      <family val="2"/>
      <scheme val="minor"/>
    </font>
    <font>
      <i/>
      <sz val="14"/>
      <name val="Calibri"/>
      <family val="2"/>
    </font>
    <font>
      <i/>
      <sz val="16"/>
      <name val="Calibri"/>
      <family val="2"/>
    </font>
    <font>
      <sz val="18"/>
      <color theme="0"/>
      <name val="Verdana"/>
      <family val="2"/>
    </font>
    <font>
      <sz val="22"/>
      <color theme="0"/>
      <name val="Rockwell"/>
      <family val="1"/>
    </font>
    <font>
      <b/>
      <sz val="22"/>
      <color theme="0"/>
      <name val="Calibri"/>
      <family val="2"/>
    </font>
    <font>
      <sz val="22"/>
      <color theme="0"/>
      <name val="Arial Narrow"/>
      <family val="2"/>
    </font>
    <font>
      <sz val="22"/>
      <color theme="0"/>
      <name val="Comic Sans MS"/>
      <family val="4"/>
    </font>
    <font>
      <sz val="22"/>
      <color theme="0"/>
      <name val="Gill Sans MT"/>
      <family val="2"/>
    </font>
    <font>
      <sz val="22"/>
      <color theme="0"/>
      <name val="Palatino Linotype"/>
      <family val="1"/>
    </font>
    <font>
      <sz val="22"/>
      <color theme="0"/>
      <name val="Tahoma"/>
      <family val="2"/>
    </font>
    <font>
      <sz val="22"/>
      <color theme="0"/>
      <name val="Times New Roman"/>
      <family val="1"/>
    </font>
    <font>
      <sz val="22"/>
      <color theme="0"/>
      <name val="Trebuchet MS"/>
      <family val="2"/>
    </font>
    <font>
      <sz val="22"/>
      <color theme="0"/>
      <name val="Tw Cen MT"/>
      <family val="2"/>
    </font>
    <font>
      <sz val="22"/>
      <color theme="0"/>
      <name val="Vrinda"/>
      <family val="2"/>
    </font>
    <font>
      <sz val="22"/>
      <color rgb="FFFFC000"/>
      <name val="Calibri"/>
      <family val="2"/>
    </font>
    <font>
      <sz val="22"/>
      <color rgb="FFFF0000"/>
      <name val="Calibri"/>
      <family val="2"/>
    </font>
    <font>
      <sz val="22"/>
      <color indexed="50"/>
      <name val="Calibri"/>
      <family val="2"/>
    </font>
    <font>
      <sz val="22"/>
      <color rgb="FF00B050"/>
      <name val="Calibri"/>
      <family val="2"/>
    </font>
    <font>
      <sz val="22"/>
      <color rgb="FF7030A0"/>
      <name val="Calibri"/>
      <family val="2"/>
    </font>
    <font>
      <sz val="22"/>
      <color theme="9"/>
      <name val="Calibri"/>
      <family val="2"/>
    </font>
    <font>
      <sz val="22"/>
      <color theme="1"/>
      <name val="Calibri"/>
      <family val="2"/>
    </font>
    <font>
      <sz val="22"/>
      <color theme="3" tint="0.59999389629810485"/>
      <name val="Calibri"/>
      <family val="2"/>
    </font>
    <font>
      <sz val="22"/>
      <color theme="5" tint="0.59999389629810485"/>
      <name val="Calibri"/>
      <family val="2"/>
    </font>
    <font>
      <sz val="22"/>
      <color theme="9" tint="-0.249977111117893"/>
      <name val="Calibri"/>
      <family val="2"/>
    </font>
    <font>
      <sz val="22"/>
      <color rgb="FF0000FF"/>
      <name val="Calibri"/>
      <family val="2"/>
    </font>
    <font>
      <sz val="22"/>
      <color rgb="FF008000"/>
      <name val="Calibri"/>
      <family val="2"/>
    </font>
    <font>
      <sz val="22"/>
      <color theme="9" tint="-0.499984740745262"/>
      <name val="Calibri"/>
      <family val="2"/>
    </font>
    <font>
      <sz val="22"/>
      <color rgb="FF00B0F0"/>
      <name val="Calibri"/>
      <family val="2"/>
    </font>
    <font>
      <sz val="22"/>
      <color theme="5"/>
      <name val="Calibri"/>
      <family val="2"/>
    </font>
    <font>
      <sz val="22"/>
      <color theme="8" tint="-0.249977111117893"/>
      <name val="Calibri"/>
      <family val="2"/>
    </font>
    <font>
      <sz val="22"/>
      <color theme="3" tint="0.39997558519241921"/>
      <name val="Calibri"/>
      <family val="2"/>
    </font>
    <font>
      <sz val="22"/>
      <color theme="5" tint="-0.249977111117893"/>
      <name val="Calibri"/>
      <family val="2"/>
    </font>
    <font>
      <sz val="22"/>
      <color rgb="FF0000FF"/>
      <name val="Calibri"/>
      <family val="2"/>
      <scheme val="minor"/>
    </font>
    <font>
      <sz val="22"/>
      <color indexed="12"/>
      <name val="Arial"/>
      <family val="2"/>
    </font>
    <font>
      <b/>
      <sz val="22"/>
      <name val="Calibri"/>
      <family val="2"/>
    </font>
    <font>
      <sz val="20"/>
      <color theme="0"/>
      <name val="Calibri"/>
      <family val="2"/>
      <scheme val="minor"/>
    </font>
    <font>
      <sz val="22"/>
      <color rgb="FF0070C0"/>
      <name val="Arial"/>
      <family val="2"/>
    </font>
    <font>
      <sz val="22"/>
      <color rgb="FF222222"/>
      <name val="Arial"/>
      <family val="2"/>
    </font>
    <font>
      <sz val="18"/>
      <color rgb="FF0070C0"/>
      <name val="Arial"/>
      <family val="2"/>
    </font>
    <font>
      <b/>
      <sz val="22"/>
      <color rgb="FFC00000"/>
      <name val="Wingdings 3"/>
      <family val="1"/>
      <charset val="2"/>
    </font>
    <font>
      <b/>
      <sz val="22"/>
      <color rgb="FFFF0000"/>
      <name val="Wingdings 3"/>
      <family val="1"/>
      <charset val="2"/>
    </font>
    <font>
      <b/>
      <sz val="20"/>
      <color theme="0"/>
      <name val="Calibri"/>
      <family val="2"/>
      <scheme val="minor"/>
    </font>
    <font>
      <b/>
      <u/>
      <sz val="28"/>
      <color theme="10"/>
      <name val="Calibri"/>
      <family val="2"/>
      <scheme val="minor"/>
    </font>
    <font>
      <b/>
      <u/>
      <sz val="20"/>
      <color theme="10"/>
      <name val="Calibri"/>
      <family val="2"/>
      <scheme val="minor"/>
    </font>
    <font>
      <sz val="10"/>
      <color rgb="FFFF0000"/>
      <name val="Arial"/>
      <family val="2"/>
    </font>
    <font>
      <b/>
      <sz val="11"/>
      <color rgb="FF339966"/>
      <name val="Arial"/>
      <family val="2"/>
    </font>
    <font>
      <sz val="12"/>
      <color indexed="50"/>
      <name val="Calibri"/>
      <family val="2"/>
    </font>
    <font>
      <sz val="10"/>
      <color indexed="57"/>
      <name val="Calibri"/>
      <family val="2"/>
    </font>
    <font>
      <sz val="12"/>
      <color indexed="8"/>
      <name val="Arial"/>
      <family val="2"/>
    </font>
    <font>
      <b/>
      <sz val="16"/>
      <color rgb="FF339966"/>
      <name val="Arial"/>
      <family val="2"/>
    </font>
    <font>
      <b/>
      <sz val="12"/>
      <color rgb="FFC00000"/>
      <name val="Calibri"/>
      <family val="2"/>
    </font>
    <font>
      <sz val="10"/>
      <color rgb="FFC00000"/>
      <name val="Calibri"/>
      <family val="2"/>
    </font>
    <font>
      <b/>
      <sz val="14"/>
      <color rgb="FF0070C0"/>
      <name val="Calibri"/>
      <family val="2"/>
    </font>
    <font>
      <sz val="14"/>
      <color rgb="FFFF0000"/>
      <name val="Wingdings 3"/>
      <family val="1"/>
      <charset val="2"/>
    </font>
    <font>
      <u/>
      <sz val="16"/>
      <color theme="10"/>
      <name val="Calibri"/>
      <family val="2"/>
      <scheme val="minor"/>
    </font>
    <font>
      <b/>
      <u/>
      <sz val="16"/>
      <color indexed="12"/>
      <name val="Calibri"/>
      <family val="2"/>
      <scheme val="minor"/>
    </font>
    <font>
      <b/>
      <u/>
      <sz val="11"/>
      <color theme="10"/>
      <name val="Calibri"/>
      <family val="2"/>
      <scheme val="minor"/>
    </font>
    <font>
      <sz val="10"/>
      <color theme="1"/>
      <name val="Calibri"/>
      <family val="2"/>
      <scheme val="minor"/>
    </font>
    <font>
      <b/>
      <sz val="16"/>
      <color theme="0"/>
      <name val="Arial"/>
      <family val="2"/>
    </font>
    <font>
      <sz val="16"/>
      <color rgb="FF222222"/>
      <name val="Arial"/>
      <family val="2"/>
    </font>
    <font>
      <sz val="16"/>
      <color rgb="FFC00000"/>
      <name val="Arial"/>
      <family val="2"/>
    </font>
    <font>
      <sz val="16"/>
      <color rgb="FF141414"/>
      <name val="Calibri"/>
      <family val="2"/>
      <scheme val="minor"/>
    </font>
    <font>
      <sz val="10"/>
      <color rgb="FF222222"/>
      <name val="Arial"/>
      <family val="2"/>
    </font>
    <font>
      <sz val="16"/>
      <color theme="7" tint="-0.249977111117893"/>
      <name val="Calibri"/>
      <family val="2"/>
      <scheme val="minor"/>
    </font>
    <font>
      <b/>
      <sz val="16"/>
      <color rgb="FFC00000"/>
      <name val="Wingdings 3"/>
      <family val="1"/>
      <charset val="2"/>
    </font>
    <font>
      <b/>
      <sz val="16"/>
      <color rgb="FFFF0000"/>
      <name val="Wingdings 3"/>
      <family val="1"/>
      <charset val="2"/>
    </font>
    <font>
      <sz val="18"/>
      <color theme="7" tint="-0.249977111117893"/>
      <name val="Calibri"/>
      <family val="2"/>
      <scheme val="minor"/>
    </font>
    <font>
      <b/>
      <sz val="14"/>
      <color theme="0"/>
      <name val="Arial"/>
      <family val="2"/>
    </font>
    <font>
      <sz val="14"/>
      <color rgb="FF222222"/>
      <name val="Arial"/>
      <family val="2"/>
    </font>
    <font>
      <sz val="22"/>
      <color theme="0" tint="-0.499984740745262"/>
      <name val="Arial"/>
      <family val="2"/>
    </font>
    <font>
      <b/>
      <sz val="16"/>
      <color theme="0" tint="-0.499984740745262"/>
      <name val="Arial"/>
      <family val="2"/>
    </font>
    <font>
      <b/>
      <sz val="16"/>
      <color rgb="FFFF0000"/>
      <name val="Arial"/>
      <family val="2"/>
    </font>
    <font>
      <sz val="22"/>
      <color indexed="9"/>
      <name val="Wingdings"/>
      <charset val="2"/>
    </font>
    <font>
      <sz val="22"/>
      <color theme="0" tint="-0.499984740745262"/>
      <name val="Wingdings"/>
      <charset val="2"/>
    </font>
    <font>
      <sz val="18"/>
      <color theme="0" tint="-0.499984740745262"/>
      <name val="Wingdings"/>
      <charset val="2"/>
    </font>
    <font>
      <b/>
      <u/>
      <sz val="16"/>
      <color indexed="12"/>
      <name val="Arial"/>
      <family val="2"/>
    </font>
    <font>
      <sz val="16"/>
      <name val="Wingdings 2"/>
      <family val="1"/>
      <charset val="2"/>
    </font>
    <font>
      <b/>
      <sz val="16"/>
      <color indexed="8"/>
      <name val="Calibri"/>
      <family val="2"/>
    </font>
    <font>
      <sz val="14"/>
      <name val="Times New Roman"/>
      <family val="1"/>
    </font>
    <font>
      <u/>
      <sz val="11"/>
      <color theme="10"/>
      <name val="Arial"/>
      <family val="2"/>
    </font>
    <font>
      <sz val="11"/>
      <color theme="0"/>
      <name val="Arial"/>
      <family val="2"/>
    </font>
    <font>
      <u/>
      <sz val="11"/>
      <name val="Arial"/>
      <family val="2"/>
    </font>
    <font>
      <b/>
      <sz val="16"/>
      <color rgb="FF254A75"/>
      <name val="Tahoma"/>
      <family val="2"/>
    </font>
    <font>
      <sz val="14"/>
      <color rgb="FF254A75"/>
      <name val="Tahoma"/>
      <family val="2"/>
    </font>
    <font>
      <b/>
      <u/>
      <sz val="12"/>
      <color theme="4" tint="-0.249977111117893"/>
      <name val="Calibri"/>
      <family val="2"/>
      <scheme val="minor"/>
    </font>
    <font>
      <sz val="10"/>
      <color rgb="FF000000"/>
      <name val="Arial"/>
      <family val="2"/>
    </font>
    <font>
      <b/>
      <sz val="10"/>
      <color theme="9" tint="-0.249977111117893"/>
      <name val="Calibri"/>
      <family val="2"/>
      <scheme val="minor"/>
    </font>
    <font>
      <b/>
      <sz val="10"/>
      <color theme="8" tint="-0.249977111117893"/>
      <name val="Calibri"/>
      <family val="2"/>
      <scheme val="minor"/>
    </font>
    <font>
      <sz val="10"/>
      <color theme="5" tint="-0.249977111117893"/>
      <name val="Calibri"/>
      <family val="2"/>
      <scheme val="minor"/>
    </font>
    <font>
      <i/>
      <sz val="8"/>
      <color theme="0" tint="-0.499984740745262"/>
      <name val="Calibri"/>
      <family val="2"/>
      <scheme val="minor"/>
    </font>
    <font>
      <b/>
      <i/>
      <sz val="11"/>
      <color rgb="FFFF0000"/>
      <name val="Calibri"/>
      <family val="2"/>
      <scheme val="minor"/>
    </font>
    <font>
      <b/>
      <sz val="10"/>
      <color rgb="FF7030A0"/>
      <name val="Calibri"/>
      <family val="2"/>
      <scheme val="minor"/>
    </font>
    <font>
      <sz val="9"/>
      <color theme="1"/>
      <name val="Calibri"/>
      <family val="2"/>
      <scheme val="minor"/>
    </font>
    <font>
      <b/>
      <u/>
      <sz val="9"/>
      <color theme="10"/>
      <name val="Calibri"/>
      <family val="2"/>
      <scheme val="minor"/>
    </font>
    <font>
      <sz val="18"/>
      <color rgb="FF000000"/>
      <name val="Georgia"/>
      <family val="1"/>
    </font>
    <font>
      <b/>
      <u/>
      <sz val="12"/>
      <color theme="10"/>
      <name val="Calibri"/>
      <family val="2"/>
      <scheme val="minor"/>
    </font>
    <font>
      <sz val="11"/>
      <color rgb="FF252525"/>
      <name val="Arial"/>
      <family val="2"/>
    </font>
    <font>
      <b/>
      <sz val="14"/>
      <color theme="8" tint="-0.249977111117893"/>
      <name val="Calibri"/>
      <family val="2"/>
      <scheme val="minor"/>
    </font>
    <font>
      <b/>
      <sz val="8"/>
      <name val="Calibri"/>
      <family val="2"/>
      <scheme val="minor"/>
    </font>
    <font>
      <sz val="11"/>
      <color rgb="FFC00000"/>
      <name val="Calibri"/>
      <family val="2"/>
      <scheme val="minor"/>
    </font>
    <font>
      <b/>
      <sz val="8"/>
      <color theme="4" tint="-0.249977111117893"/>
      <name val="Calibri"/>
      <family val="2"/>
      <scheme val="minor"/>
    </font>
    <font>
      <sz val="11"/>
      <color theme="8" tint="-0.249977111117893"/>
      <name val="Calibri"/>
      <family val="2"/>
      <scheme val="minor"/>
    </font>
    <font>
      <b/>
      <sz val="14"/>
      <color rgb="FF002060"/>
      <name val="Calibri"/>
      <family val="2"/>
      <scheme val="minor"/>
    </font>
    <font>
      <b/>
      <sz val="14"/>
      <color theme="3"/>
      <name val="Calibri"/>
      <family val="2"/>
      <scheme val="minor"/>
    </font>
    <font>
      <b/>
      <sz val="12"/>
      <color theme="5" tint="-0.249977111117893"/>
      <name val="Calibri"/>
      <family val="2"/>
      <scheme val="minor"/>
    </font>
    <font>
      <b/>
      <sz val="12"/>
      <color rgb="FF002060"/>
      <name val="Calibri"/>
      <family val="2"/>
      <scheme val="minor"/>
    </font>
    <font>
      <b/>
      <sz val="12"/>
      <color theme="1" tint="0.34998626667073579"/>
      <name val="Calibri"/>
      <family val="2"/>
      <scheme val="minor"/>
    </font>
    <font>
      <sz val="12"/>
      <color rgb="FFC00000"/>
      <name val="Wingdings 3"/>
      <family val="1"/>
      <charset val="2"/>
    </font>
    <font>
      <b/>
      <sz val="10"/>
      <color rgb="FF002060"/>
      <name val="Calibri"/>
      <family val="2"/>
      <scheme val="minor"/>
    </font>
    <font>
      <b/>
      <sz val="12"/>
      <color theme="4" tint="-0.249977111117893"/>
      <name val="Calibri"/>
      <family val="2"/>
      <scheme val="minor"/>
    </font>
    <font>
      <b/>
      <sz val="14"/>
      <color rgb="FFFF0000"/>
      <name val="Wingdings 3"/>
      <family val="1"/>
      <charset val="2"/>
    </font>
    <font>
      <b/>
      <sz val="14"/>
      <color theme="4" tint="-0.249977111117893"/>
      <name val="Calibri"/>
      <family val="2"/>
      <scheme val="minor"/>
    </font>
    <font>
      <b/>
      <sz val="14"/>
      <color rgb="FF7030A0"/>
      <name val="Calibri"/>
      <family val="2"/>
      <scheme val="minor"/>
    </font>
    <font>
      <b/>
      <i/>
      <sz val="12"/>
      <color theme="0" tint="-0.499984740745262"/>
      <name val="Calibri"/>
      <family val="2"/>
      <scheme val="minor"/>
    </font>
    <font>
      <b/>
      <sz val="12"/>
      <color theme="4" tint="-0.499984740745262"/>
      <name val="Calibri"/>
      <family val="2"/>
      <scheme val="minor"/>
    </font>
    <font>
      <sz val="12"/>
      <color rgb="FF002060"/>
      <name val="Calibri"/>
      <family val="2"/>
      <scheme val="minor"/>
    </font>
    <font>
      <i/>
      <sz val="9"/>
      <name val="Calibri"/>
      <family val="2"/>
      <scheme val="minor"/>
    </font>
    <font>
      <sz val="9"/>
      <color rgb="FF002060"/>
      <name val="Calibri"/>
      <family val="2"/>
      <scheme val="minor"/>
    </font>
    <font>
      <sz val="12"/>
      <color theme="7" tint="-0.249977111117893"/>
      <name val="Calibri"/>
      <family val="2"/>
      <scheme val="minor"/>
    </font>
    <font>
      <sz val="14"/>
      <color rgb="FF333333"/>
      <name val="Calibri"/>
      <family val="2"/>
      <scheme val="minor"/>
    </font>
    <font>
      <sz val="14"/>
      <color rgb="FF5FA900"/>
      <name val="Calibri"/>
      <family val="2"/>
      <scheme val="minor"/>
    </font>
    <font>
      <sz val="11"/>
      <color rgb="FF333333"/>
      <name val="Segoe UI"/>
      <family val="2"/>
    </font>
    <font>
      <b/>
      <sz val="11"/>
      <color rgb="FFFF0000"/>
      <name val="Segoe UI"/>
      <family val="2"/>
    </font>
    <font>
      <sz val="12"/>
      <color rgb="FF333333"/>
      <name val="Segoe UI"/>
      <family val="2"/>
    </font>
    <font>
      <u/>
      <sz val="12"/>
      <color theme="10"/>
      <name val="Arial"/>
      <family val="2"/>
    </font>
    <font>
      <b/>
      <u/>
      <sz val="12"/>
      <color indexed="12"/>
      <name val="Calibri"/>
      <family val="2"/>
      <scheme val="minor"/>
    </font>
    <font>
      <b/>
      <sz val="12"/>
      <name val="Tahoma"/>
      <family val="2"/>
    </font>
    <font>
      <sz val="9"/>
      <color indexed="10"/>
      <name val="Arial"/>
      <family val="2"/>
    </font>
    <font>
      <sz val="9"/>
      <color indexed="12"/>
      <name val="Arial"/>
      <family val="2"/>
    </font>
    <font>
      <i/>
      <sz val="7"/>
      <name val="Arial"/>
      <family val="2"/>
    </font>
    <font>
      <b/>
      <sz val="14"/>
      <color indexed="10"/>
      <name val="Arial"/>
      <family val="2"/>
    </font>
    <font>
      <i/>
      <sz val="12"/>
      <color indexed="9"/>
      <name val="Arial"/>
      <family val="2"/>
    </font>
    <font>
      <b/>
      <u/>
      <sz val="15.5"/>
      <color rgb="FF20759D"/>
      <name val="Arial"/>
      <family val="2"/>
    </font>
    <font>
      <b/>
      <sz val="18"/>
      <color rgb="FF008000"/>
      <name val="Calibri"/>
      <family val="2"/>
      <scheme val="minor"/>
    </font>
    <font>
      <b/>
      <i/>
      <sz val="12"/>
      <color rgb="FF0070C0"/>
      <name val="Calibri"/>
      <family val="2"/>
      <scheme val="minor"/>
    </font>
    <font>
      <sz val="9"/>
      <color theme="8" tint="-0.249977111117893"/>
      <name val="Calibri"/>
      <family val="2"/>
      <scheme val="minor"/>
    </font>
    <font>
      <b/>
      <sz val="12"/>
      <color theme="8" tint="-0.249977111117893"/>
      <name val="Calibri"/>
      <family val="2"/>
      <scheme val="minor"/>
    </font>
    <font>
      <u/>
      <sz val="11"/>
      <color theme="10"/>
      <name val="Calibri"/>
      <family val="2"/>
    </font>
    <font>
      <b/>
      <i/>
      <sz val="10"/>
      <color theme="4" tint="-0.499984740745262"/>
      <name val="Calibri"/>
      <family val="2"/>
      <scheme val="minor"/>
    </font>
    <font>
      <b/>
      <i/>
      <sz val="10"/>
      <color rgb="FFC00000"/>
      <name val="Calibri"/>
      <family val="2"/>
      <scheme val="minor"/>
    </font>
    <font>
      <b/>
      <i/>
      <sz val="11"/>
      <color theme="4" tint="-0.499984740745262"/>
      <name val="Calibri"/>
      <family val="2"/>
      <scheme val="minor"/>
    </font>
    <font>
      <b/>
      <i/>
      <sz val="11"/>
      <color rgb="FFC00000"/>
      <name val="Calibri"/>
      <family val="2"/>
      <scheme val="minor"/>
    </font>
    <font>
      <sz val="11"/>
      <color rgb="FF303030"/>
      <name val="Calibri"/>
      <family val="2"/>
      <scheme val="minor"/>
    </font>
    <font>
      <b/>
      <sz val="11"/>
      <color theme="8" tint="-0.249977111117893"/>
      <name val="Calibri"/>
      <family val="2"/>
      <scheme val="minor"/>
    </font>
    <font>
      <b/>
      <sz val="9"/>
      <color theme="1"/>
      <name val="Calibri"/>
      <family val="2"/>
      <scheme val="minor"/>
    </font>
    <font>
      <i/>
      <sz val="10"/>
      <color theme="5"/>
      <name val="Calibri"/>
      <family val="2"/>
      <scheme val="minor"/>
    </font>
    <font>
      <b/>
      <sz val="12"/>
      <color indexed="10"/>
      <name val="Calibri"/>
      <family val="2"/>
      <scheme val="minor"/>
    </font>
    <font>
      <b/>
      <sz val="12"/>
      <color indexed="12"/>
      <name val="Calibri"/>
      <family val="2"/>
      <scheme val="minor"/>
    </font>
    <font>
      <b/>
      <sz val="12"/>
      <color rgb="FF0000FF"/>
      <name val="Calibri"/>
      <family val="2"/>
      <scheme val="minor"/>
    </font>
    <font>
      <b/>
      <sz val="12"/>
      <color rgb="FF0000FF"/>
      <name val="Arial"/>
      <family val="2"/>
    </font>
    <font>
      <b/>
      <sz val="10"/>
      <color indexed="12"/>
      <name val="Calibri"/>
      <family val="2"/>
      <scheme val="minor"/>
    </font>
    <font>
      <b/>
      <sz val="10"/>
      <color rgb="FFFF0000"/>
      <name val="Arial"/>
      <family val="2"/>
    </font>
    <font>
      <b/>
      <sz val="10"/>
      <color rgb="FF0000FF"/>
      <name val="Arial"/>
      <family val="2"/>
    </font>
    <font>
      <sz val="11"/>
      <color rgb="FFFF0000"/>
      <name val="Arial"/>
      <family val="2"/>
    </font>
    <font>
      <b/>
      <sz val="10"/>
      <color rgb="FFC00000"/>
      <name val="Arial"/>
      <family val="2"/>
    </font>
    <font>
      <b/>
      <sz val="11"/>
      <color rgb="FFC00000"/>
      <name val="Arial"/>
      <family val="2"/>
    </font>
    <font>
      <b/>
      <sz val="12"/>
      <color rgb="FFC00000"/>
      <name val="Arial"/>
      <family val="2"/>
    </font>
    <font>
      <sz val="8"/>
      <name val="Times New Roman"/>
      <family val="1"/>
    </font>
    <font>
      <sz val="8"/>
      <color indexed="22"/>
      <name val="Arial"/>
      <family val="2"/>
    </font>
    <font>
      <sz val="8"/>
      <name val="MS Sans Serif"/>
      <family val="2"/>
    </font>
    <font>
      <b/>
      <sz val="20"/>
      <color indexed="12"/>
      <name val="Arial"/>
      <family val="2"/>
    </font>
    <font>
      <b/>
      <sz val="12"/>
      <color theme="9" tint="-0.249977111117893"/>
      <name val="Arial"/>
      <family val="2"/>
    </font>
    <font>
      <b/>
      <sz val="11"/>
      <color theme="8"/>
      <name val="Arial"/>
      <family val="2"/>
    </font>
    <font>
      <b/>
      <sz val="10"/>
      <color theme="8"/>
      <name val="Arial"/>
      <family val="2"/>
    </font>
    <font>
      <sz val="11"/>
      <color theme="8"/>
      <name val="Calibri"/>
      <family val="2"/>
      <scheme val="minor"/>
    </font>
    <font>
      <sz val="10"/>
      <color theme="8"/>
      <name val="Arial"/>
      <family val="2"/>
    </font>
    <font>
      <sz val="8"/>
      <color theme="0" tint="-0.34998626667073579"/>
      <name val="Arial"/>
      <family val="2"/>
    </font>
    <font>
      <sz val="11"/>
      <name val="MS Sans Serif"/>
      <family val="2"/>
    </font>
    <font>
      <b/>
      <sz val="10"/>
      <color indexed="10"/>
      <name val="MS Sans Serif"/>
    </font>
    <font>
      <b/>
      <sz val="11"/>
      <color theme="0" tint="-0.499984740745262"/>
      <name val="Arial"/>
      <family val="2"/>
    </font>
    <font>
      <b/>
      <sz val="12"/>
      <color theme="0" tint="-0.499984740745262"/>
      <name val="Arial"/>
      <family val="2"/>
    </font>
    <font>
      <sz val="10"/>
      <color theme="0" tint="-0.499984740745262"/>
      <name val="Arial"/>
      <family val="2"/>
    </font>
    <font>
      <b/>
      <sz val="11"/>
      <color rgb="FF0000FF"/>
      <name val="ZDingbats"/>
    </font>
    <font>
      <i/>
      <sz val="11"/>
      <name val="Arial"/>
      <family val="2"/>
    </font>
    <font>
      <i/>
      <sz val="11"/>
      <color rgb="FF303030"/>
      <name val="Calibri"/>
      <family val="2"/>
      <scheme val="minor"/>
    </font>
    <font>
      <b/>
      <sz val="11"/>
      <color rgb="FF0000FF"/>
      <name val="Calibri"/>
      <family val="2"/>
      <scheme val="minor"/>
    </font>
    <font>
      <sz val="11"/>
      <color rgb="FF0000FF"/>
      <name val="Calibri"/>
      <family val="2"/>
      <scheme val="minor"/>
    </font>
    <font>
      <sz val="14"/>
      <name val="Rockwell"/>
      <family val="1"/>
    </font>
    <font>
      <sz val="11"/>
      <color indexed="10"/>
      <name val="Calibri"/>
      <family val="2"/>
    </font>
    <font>
      <b/>
      <sz val="11"/>
      <color indexed="8"/>
      <name val="Calibri"/>
      <family val="2"/>
    </font>
    <font>
      <sz val="14"/>
      <color indexed="8"/>
      <name val="Rockwell"/>
      <family val="1"/>
    </font>
    <font>
      <sz val="14"/>
      <color indexed="10"/>
      <name val="Rockwell"/>
      <family val="1"/>
    </font>
    <font>
      <sz val="14"/>
      <color indexed="12"/>
      <name val="Rockwell"/>
      <family val="1"/>
    </font>
    <font>
      <b/>
      <sz val="14"/>
      <color indexed="12"/>
      <name val="Calibri"/>
      <family val="2"/>
    </font>
    <font>
      <sz val="12"/>
      <color indexed="62"/>
      <name val="Calibri"/>
      <family val="2"/>
    </font>
    <font>
      <sz val="12"/>
      <name val="Calibri"/>
      <family val="2"/>
    </font>
    <font>
      <sz val="11"/>
      <color indexed="30"/>
      <name val="Calibri"/>
      <family val="2"/>
    </font>
    <font>
      <b/>
      <sz val="14"/>
      <color indexed="49"/>
      <name val="Calibri"/>
      <family val="2"/>
    </font>
    <font>
      <sz val="11"/>
      <color indexed="8"/>
      <name val="Rockwell"/>
      <family val="1"/>
    </font>
    <font>
      <i/>
      <sz val="11"/>
      <name val="Calibri"/>
      <family val="2"/>
    </font>
    <font>
      <sz val="11"/>
      <name val="Calibri"/>
      <family val="2"/>
    </font>
    <font>
      <b/>
      <sz val="12"/>
      <color indexed="30"/>
      <name val="Calibri"/>
      <family val="2"/>
    </font>
    <font>
      <b/>
      <sz val="14"/>
      <color indexed="62"/>
      <name val="Calibri"/>
      <family val="2"/>
    </font>
    <font>
      <sz val="12"/>
      <color indexed="10"/>
      <name val="Calibri"/>
      <family val="2"/>
    </font>
    <font>
      <b/>
      <i/>
      <sz val="12"/>
      <color rgb="FFFF0000"/>
      <name val="Calibri"/>
      <family val="2"/>
    </font>
    <font>
      <sz val="11"/>
      <color indexed="17"/>
      <name val="Calibri"/>
      <family val="2"/>
    </font>
    <font>
      <b/>
      <sz val="12"/>
      <color indexed="57"/>
      <name val="Arial"/>
      <family val="2"/>
    </font>
    <font>
      <b/>
      <sz val="14"/>
      <color indexed="17"/>
      <name val="Calibri"/>
      <family val="2"/>
    </font>
    <font>
      <b/>
      <sz val="11"/>
      <color theme="9"/>
      <name val="Calibri"/>
      <family val="2"/>
      <scheme val="minor"/>
    </font>
    <font>
      <b/>
      <sz val="11"/>
      <color theme="8"/>
      <name val="Calibri"/>
      <family val="2"/>
      <scheme val="minor"/>
    </font>
    <font>
      <sz val="10"/>
      <name val="Arial"/>
      <family val="2"/>
    </font>
    <font>
      <sz val="11"/>
      <color theme="1" tint="0.499984740745262"/>
      <name val="Calibri"/>
      <family val="2"/>
      <scheme val="minor"/>
    </font>
    <font>
      <sz val="14"/>
      <color rgb="FF0070C0"/>
      <name val="Calibri"/>
      <family val="2"/>
      <scheme val="minor"/>
    </font>
    <font>
      <sz val="11"/>
      <color rgb="FF0070C0"/>
      <name val="Arial"/>
      <family val="2"/>
    </font>
    <font>
      <b/>
      <sz val="12"/>
      <color rgb="FF7030A0"/>
      <name val="Calibri"/>
      <family val="2"/>
      <scheme val="minor"/>
    </font>
    <font>
      <b/>
      <sz val="10"/>
      <color rgb="FF92D050"/>
      <name val="Arial"/>
      <family val="2"/>
    </font>
    <font>
      <sz val="9"/>
      <color theme="4"/>
      <name val="Calibri"/>
      <family val="2"/>
      <scheme val="minor"/>
    </font>
    <font>
      <b/>
      <sz val="10"/>
      <color theme="4"/>
      <name val="Calibri"/>
      <family val="2"/>
      <scheme val="minor"/>
    </font>
    <font>
      <b/>
      <sz val="12"/>
      <color theme="4"/>
      <name val="Calibri"/>
      <family val="2"/>
      <scheme val="minor"/>
    </font>
    <font>
      <b/>
      <sz val="11"/>
      <color theme="4"/>
      <name val="Calibri"/>
      <family val="2"/>
      <scheme val="minor"/>
    </font>
    <font>
      <b/>
      <i/>
      <sz val="12"/>
      <color theme="4"/>
      <name val="Arial"/>
      <family val="2"/>
    </font>
    <font>
      <i/>
      <sz val="10"/>
      <name val="Calibri"/>
      <family val="2"/>
      <scheme val="minor"/>
    </font>
    <font>
      <sz val="10"/>
      <color theme="1" tint="0.499984740745262"/>
      <name val="Calibri"/>
      <family val="2"/>
      <scheme val="minor"/>
    </font>
    <font>
      <sz val="10"/>
      <color theme="1" tint="0.499984740745262"/>
      <name val="Arial"/>
      <family val="2"/>
    </font>
    <font>
      <sz val="10"/>
      <color theme="1" tint="0.34998626667073579"/>
      <name val="Calibri"/>
      <family val="2"/>
      <scheme val="minor"/>
    </font>
    <font>
      <sz val="11"/>
      <color theme="1" tint="0.499984740745262"/>
      <name val="Arial"/>
      <family val="2"/>
    </font>
    <font>
      <b/>
      <i/>
      <sz val="12"/>
      <color theme="4"/>
      <name val="Calibri"/>
      <family val="2"/>
      <scheme val="minor"/>
    </font>
    <font>
      <i/>
      <sz val="14"/>
      <name val="Verdana"/>
      <family val="2"/>
    </font>
    <font>
      <sz val="22"/>
      <name val="Verdana"/>
      <family val="2"/>
    </font>
    <font>
      <sz val="18"/>
      <name val="Verdana"/>
      <family val="2"/>
    </font>
    <font>
      <i/>
      <sz val="16"/>
      <name val="Verdana"/>
      <family val="2"/>
    </font>
    <font>
      <sz val="10"/>
      <name val="Arial"/>
      <family val="2"/>
    </font>
    <font>
      <b/>
      <sz val="12"/>
      <name val="Comic Sans MS"/>
      <family val="4"/>
    </font>
    <font>
      <sz val="8"/>
      <name val="Comic Sans MS"/>
      <family val="4"/>
    </font>
    <font>
      <b/>
      <sz val="8"/>
      <name val="Comic Sans MS"/>
      <family val="4"/>
    </font>
    <font>
      <b/>
      <u/>
      <sz val="8"/>
      <name val="Comic Sans MS"/>
      <family val="4"/>
    </font>
    <font>
      <b/>
      <sz val="18"/>
      <color theme="0"/>
      <name val="Calibri"/>
      <family val="2"/>
      <scheme val="minor"/>
    </font>
  </fonts>
  <fills count="81">
    <fill>
      <patternFill patternType="none"/>
    </fill>
    <fill>
      <patternFill patternType="gray125"/>
    </fill>
    <fill>
      <patternFill patternType="solid">
        <fgColor indexed="26"/>
        <bgColor indexed="9"/>
      </patternFill>
    </fill>
    <fill>
      <patternFill patternType="solid">
        <fgColor indexed="53"/>
        <bgColor indexed="52"/>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gray0625"/>
    </fill>
    <fill>
      <patternFill patternType="solid">
        <fgColor indexed="11"/>
        <bgColor indexed="64"/>
      </patternFill>
    </fill>
    <fill>
      <patternFill patternType="solid">
        <fgColor indexed="9"/>
        <bgColor indexed="9"/>
      </patternFill>
    </fill>
    <fill>
      <patternFill patternType="solid">
        <fgColor indexed="43"/>
        <bgColor indexed="64"/>
      </patternFill>
    </fill>
    <fill>
      <patternFill patternType="solid">
        <fgColor indexed="13"/>
        <bgColor indexed="64"/>
      </patternFill>
    </fill>
    <fill>
      <patternFill patternType="solid">
        <fgColor indexed="53"/>
        <bgColor indexed="64"/>
      </patternFill>
    </fill>
    <fill>
      <patternFill patternType="solid">
        <fgColor indexed="50"/>
        <bgColor indexed="64"/>
      </patternFill>
    </fill>
    <fill>
      <patternFill patternType="solid">
        <fgColor indexed="12"/>
        <bgColor indexed="64"/>
      </patternFill>
    </fill>
    <fill>
      <patternFill patternType="solid">
        <fgColor indexed="26"/>
        <bgColor indexed="64"/>
      </patternFill>
    </fill>
    <fill>
      <patternFill patternType="solid">
        <fgColor theme="1" tint="0.34998626667073579"/>
        <bgColor indexed="64"/>
      </patternFill>
    </fill>
    <fill>
      <patternFill patternType="solid">
        <fgColor theme="0"/>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bgColor indexed="64"/>
      </patternFill>
    </fill>
    <fill>
      <patternFill patternType="solid">
        <fgColor theme="4" tint="0.79998168889431442"/>
        <bgColor indexed="64"/>
      </patternFill>
    </fill>
    <fill>
      <patternFill patternType="solid">
        <fgColor rgb="FF7030A0"/>
        <bgColor indexed="64"/>
      </patternFill>
    </fill>
    <fill>
      <patternFill patternType="solid">
        <fgColor theme="0"/>
        <bgColor indexed="58"/>
      </patternFill>
    </fill>
    <fill>
      <patternFill patternType="solid">
        <fgColor theme="4" tint="0.79998168889431442"/>
        <bgColor indexed="58"/>
      </patternFill>
    </fill>
    <fill>
      <patternFill patternType="solid">
        <fgColor rgb="FF92D050"/>
        <bgColor indexed="41"/>
      </patternFill>
    </fill>
    <fill>
      <patternFill patternType="solid">
        <fgColor rgb="FFFFFF99"/>
        <bgColor indexed="41"/>
      </patternFill>
    </fill>
    <fill>
      <patternFill patternType="solid">
        <fgColor rgb="FFFFC000"/>
        <bgColor indexed="64"/>
      </patternFill>
    </fill>
    <fill>
      <patternFill patternType="solid">
        <fgColor theme="0"/>
        <bgColor indexed="9"/>
      </patternFill>
    </fill>
    <fill>
      <patternFill patternType="solid">
        <fgColor rgb="FF00B050"/>
        <bgColor indexed="64"/>
      </patternFill>
    </fill>
    <fill>
      <patternFill patternType="lightUp">
        <fgColor indexed="9"/>
        <bgColor theme="0" tint="-4.9989318521683403E-2"/>
      </patternFill>
    </fill>
    <fill>
      <patternFill patternType="solid">
        <fgColor rgb="FFFFFFCC"/>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rgb="FFCC00FF"/>
        <bgColor indexed="64"/>
      </patternFill>
    </fill>
    <fill>
      <patternFill patternType="solid">
        <fgColor rgb="FFC00000"/>
        <bgColor indexed="64"/>
      </patternFill>
    </fill>
    <fill>
      <patternFill patternType="solid">
        <fgColor rgb="FFED7D31"/>
        <bgColor indexed="64"/>
      </patternFill>
    </fill>
    <fill>
      <patternFill patternType="solid">
        <fgColor theme="7" tint="-0.249977111117893"/>
        <bgColor indexed="64"/>
      </patternFill>
    </fill>
    <fill>
      <patternFill patternType="solid">
        <fgColor indexed="36"/>
        <bgColor indexed="64"/>
      </patternFill>
    </fill>
    <fill>
      <patternFill patternType="solid">
        <fgColor indexed="8"/>
        <bgColor indexed="64"/>
      </patternFill>
    </fill>
    <fill>
      <patternFill patternType="solid">
        <fgColor rgb="FFFF0000"/>
        <bgColor indexed="64"/>
      </patternFill>
    </fill>
    <fill>
      <patternFill patternType="solid">
        <fgColor rgb="FFCC99FF"/>
        <bgColor indexed="64"/>
      </patternFill>
    </fill>
    <fill>
      <patternFill patternType="solid">
        <fgColor theme="9" tint="-0.249977111117893"/>
        <bgColor indexed="64"/>
      </patternFill>
    </fill>
    <fill>
      <patternFill patternType="solid">
        <fgColor rgb="FFCCFFCC"/>
        <bgColor indexed="64"/>
      </patternFill>
    </fill>
    <fill>
      <patternFill patternType="solid">
        <fgColor theme="4" tint="0.59999389629810485"/>
        <bgColor indexed="64"/>
      </patternFill>
    </fill>
    <fill>
      <patternFill patternType="gray0625">
        <bgColor theme="0"/>
      </patternFill>
    </fill>
    <fill>
      <patternFill patternType="lightUp">
        <fgColor indexed="9"/>
        <bgColor indexed="47"/>
      </patternFill>
    </fill>
    <fill>
      <patternFill patternType="lightUp">
        <fgColor theme="0"/>
        <bgColor rgb="FF33CC33"/>
      </patternFill>
    </fill>
    <fill>
      <patternFill patternType="solid">
        <fgColor rgb="FFD9E1F2"/>
        <bgColor indexed="64"/>
      </patternFill>
    </fill>
    <fill>
      <patternFill patternType="solid">
        <fgColor theme="1" tint="0.34998626667073579"/>
        <bgColor indexed="9"/>
      </patternFill>
    </fill>
    <fill>
      <patternFill patternType="gray0625">
        <fgColor theme="9" tint="0.79998168889431442"/>
        <bgColor theme="1" tint="0.34998626667073579"/>
      </patternFill>
    </fill>
    <fill>
      <patternFill patternType="gray0625">
        <fgColor theme="9" tint="0.79998168889431442"/>
        <bgColor rgb="FFEAFFD5"/>
      </patternFill>
    </fill>
    <fill>
      <patternFill patternType="solid">
        <fgColor rgb="FFFDF1E7"/>
        <bgColor indexed="9"/>
      </patternFill>
    </fill>
    <fill>
      <patternFill patternType="solid">
        <fgColor theme="7" tint="0.39997558519241921"/>
        <bgColor indexed="64"/>
      </patternFill>
    </fill>
    <fill>
      <patternFill patternType="solid">
        <fgColor rgb="FFFF6600"/>
        <bgColor indexed="64"/>
      </patternFill>
    </fill>
    <fill>
      <patternFill patternType="solid">
        <fgColor theme="1"/>
        <bgColor indexed="64"/>
      </patternFill>
    </fill>
    <fill>
      <patternFill patternType="solid">
        <fgColor theme="0" tint="-0.34998626667073579"/>
        <bgColor indexed="34"/>
      </patternFill>
    </fill>
    <fill>
      <patternFill patternType="solid">
        <fgColor theme="0" tint="-0.249977111117893"/>
        <bgColor indexed="34"/>
      </patternFill>
    </fill>
    <fill>
      <patternFill patternType="solid">
        <fgColor theme="1" tint="0.499984740745262"/>
        <bgColor indexed="64"/>
      </patternFill>
    </fill>
    <fill>
      <patternFill patternType="solid">
        <fgColor theme="0"/>
        <bgColor indexed="34"/>
      </patternFill>
    </fill>
    <fill>
      <patternFill patternType="solid">
        <fgColor rgb="FF800080"/>
        <bgColor indexed="64"/>
      </patternFill>
    </fill>
    <fill>
      <patternFill patternType="solid">
        <fgColor theme="8" tint="0.79998168889431442"/>
        <bgColor indexed="64"/>
      </patternFill>
    </fill>
    <fill>
      <patternFill patternType="solid">
        <fgColor rgb="FFFFFF66"/>
        <bgColor indexed="64"/>
      </patternFill>
    </fill>
    <fill>
      <patternFill patternType="solid">
        <fgColor theme="0" tint="-0.14999847407452621"/>
        <bgColor theme="0"/>
      </patternFill>
    </fill>
    <fill>
      <patternFill patternType="solid">
        <fgColor theme="0" tint="-0.14993743705557422"/>
        <bgColor indexed="64"/>
      </patternFill>
    </fill>
    <fill>
      <patternFill patternType="solid">
        <fgColor indexed="65"/>
        <bgColor indexed="64"/>
      </patternFill>
    </fill>
    <fill>
      <patternFill patternType="solid">
        <fgColor theme="4"/>
        <bgColor indexed="64"/>
      </patternFill>
    </fill>
    <fill>
      <patternFill patternType="solid">
        <fgColor indexed="36"/>
        <bgColor indexed="50"/>
      </patternFill>
    </fill>
    <fill>
      <patternFill patternType="lightUp">
        <fgColor indexed="9"/>
        <bgColor rgb="FF92D050"/>
      </patternFill>
    </fill>
    <fill>
      <patternFill patternType="lightUp">
        <fgColor indexed="9"/>
        <bgColor indexed="50"/>
      </patternFill>
    </fill>
    <fill>
      <patternFill patternType="lightUp">
        <fgColor theme="0"/>
        <bgColor rgb="FFCCFFCC"/>
      </patternFill>
    </fill>
    <fill>
      <patternFill patternType="solid">
        <fgColor rgb="FFC00000"/>
        <bgColor indexed="52"/>
      </patternFill>
    </fill>
    <fill>
      <patternFill patternType="solid">
        <fgColor indexed="17"/>
        <bgColor indexed="64"/>
      </patternFill>
    </fill>
  </fills>
  <borders count="237">
    <border>
      <left/>
      <right/>
      <top/>
      <bottom/>
      <diagonal/>
    </border>
    <border>
      <left/>
      <right/>
      <top style="thin">
        <color indexed="16"/>
      </top>
      <bottom/>
      <diagonal/>
    </border>
    <border>
      <left style="hair">
        <color indexed="64"/>
      </left>
      <right style="hair">
        <color indexed="64"/>
      </right>
      <top style="hair">
        <color indexed="64"/>
      </top>
      <bottom/>
      <diagonal/>
    </border>
    <border>
      <left/>
      <right/>
      <top style="hair">
        <color indexed="12"/>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dashed">
        <color indexed="64"/>
      </top>
      <bottom/>
      <diagonal/>
    </border>
    <border>
      <left style="medium">
        <color indexed="64"/>
      </left>
      <right/>
      <top/>
      <bottom style="hair">
        <color indexed="64"/>
      </bottom>
      <diagonal/>
    </border>
    <border>
      <left style="medium">
        <color indexed="64"/>
      </left>
      <right/>
      <top/>
      <bottom style="thin">
        <color indexed="64"/>
      </bottom>
      <diagonal/>
    </border>
    <border>
      <left style="medium">
        <color indexed="64"/>
      </left>
      <right/>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dashed">
        <color indexed="64"/>
      </top>
      <bottom/>
      <diagonal/>
    </border>
    <border>
      <left/>
      <right style="medium">
        <color indexed="64"/>
      </right>
      <top style="dashed">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top/>
      <bottom style="hair">
        <color auto="1"/>
      </bottom>
      <diagonal/>
    </border>
    <border>
      <left/>
      <right/>
      <top/>
      <bottom style="hair">
        <color auto="1"/>
      </bottom>
      <diagonal/>
    </border>
    <border>
      <left/>
      <right style="medium">
        <color indexed="64"/>
      </right>
      <top/>
      <bottom style="hair">
        <color auto="1"/>
      </bottom>
      <diagonal/>
    </border>
    <border>
      <left style="medium">
        <color indexed="64"/>
      </left>
      <right/>
      <top style="thin">
        <color indexed="64"/>
      </top>
      <bottom style="medium">
        <color indexed="64"/>
      </bottom>
      <diagonal/>
    </border>
    <border>
      <left style="medium">
        <color auto="1"/>
      </left>
      <right/>
      <top style="thin">
        <color auto="1"/>
      </top>
      <bottom/>
      <diagonal/>
    </border>
    <border>
      <left/>
      <right style="medium">
        <color auto="1"/>
      </right>
      <top style="thin">
        <color auto="1"/>
      </top>
      <bottom/>
      <diagonal/>
    </border>
    <border>
      <left style="thin">
        <color theme="6" tint="-0.499984740745262"/>
      </left>
      <right style="thin">
        <color theme="6" tint="-0.499984740745262"/>
      </right>
      <top style="medium">
        <color theme="6" tint="-0.499984740745262"/>
      </top>
      <bottom style="thin">
        <color theme="6" tint="-0.499984740745262"/>
      </bottom>
      <diagonal/>
    </border>
    <border>
      <left/>
      <right/>
      <top style="medium">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theme="6" tint="-0.499984740745262"/>
      </right>
      <top style="medium">
        <color theme="6" tint="-0.499984740745262"/>
      </top>
      <bottom style="thin">
        <color theme="6" tint="-0.499984740745262"/>
      </bottom>
      <diagonal/>
    </border>
    <border>
      <left style="hair">
        <color theme="6" tint="-0.499984740745262"/>
      </left>
      <right/>
      <top style="thin">
        <color theme="6" tint="-0.499984740745262"/>
      </top>
      <bottom/>
      <diagonal/>
    </border>
    <border>
      <left/>
      <right/>
      <top style="thin">
        <color theme="6" tint="-0.499984740745262"/>
      </top>
      <bottom/>
      <diagonal/>
    </border>
    <border>
      <left/>
      <right style="medium">
        <color theme="6" tint="-0.499984740745262"/>
      </right>
      <top style="thin">
        <color theme="6" tint="-0.499984740745262"/>
      </top>
      <bottom/>
      <diagonal/>
    </border>
    <border>
      <left style="hair">
        <color theme="6" tint="-0.499984740745262"/>
      </left>
      <right/>
      <top/>
      <bottom/>
      <diagonal/>
    </border>
    <border>
      <left/>
      <right style="medium">
        <color theme="6" tint="-0.499984740745262"/>
      </right>
      <top/>
      <bottom/>
      <diagonal/>
    </border>
    <border>
      <left style="hair">
        <color theme="6" tint="-0.499984740745262"/>
      </left>
      <right/>
      <top style="medium">
        <color theme="6" tint="-0.499984740745262"/>
      </top>
      <bottom style="thin">
        <color theme="6" tint="-0.499984740745262"/>
      </bottom>
      <diagonal/>
    </border>
    <border>
      <left style="hair">
        <color theme="6" tint="-0.499984740745262"/>
      </left>
      <right/>
      <top/>
      <bottom style="thin">
        <color theme="6" tint="-0.499984740745262"/>
      </bottom>
      <diagonal/>
    </border>
    <border>
      <left/>
      <right/>
      <top/>
      <bottom style="thin">
        <color theme="6" tint="-0.499984740745262"/>
      </bottom>
      <diagonal/>
    </border>
    <border>
      <left/>
      <right style="medium">
        <color theme="6" tint="-0.499984740745262"/>
      </right>
      <top/>
      <bottom style="thin">
        <color theme="6" tint="-0.499984740745262"/>
      </bottom>
      <diagonal/>
    </border>
    <border>
      <left/>
      <right/>
      <top style="thin">
        <color theme="6" tint="-0.499984740745262"/>
      </top>
      <bottom style="medium">
        <color theme="9" tint="-0.499984740745262"/>
      </bottom>
      <diagonal/>
    </border>
    <border>
      <left/>
      <right/>
      <top style="thin">
        <color theme="6" tint="-0.499984740745262"/>
      </top>
      <bottom style="thin">
        <color indexed="16"/>
      </bottom>
      <diagonal/>
    </border>
    <border>
      <left/>
      <right style="medium">
        <color theme="6" tint="-0.499984740745262"/>
      </right>
      <top style="thin">
        <color theme="6" tint="-0.499984740745262"/>
      </top>
      <bottom style="thin">
        <color indexed="16"/>
      </bottom>
      <diagonal/>
    </border>
    <border>
      <left/>
      <right style="medium">
        <color theme="6" tint="-0.499984740745262"/>
      </right>
      <top style="thin">
        <color indexed="16"/>
      </top>
      <bottom/>
      <diagonal/>
    </border>
    <border>
      <left/>
      <right/>
      <top style="thin">
        <color theme="6" tint="-0.499984740745262"/>
      </top>
      <bottom style="medium">
        <color theme="6" tint="-0.499984740745262"/>
      </bottom>
      <diagonal/>
    </border>
    <border>
      <left/>
      <right style="medium">
        <color theme="6" tint="-0.499984740745262"/>
      </right>
      <top style="thin">
        <color theme="6" tint="-0.499984740745262"/>
      </top>
      <bottom style="medium">
        <color theme="6" tint="-0.499984740745262"/>
      </bottom>
      <diagonal/>
    </border>
    <border>
      <left style="hair">
        <color theme="6" tint="-0.499984740745262"/>
      </left>
      <right/>
      <top style="thin">
        <color theme="6" tint="-0.499984740745262"/>
      </top>
      <bottom style="medium">
        <color theme="6" tint="-0.499984740745262"/>
      </bottom>
      <diagonal/>
    </border>
    <border>
      <left style="hair">
        <color theme="6" tint="-0.499984740745262"/>
      </left>
      <right/>
      <top style="thin">
        <color theme="6" tint="-0.499984740745262"/>
      </top>
      <bottom style="thin">
        <color indexed="16"/>
      </bottom>
      <diagonal/>
    </border>
    <border>
      <left style="hair">
        <color theme="6" tint="-0.499984740745262"/>
      </left>
      <right/>
      <top style="thin">
        <color indexed="16"/>
      </top>
      <bottom/>
      <diagonal/>
    </border>
    <border>
      <left style="medium">
        <color theme="6" tint="-0.499984740745262"/>
      </left>
      <right/>
      <top style="medium">
        <color theme="6" tint="-0.499984740745262"/>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style="medium">
        <color theme="6" tint="-0.499984740745262"/>
      </left>
      <right/>
      <top/>
      <bottom/>
      <diagonal/>
    </border>
    <border>
      <left style="medium">
        <color theme="6" tint="-0.499984740745262"/>
      </left>
      <right/>
      <top/>
      <bottom style="medium">
        <color theme="6" tint="-0.499984740745262"/>
      </bottom>
      <diagonal/>
    </border>
    <border>
      <left style="medium">
        <color theme="6" tint="-0.499984740745262"/>
      </left>
      <right style="medium">
        <color theme="6" tint="-0.499984740745262"/>
      </right>
      <top style="medium">
        <color theme="6" tint="-0.499984740745262"/>
      </top>
      <bottom/>
      <diagonal/>
    </border>
    <border>
      <left style="medium">
        <color theme="6" tint="-0.499984740745262"/>
      </left>
      <right style="medium">
        <color theme="6" tint="-0.499984740745262"/>
      </right>
      <top/>
      <bottom/>
      <diagonal/>
    </border>
    <border>
      <left style="medium">
        <color theme="6" tint="-0.499984740745262"/>
      </left>
      <right style="medium">
        <color theme="6" tint="-0.499984740745262"/>
      </right>
      <top/>
      <bottom style="medium">
        <color theme="6" tint="-0.499984740745262"/>
      </bottom>
      <diagonal/>
    </border>
    <border>
      <left/>
      <right/>
      <top style="thin">
        <color auto="1"/>
      </top>
      <bottom style="medium">
        <color auto="1"/>
      </bottom>
      <diagonal/>
    </border>
    <border>
      <left style="medium">
        <color indexed="8"/>
      </left>
      <right style="medium">
        <color indexed="8"/>
      </right>
      <top style="medium">
        <color indexed="8"/>
      </top>
      <bottom/>
      <diagonal/>
    </border>
    <border>
      <left style="medium">
        <color theme="9" tint="-0.24994659260841701"/>
      </left>
      <right/>
      <top style="medium">
        <color theme="9" tint="-0.24994659260841701"/>
      </top>
      <bottom/>
      <diagonal/>
    </border>
    <border>
      <left/>
      <right/>
      <top style="medium">
        <color theme="9" tint="-0.24994659260841701"/>
      </top>
      <bottom/>
      <diagonal/>
    </border>
    <border>
      <left/>
      <right style="medium">
        <color theme="9" tint="-0.24994659260841701"/>
      </right>
      <top style="medium">
        <color theme="9" tint="-0.24994659260841701"/>
      </top>
      <bottom/>
      <diagonal/>
    </border>
    <border>
      <left style="medium">
        <color rgb="FF800000"/>
      </left>
      <right/>
      <top/>
      <bottom/>
      <diagonal/>
    </border>
    <border>
      <left style="medium">
        <color indexed="64"/>
      </left>
      <right/>
      <top style="mediumDashed">
        <color indexed="64"/>
      </top>
      <bottom/>
      <diagonal/>
    </border>
    <border>
      <left/>
      <right/>
      <top style="mediumDashed">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hair">
        <color auto="1"/>
      </right>
      <top/>
      <bottom/>
      <diagonal/>
    </border>
    <border>
      <left/>
      <right/>
      <top/>
      <bottom style="mediumDashed">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hair">
        <color theme="1" tint="0.499984740745262"/>
      </right>
      <top/>
      <bottom style="thin">
        <color indexed="64"/>
      </bottom>
      <diagonal/>
    </border>
    <border>
      <left style="thick">
        <color indexed="8"/>
      </left>
      <right/>
      <top style="thick">
        <color indexed="8"/>
      </top>
      <bottom/>
      <diagonal/>
    </border>
    <border>
      <left style="thin">
        <color indexed="8"/>
      </left>
      <right style="thin">
        <color indexed="8"/>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top/>
      <bottom style="thin">
        <color indexed="8"/>
      </bottom>
      <diagonal/>
    </border>
    <border>
      <left style="thin">
        <color indexed="8"/>
      </left>
      <right style="thick">
        <color indexed="8"/>
      </right>
      <top style="thin">
        <color indexed="8"/>
      </top>
      <bottom style="thin">
        <color indexed="8"/>
      </bottom>
      <diagonal/>
    </border>
    <border>
      <left style="thick">
        <color indexed="8"/>
      </left>
      <right/>
      <top style="thin">
        <color indexed="8"/>
      </top>
      <bottom style="thin">
        <color indexed="8"/>
      </bottom>
      <diagonal/>
    </border>
    <border>
      <left style="thick">
        <color indexed="8"/>
      </left>
      <right/>
      <top style="thin">
        <color indexed="8"/>
      </top>
      <bottom style="thick">
        <color indexed="8"/>
      </bottom>
      <diagonal/>
    </border>
    <border>
      <left style="thin">
        <color indexed="8"/>
      </left>
      <right style="thin">
        <color indexed="8"/>
      </right>
      <top style="thin">
        <color indexed="8"/>
      </top>
      <bottom style="thick">
        <color indexed="8"/>
      </bottom>
      <diagonal/>
    </border>
    <border>
      <left/>
      <right style="thin">
        <color indexed="8"/>
      </right>
      <top style="thin">
        <color indexed="8"/>
      </top>
      <bottom style="thick">
        <color indexed="8"/>
      </bottom>
      <diagonal/>
    </border>
    <border>
      <left style="thin">
        <color indexed="8"/>
      </left>
      <right style="thick">
        <color indexed="8"/>
      </right>
      <top style="thin">
        <color indexed="8"/>
      </top>
      <bottom style="thick">
        <color indexed="8"/>
      </bottom>
      <diagonal/>
    </border>
    <border>
      <left style="medium">
        <color rgb="FF0070C0"/>
      </left>
      <right/>
      <top style="medium">
        <color rgb="FF0070C0"/>
      </top>
      <bottom/>
      <diagonal/>
    </border>
    <border>
      <left/>
      <right/>
      <top style="medium">
        <color rgb="FF0070C0"/>
      </top>
      <bottom/>
      <diagonal/>
    </border>
    <border>
      <left style="medium">
        <color rgb="FF0070C0"/>
      </left>
      <right/>
      <top/>
      <bottom style="medium">
        <color rgb="FF0070C0"/>
      </bottom>
      <diagonal/>
    </border>
    <border>
      <left/>
      <right/>
      <top/>
      <bottom style="medium">
        <color rgb="FF0070C0"/>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theme="9"/>
      </top>
      <bottom style="hair">
        <color theme="9"/>
      </bottom>
      <diagonal/>
    </border>
    <border>
      <left/>
      <right/>
      <top style="thin">
        <color theme="9" tint="0.39991454817346722"/>
      </top>
      <bottom style="thin">
        <color theme="9" tint="0.39991454817346722"/>
      </bottom>
      <diagonal/>
    </border>
    <border>
      <left style="medium">
        <color indexed="64"/>
      </left>
      <right style="hair">
        <color indexed="64"/>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thin">
        <color indexed="64"/>
      </left>
      <right/>
      <top/>
      <bottom style="hair">
        <color indexed="64"/>
      </bottom>
      <diagonal/>
    </border>
    <border>
      <left style="thin">
        <color auto="1"/>
      </left>
      <right/>
      <top style="hair">
        <color indexed="64"/>
      </top>
      <bottom style="hair">
        <color indexed="64"/>
      </bottom>
      <diagonal/>
    </border>
    <border>
      <left/>
      <right/>
      <top style="thin">
        <color theme="0" tint="-0.499984740745262"/>
      </top>
      <bottom style="thin">
        <color theme="0" tint="-0.499984740745262"/>
      </bottom>
      <diagonal/>
    </border>
    <border>
      <left/>
      <right/>
      <top/>
      <bottom style="thick">
        <color indexed="64"/>
      </bottom>
      <diagonal/>
    </border>
    <border>
      <left style="thin">
        <color indexed="64"/>
      </left>
      <right style="thin">
        <color indexed="64"/>
      </right>
      <top/>
      <bottom/>
      <diagonal/>
    </border>
    <border>
      <left/>
      <right/>
      <top style="thick">
        <color auto="1"/>
      </top>
      <bottom/>
      <diagonal/>
    </border>
    <border>
      <left/>
      <right style="medium">
        <color indexed="64"/>
      </right>
      <top style="mediumDashed">
        <color indexed="64"/>
      </top>
      <bottom/>
      <diagonal/>
    </border>
    <border>
      <left style="medium">
        <color indexed="64"/>
      </left>
      <right/>
      <top/>
      <bottom style="mediumDashed">
        <color indexed="64"/>
      </bottom>
      <diagonal/>
    </border>
    <border>
      <left/>
      <right style="medium">
        <color indexed="64"/>
      </right>
      <top/>
      <bottom style="mediumDashed">
        <color indexed="64"/>
      </bottom>
      <diagonal/>
    </border>
    <border>
      <left/>
      <right/>
      <top/>
      <bottom style="dashed">
        <color indexed="64"/>
      </bottom>
      <diagonal/>
    </border>
    <border>
      <left/>
      <right style="medium">
        <color indexed="64"/>
      </right>
      <top/>
      <bottom style="dashed">
        <color indexed="64"/>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indexed="64"/>
      </left>
      <right/>
      <top style="mediumDashed">
        <color indexed="64"/>
      </top>
      <bottom style="hair">
        <color indexed="64"/>
      </bottom>
      <diagonal/>
    </border>
    <border>
      <left/>
      <right/>
      <top style="mediumDashed">
        <color indexed="64"/>
      </top>
      <bottom style="hair">
        <color indexed="64"/>
      </bottom>
      <diagonal/>
    </border>
    <border>
      <left/>
      <right style="medium">
        <color indexed="64"/>
      </right>
      <top style="mediumDashed">
        <color indexed="64"/>
      </top>
      <bottom style="hair">
        <color indexed="64"/>
      </bottom>
      <diagonal/>
    </border>
    <border>
      <left style="medium">
        <color auto="1"/>
      </left>
      <right/>
      <top style="thin">
        <color indexed="64"/>
      </top>
      <bottom style="thin">
        <color auto="1"/>
      </bottom>
      <diagonal/>
    </border>
    <border>
      <left/>
      <right style="medium">
        <color auto="1"/>
      </right>
      <top style="thin">
        <color auto="1"/>
      </top>
      <bottom style="thin">
        <color auto="1"/>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style="dashDot">
        <color indexed="64"/>
      </top>
      <bottom style="dashDot">
        <color indexed="64"/>
      </bottom>
      <diagonal/>
    </border>
    <border>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bottom style="hair">
        <color indexed="12"/>
      </bottom>
      <diagonal/>
    </border>
    <border>
      <left/>
      <right/>
      <top/>
      <bottom style="hair">
        <color indexed="12"/>
      </bottom>
      <diagonal/>
    </border>
    <border>
      <left/>
      <right style="medium">
        <color indexed="64"/>
      </right>
      <top/>
      <bottom style="hair">
        <color indexed="12"/>
      </bottom>
      <diagonal/>
    </border>
    <border>
      <left style="medium">
        <color indexed="64"/>
      </left>
      <right/>
      <top style="hair">
        <color indexed="12"/>
      </top>
      <bottom/>
      <diagonal/>
    </border>
    <border>
      <left/>
      <right style="medium">
        <color indexed="64"/>
      </right>
      <top style="hair">
        <color indexed="12"/>
      </top>
      <bottom/>
      <diagonal/>
    </border>
    <border>
      <left style="medium">
        <color indexed="64"/>
      </left>
      <right/>
      <top/>
      <bottom style="hair">
        <color indexed="10"/>
      </bottom>
      <diagonal/>
    </border>
    <border>
      <left/>
      <right/>
      <top/>
      <bottom style="hair">
        <color indexed="10"/>
      </bottom>
      <diagonal/>
    </border>
    <border>
      <left/>
      <right style="medium">
        <color indexed="64"/>
      </right>
      <top/>
      <bottom style="hair">
        <color indexed="10"/>
      </bottom>
      <diagonal/>
    </border>
    <border>
      <left style="hair">
        <color auto="1"/>
      </left>
      <right style="hair">
        <color auto="1"/>
      </right>
      <top/>
      <bottom/>
      <diagonal/>
    </border>
    <border>
      <left style="hair">
        <color indexed="64"/>
      </left>
      <right style="medium">
        <color indexed="64"/>
      </right>
      <top/>
      <bottom/>
      <diagonal/>
    </border>
    <border>
      <left style="medium">
        <color indexed="64"/>
      </left>
      <right/>
      <top style="hair">
        <color indexed="10"/>
      </top>
      <bottom/>
      <diagonal/>
    </border>
    <border>
      <left/>
      <right/>
      <top style="hair">
        <color indexed="10"/>
      </top>
      <bottom/>
      <diagonal/>
    </border>
    <border>
      <left/>
      <right style="medium">
        <color indexed="64"/>
      </right>
      <top style="hair">
        <color indexed="10"/>
      </top>
      <bottom/>
      <diagonal/>
    </border>
    <border>
      <left/>
      <right style="medium">
        <color rgb="FF0070C0"/>
      </right>
      <top style="medium">
        <color rgb="FF0070C0"/>
      </top>
      <bottom/>
      <diagonal/>
    </border>
    <border>
      <left/>
      <right style="medium">
        <color rgb="FF0070C0"/>
      </right>
      <top/>
      <bottom style="medium">
        <color rgb="FF0070C0"/>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auto="1"/>
      </top>
      <bottom/>
      <diagonal/>
    </border>
    <border>
      <left/>
      <right style="medium">
        <color indexed="64"/>
      </right>
      <top style="hair">
        <color indexed="64"/>
      </top>
      <bottom style="hair">
        <color indexed="64"/>
      </bottom>
      <diagonal/>
    </border>
    <border>
      <left style="medium">
        <color indexed="64"/>
      </left>
      <right/>
      <top style="dashDot">
        <color indexed="64"/>
      </top>
      <bottom/>
      <diagonal/>
    </border>
    <border>
      <left/>
      <right style="medium">
        <color indexed="64"/>
      </right>
      <top style="dashDot">
        <color indexed="64"/>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0"/>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10"/>
      </left>
      <right style="thin">
        <color indexed="10"/>
      </right>
      <top style="thin">
        <color indexed="10"/>
      </top>
      <bottom style="thin">
        <color indexed="10"/>
      </bottom>
      <diagonal/>
    </border>
    <border>
      <left/>
      <right/>
      <top style="thin">
        <color indexed="10"/>
      </top>
      <bottom/>
      <diagonal/>
    </border>
    <border>
      <left style="medium">
        <color indexed="64"/>
      </left>
      <right style="hair">
        <color indexed="64"/>
      </right>
      <top/>
      <bottom style="medium">
        <color auto="1"/>
      </bottom>
      <diagonal/>
    </border>
    <border>
      <left style="hair">
        <color rgb="FFFF0000"/>
      </left>
      <right style="hair">
        <color rgb="FFFF0000"/>
      </right>
      <top style="hair">
        <color rgb="FFFF0000"/>
      </top>
      <bottom style="hair">
        <color rgb="FFFF0000"/>
      </bottom>
      <diagonal/>
    </border>
    <border>
      <left style="hair">
        <color rgb="FFFF0000"/>
      </left>
      <right style="medium">
        <color indexed="64"/>
      </right>
      <top style="hair">
        <color rgb="FFFF0000"/>
      </top>
      <bottom style="hair">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12"/>
      </left>
      <right style="hair">
        <color indexed="12"/>
      </right>
      <top style="hair">
        <color indexed="12"/>
      </top>
      <bottom style="hair">
        <color indexed="12"/>
      </bottom>
      <diagonal/>
    </border>
    <border>
      <left/>
      <right/>
      <top/>
      <bottom style="hair">
        <color rgb="FF0000FF"/>
      </bottom>
      <diagonal/>
    </border>
    <border>
      <left style="hair">
        <color rgb="FF0000FF"/>
      </left>
      <right style="hair">
        <color rgb="FF0000FF"/>
      </right>
      <top style="hair">
        <color rgb="FF0000FF"/>
      </top>
      <bottom style="hair">
        <color rgb="FF0000FF"/>
      </bottom>
      <diagonal/>
    </border>
    <border>
      <left style="hair">
        <color indexed="12"/>
      </left>
      <right style="hair">
        <color indexed="12"/>
      </right>
      <top/>
      <bottom/>
      <diagonal/>
    </border>
    <border>
      <left/>
      <right style="hair">
        <color indexed="12"/>
      </right>
      <top/>
      <bottom/>
      <diagonal/>
    </border>
    <border>
      <left/>
      <right style="thin">
        <color indexed="64"/>
      </right>
      <top style="thin">
        <color indexed="64"/>
      </top>
      <bottom style="thin">
        <color indexed="64"/>
      </bottom>
      <diagonal/>
    </border>
    <border>
      <left style="hair">
        <color auto="1"/>
      </left>
      <right style="hair">
        <color auto="1"/>
      </right>
      <top/>
      <bottom/>
      <diagonal/>
    </border>
    <border>
      <left/>
      <right/>
      <top style="thin">
        <color indexed="64"/>
      </top>
      <bottom style="thin">
        <color indexed="64"/>
      </bottom>
      <diagonal/>
    </border>
    <border>
      <left style="hair">
        <color indexed="64"/>
      </left>
      <right style="hair">
        <color indexed="64"/>
      </right>
      <top/>
      <bottom style="hair">
        <color indexed="64"/>
      </bottom>
      <diagonal/>
    </border>
    <border>
      <left style="medium">
        <color rgb="FF0070C0"/>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top/>
      <bottom style="medium">
        <color auto="1"/>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theme="6" tint="-0.499984740745262"/>
      </right>
      <top/>
      <bottom style="thin">
        <color theme="6" tint="-0.499984740745262"/>
      </bottom>
      <diagonal/>
    </border>
    <border>
      <left/>
      <right style="thin">
        <color indexed="64"/>
      </right>
      <top/>
      <bottom/>
      <diagonal/>
    </border>
    <border>
      <left/>
      <right style="medium">
        <color auto="1"/>
      </right>
      <top/>
      <bottom/>
      <diagonal/>
    </border>
    <border>
      <left/>
      <right/>
      <top style="medium">
        <color indexed="64"/>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medium">
        <color auto="1"/>
      </right>
      <top style="medium">
        <color indexed="64"/>
      </top>
      <bottom/>
      <diagonal/>
    </border>
    <border>
      <left/>
      <right style="medium">
        <color auto="1"/>
      </right>
      <top/>
      <bottom style="medium">
        <color auto="1"/>
      </bottom>
      <diagonal/>
    </border>
    <border>
      <left style="medium">
        <color auto="1"/>
      </left>
      <right/>
      <top style="medium">
        <color auto="1"/>
      </top>
      <bottom style="thin">
        <color theme="6" tint="-0.499984740745262"/>
      </bottom>
      <diagonal/>
    </border>
    <border>
      <left style="hair">
        <color theme="6" tint="-0.499984740745262"/>
      </left>
      <right/>
      <top style="medium">
        <color auto="1"/>
      </top>
      <bottom style="thin">
        <color theme="6" tint="-0.499984740745262"/>
      </bottom>
      <diagonal/>
    </border>
    <border>
      <left/>
      <right/>
      <top style="medium">
        <color auto="1"/>
      </top>
      <bottom style="thin">
        <color theme="6" tint="-0.499984740745262"/>
      </bottom>
      <diagonal/>
    </border>
    <border>
      <left style="thin">
        <color theme="6" tint="-0.499984740745262"/>
      </left>
      <right style="medium">
        <color auto="1"/>
      </right>
      <top style="medium">
        <color auto="1"/>
      </top>
      <bottom style="thin">
        <color theme="6" tint="-0.499984740745262"/>
      </bottom>
      <diagonal/>
    </border>
    <border>
      <left style="medium">
        <color indexed="64"/>
      </left>
      <right/>
      <top style="medium">
        <color indexed="64"/>
      </top>
      <bottom/>
      <diagonal/>
    </border>
    <border>
      <left style="medium">
        <color indexed="64"/>
      </left>
      <right/>
      <top style="thin">
        <color auto="1"/>
      </top>
      <bottom/>
      <diagonal/>
    </border>
    <border>
      <left style="medium">
        <color auto="1"/>
      </left>
      <right/>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s>
  <cellStyleXfs count="46">
    <xf numFmtId="0" fontId="0" fillId="0" borderId="0"/>
    <xf numFmtId="44" fontId="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alignment vertical="top"/>
      <protection locked="0"/>
    </xf>
    <xf numFmtId="0" fontId="6" fillId="0" borderId="0"/>
    <xf numFmtId="0" fontId="34" fillId="0" borderId="0"/>
    <xf numFmtId="0" fontId="43" fillId="0" borderId="0"/>
    <xf numFmtId="0" fontId="43" fillId="0" borderId="0"/>
    <xf numFmtId="0" fontId="5" fillId="0" borderId="0"/>
    <xf numFmtId="0" fontId="8" fillId="0" borderId="0"/>
    <xf numFmtId="0" fontId="38" fillId="0" borderId="0"/>
    <xf numFmtId="0" fontId="5" fillId="0" borderId="0"/>
    <xf numFmtId="0" fontId="112" fillId="0" borderId="0" applyNumberFormat="0" applyFill="0" applyBorder="0" applyAlignment="0" applyProtection="0"/>
    <xf numFmtId="0" fontId="13" fillId="0" borderId="0" applyNumberFormat="0" applyFill="0" applyBorder="0" applyAlignment="0" applyProtection="0"/>
    <xf numFmtId="0" fontId="4" fillId="0" borderId="0"/>
    <xf numFmtId="0" fontId="114" fillId="0" borderId="0" applyNumberFormat="0" applyFill="0" applyBorder="0" applyAlignment="0" applyProtection="0"/>
    <xf numFmtId="0" fontId="5" fillId="0" borderId="0"/>
    <xf numFmtId="0" fontId="5" fillId="0" borderId="0"/>
    <xf numFmtId="0" fontId="3" fillId="0" borderId="0"/>
    <xf numFmtId="0" fontId="5" fillId="0" borderId="0"/>
    <xf numFmtId="0" fontId="3" fillId="0" borderId="0"/>
    <xf numFmtId="0" fontId="3" fillId="0" borderId="0"/>
    <xf numFmtId="0" fontId="114" fillId="0" borderId="0" applyNumberFormat="0" applyFill="0" applyBorder="0" applyAlignment="0" applyProtection="0"/>
    <xf numFmtId="0" fontId="5" fillId="0" borderId="0"/>
    <xf numFmtId="0" fontId="13" fillId="0" borderId="0" applyNumberFormat="0" applyFill="0" applyBorder="0" applyAlignment="0" applyProtection="0">
      <alignment vertical="top"/>
      <protection locked="0"/>
    </xf>
    <xf numFmtId="0" fontId="5" fillId="0" borderId="0"/>
    <xf numFmtId="0" fontId="5" fillId="0" borderId="0"/>
    <xf numFmtId="0" fontId="5" fillId="0" borderId="0"/>
    <xf numFmtId="0" fontId="63" fillId="0" borderId="0"/>
    <xf numFmtId="0" fontId="189" fillId="0" borderId="0"/>
    <xf numFmtId="0" fontId="112" fillId="0" borderId="0" applyNumberFormat="0" applyFill="0" applyBorder="0" applyAlignment="0" applyProtection="0"/>
    <xf numFmtId="0" fontId="13" fillId="0" borderId="0" applyNumberFormat="0" applyFill="0" applyBorder="0" applyAlignment="0" applyProtection="0">
      <alignment vertical="top"/>
      <protection locked="0"/>
    </xf>
    <xf numFmtId="0" fontId="5" fillId="0" borderId="0"/>
    <xf numFmtId="0" fontId="7" fillId="0" borderId="0"/>
    <xf numFmtId="0" fontId="8" fillId="0" borderId="0"/>
    <xf numFmtId="0" fontId="8" fillId="0" borderId="0"/>
    <xf numFmtId="0" fontId="7" fillId="0" borderId="0"/>
    <xf numFmtId="0" fontId="5" fillId="0" borderId="0"/>
    <xf numFmtId="0" fontId="453" fillId="0" borderId="0"/>
    <xf numFmtId="0" fontId="2" fillId="0" borderId="0"/>
    <xf numFmtId="0" fontId="2" fillId="0" borderId="0"/>
    <xf numFmtId="0" fontId="1" fillId="0" borderId="0"/>
    <xf numFmtId="0" fontId="1" fillId="0" borderId="0"/>
    <xf numFmtId="0" fontId="1" fillId="0" borderId="0"/>
    <xf numFmtId="0" fontId="474" fillId="0" borderId="0"/>
    <xf numFmtId="0" fontId="5" fillId="0" borderId="0"/>
  </cellStyleXfs>
  <cellXfs count="2462">
    <xf numFmtId="0" fontId="0" fillId="0" borderId="0" xfId="0"/>
    <xf numFmtId="0" fontId="45" fillId="31" borderId="0" xfId="0" applyFont="1" applyFill="1" applyBorder="1" applyAlignment="1">
      <alignment horizontal="left" vertical="center"/>
    </xf>
    <xf numFmtId="0" fontId="76" fillId="18" borderId="0" xfId="9" applyFont="1" applyFill="1" applyBorder="1" applyAlignment="1">
      <alignment horizontal="left" vertical="center"/>
    </xf>
    <xf numFmtId="0" fontId="76" fillId="0" borderId="0" xfId="8" applyNumberFormat="1" applyFont="1" applyFill="1" applyBorder="1" applyAlignment="1" applyProtection="1">
      <alignment vertical="center"/>
      <protection locked="0"/>
    </xf>
    <xf numFmtId="0" fontId="93" fillId="0" borderId="0" xfId="8" applyFont="1" applyAlignment="1">
      <alignment vertical="center"/>
    </xf>
    <xf numFmtId="0" fontId="94" fillId="31" borderId="0" xfId="0" applyFont="1" applyFill="1" applyBorder="1" applyAlignment="1">
      <alignment horizontal="center" vertical="center"/>
    </xf>
    <xf numFmtId="0" fontId="58" fillId="0" borderId="0" xfId="0" applyFont="1" applyBorder="1" applyAlignment="1">
      <alignment horizontal="center" vertical="center"/>
    </xf>
    <xf numFmtId="0" fontId="58" fillId="18" borderId="0" xfId="0" applyFont="1" applyFill="1" applyBorder="1" applyAlignment="1">
      <alignment horizontal="center" vertical="center"/>
    </xf>
    <xf numFmtId="0" fontId="56" fillId="5" borderId="0" xfId="9" applyNumberFormat="1" applyFont="1" applyFill="1" applyBorder="1" applyAlignment="1">
      <alignment horizontal="center" vertical="center" wrapText="1"/>
    </xf>
    <xf numFmtId="0" fontId="96" fillId="18" borderId="0" xfId="9" applyFont="1" applyFill="1" applyBorder="1" applyAlignment="1">
      <alignment horizontal="centerContinuous" vertical="center" wrapText="1"/>
    </xf>
    <xf numFmtId="166" fontId="76" fillId="0" borderId="0" xfId="8" applyNumberFormat="1" applyFont="1" applyFill="1" applyBorder="1" applyAlignment="1" applyProtection="1">
      <alignment horizontal="center" vertical="center"/>
      <protection locked="0"/>
    </xf>
    <xf numFmtId="0" fontId="88" fillId="0" borderId="0" xfId="8" applyNumberFormat="1" applyFont="1" applyFill="1" applyBorder="1" applyAlignment="1" applyProtection="1">
      <alignment horizontal="right" vertical="center"/>
      <protection locked="0"/>
    </xf>
    <xf numFmtId="0" fontId="58" fillId="5" borderId="0" xfId="0" applyFont="1" applyFill="1" applyBorder="1" applyAlignment="1">
      <alignment horizontal="left" vertical="center"/>
    </xf>
    <xf numFmtId="0" fontId="72" fillId="7" borderId="0" xfId="9" applyFont="1" applyFill="1" applyBorder="1" applyAlignment="1">
      <alignment horizontal="centerContinuous" vertical="center"/>
    </xf>
    <xf numFmtId="0" fontId="99" fillId="5" borderId="0" xfId="9" applyNumberFormat="1" applyFont="1" applyFill="1" applyBorder="1" applyAlignment="1">
      <alignment horizontal="left" vertical="center"/>
    </xf>
    <xf numFmtId="0" fontId="99" fillId="5" borderId="0" xfId="9" applyNumberFormat="1" applyFont="1" applyFill="1" applyBorder="1" applyAlignment="1">
      <alignment horizontal="center" vertical="center" wrapText="1"/>
    </xf>
    <xf numFmtId="0" fontId="93" fillId="0" borderId="0" xfId="8" applyFont="1" applyFill="1" applyBorder="1" applyAlignment="1">
      <alignment vertical="center"/>
    </xf>
    <xf numFmtId="0" fontId="100" fillId="0" borderId="0" xfId="8" applyFont="1" applyFill="1" applyBorder="1" applyAlignment="1">
      <alignment horizontal="left" vertical="center"/>
    </xf>
    <xf numFmtId="0" fontId="76" fillId="0" borderId="0" xfId="0" applyFont="1" applyAlignment="1">
      <alignment vertical="center"/>
    </xf>
    <xf numFmtId="166" fontId="101" fillId="0" borderId="0" xfId="8" applyNumberFormat="1" applyFont="1" applyFill="1" applyBorder="1" applyAlignment="1" applyProtection="1">
      <alignment horizontal="center" vertical="center"/>
      <protection locked="0"/>
    </xf>
    <xf numFmtId="0" fontId="57" fillId="0" borderId="0" xfId="0" applyFont="1" applyAlignment="1">
      <alignment vertical="center"/>
    </xf>
    <xf numFmtId="0" fontId="103" fillId="0" borderId="0" xfId="0" applyFont="1" applyAlignment="1">
      <alignment vertical="center"/>
    </xf>
    <xf numFmtId="0" fontId="103" fillId="22" borderId="0" xfId="8" applyNumberFormat="1" applyFont="1" applyFill="1" applyBorder="1" applyAlignment="1" applyProtection="1">
      <alignment vertical="center"/>
      <protection locked="0"/>
    </xf>
    <xf numFmtId="0" fontId="89" fillId="22" borderId="0" xfId="8" applyNumberFormat="1" applyFont="1" applyFill="1" applyBorder="1" applyAlignment="1" applyProtection="1">
      <alignment vertical="center"/>
      <protection locked="0"/>
    </xf>
    <xf numFmtId="0" fontId="57" fillId="22" borderId="0" xfId="8" quotePrefix="1" applyNumberFormat="1" applyFont="1" applyFill="1" applyBorder="1" applyAlignment="1" applyProtection="1">
      <alignment horizontal="left" vertical="center"/>
      <protection locked="0"/>
    </xf>
    <xf numFmtId="0" fontId="103" fillId="22" borderId="25" xfId="0" applyFont="1" applyFill="1" applyBorder="1" applyAlignment="1">
      <alignment vertical="center"/>
    </xf>
    <xf numFmtId="0" fontId="103" fillId="22" borderId="26" xfId="0" applyFont="1" applyFill="1" applyBorder="1" applyAlignment="1">
      <alignment vertical="center"/>
    </xf>
    <xf numFmtId="0" fontId="103" fillId="22" borderId="27" xfId="0" applyFont="1" applyFill="1" applyBorder="1" applyAlignment="1">
      <alignment vertical="center"/>
    </xf>
    <xf numFmtId="0" fontId="103" fillId="22" borderId="28" xfId="0" applyFont="1" applyFill="1" applyBorder="1" applyAlignment="1">
      <alignment vertical="center"/>
    </xf>
    <xf numFmtId="0" fontId="104" fillId="22" borderId="0" xfId="0" applyFont="1" applyFill="1" applyBorder="1" applyAlignment="1">
      <alignment vertical="center"/>
    </xf>
    <xf numFmtId="0" fontId="103" fillId="22" borderId="0" xfId="0" applyFont="1" applyFill="1" applyBorder="1" applyAlignment="1">
      <alignment vertical="center"/>
    </xf>
    <xf numFmtId="0" fontId="103" fillId="22" borderId="29" xfId="0" applyFont="1" applyFill="1" applyBorder="1" applyAlignment="1">
      <alignment vertical="center"/>
    </xf>
    <xf numFmtId="0" fontId="91" fillId="22" borderId="0" xfId="0" applyFont="1" applyFill="1" applyBorder="1" applyAlignment="1">
      <alignment vertical="center"/>
    </xf>
    <xf numFmtId="0" fontId="103" fillId="22" borderId="30" xfId="0" applyFont="1" applyFill="1" applyBorder="1" applyAlignment="1">
      <alignment vertical="center"/>
    </xf>
    <xf numFmtId="0" fontId="103" fillId="22" borderId="31" xfId="0" applyFont="1" applyFill="1" applyBorder="1" applyAlignment="1">
      <alignment vertical="center"/>
    </xf>
    <xf numFmtId="0" fontId="103" fillId="22" borderId="32" xfId="0" applyFont="1" applyFill="1" applyBorder="1" applyAlignment="1">
      <alignment vertical="center"/>
    </xf>
    <xf numFmtId="0" fontId="57" fillId="22" borderId="25" xfId="0" applyFont="1" applyFill="1" applyBorder="1" applyAlignment="1">
      <alignment vertical="center"/>
    </xf>
    <xf numFmtId="0" fontId="57" fillId="22" borderId="26" xfId="0" applyFont="1" applyFill="1" applyBorder="1" applyAlignment="1">
      <alignment vertical="center"/>
    </xf>
    <xf numFmtId="0" fontId="57" fillId="22" borderId="27" xfId="0" applyFont="1" applyFill="1" applyBorder="1" applyAlignment="1">
      <alignment vertical="center"/>
    </xf>
    <xf numFmtId="0" fontId="57" fillId="22" borderId="28" xfId="0" applyFont="1" applyFill="1" applyBorder="1" applyAlignment="1">
      <alignment vertical="center"/>
    </xf>
    <xf numFmtId="0" fontId="57" fillId="22" borderId="0" xfId="0" applyFont="1" applyFill="1" applyBorder="1" applyAlignment="1">
      <alignment vertical="center"/>
    </xf>
    <xf numFmtId="0" fontId="57" fillId="22" borderId="29" xfId="0" applyFont="1" applyFill="1" applyBorder="1" applyAlignment="1">
      <alignment vertical="center"/>
    </xf>
    <xf numFmtId="0" fontId="57" fillId="22" borderId="30" xfId="0" applyFont="1" applyFill="1" applyBorder="1" applyAlignment="1">
      <alignment vertical="center"/>
    </xf>
    <xf numFmtId="0" fontId="57" fillId="22" borderId="31" xfId="0" applyFont="1" applyFill="1" applyBorder="1" applyAlignment="1">
      <alignment vertical="center"/>
    </xf>
    <xf numFmtId="0" fontId="57" fillId="22" borderId="32" xfId="0" applyFont="1" applyFill="1" applyBorder="1" applyAlignment="1">
      <alignment vertical="center"/>
    </xf>
    <xf numFmtId="0" fontId="93" fillId="0" borderId="0" xfId="8" applyFont="1" applyBorder="1" applyAlignment="1">
      <alignment vertical="center"/>
    </xf>
    <xf numFmtId="0" fontId="81" fillId="37" borderId="0" xfId="0" applyFont="1" applyFill="1" applyAlignment="1">
      <alignment horizontal="right" vertical="center"/>
    </xf>
    <xf numFmtId="0" fontId="109" fillId="22" borderId="31" xfId="0" applyFont="1" applyFill="1" applyBorder="1" applyAlignment="1">
      <alignment vertical="center"/>
    </xf>
    <xf numFmtId="0" fontId="5" fillId="17" borderId="0" xfId="11" applyFill="1" applyProtection="1">
      <protection hidden="1"/>
    </xf>
    <xf numFmtId="0" fontId="5" fillId="17" borderId="0" xfId="11" applyFill="1" applyAlignment="1">
      <alignment vertical="center"/>
    </xf>
    <xf numFmtId="0" fontId="5" fillId="0" borderId="0" xfId="11"/>
    <xf numFmtId="0" fontId="113" fillId="17" borderId="0" xfId="11" applyFont="1" applyFill="1" applyAlignment="1">
      <alignment vertical="center"/>
    </xf>
    <xf numFmtId="0" fontId="5" fillId="0" borderId="0" xfId="11" applyAlignment="1">
      <alignment vertical="center"/>
    </xf>
    <xf numFmtId="0" fontId="47" fillId="17" borderId="0" xfId="11" applyFont="1" applyFill="1" applyAlignment="1">
      <alignment vertical="center"/>
    </xf>
    <xf numFmtId="0" fontId="93" fillId="20" borderId="42" xfId="17" applyFont="1" applyFill="1" applyBorder="1" applyAlignment="1">
      <alignment horizontal="center" vertical="center"/>
    </xf>
    <xf numFmtId="0" fontId="129" fillId="18" borderId="0" xfId="9" applyFont="1" applyFill="1" applyBorder="1" applyAlignment="1">
      <alignment horizontal="right" vertical="center"/>
    </xf>
    <xf numFmtId="0" fontId="56" fillId="0" borderId="1" xfId="0" applyFont="1" applyFill="1" applyBorder="1" applyAlignment="1">
      <alignment horizontal="center" vertical="center"/>
    </xf>
    <xf numFmtId="0" fontId="56" fillId="0" borderId="1" xfId="0" applyFont="1" applyFill="1" applyBorder="1" applyAlignment="1">
      <alignment horizontal="left" vertical="center"/>
    </xf>
    <xf numFmtId="0" fontId="123" fillId="22" borderId="0" xfId="11" applyFont="1" applyFill="1" applyBorder="1" applyAlignment="1">
      <alignment vertical="center"/>
    </xf>
    <xf numFmtId="1" fontId="120" fillId="22" borderId="0" xfId="11" applyNumberFormat="1" applyFont="1" applyFill="1" applyBorder="1" applyAlignment="1" applyProtection="1">
      <alignment horizontal="center" vertical="center"/>
      <protection hidden="1"/>
    </xf>
    <xf numFmtId="166" fontId="120" fillId="22" borderId="0" xfId="11" applyNumberFormat="1" applyFont="1" applyFill="1" applyBorder="1" applyAlignment="1" applyProtection="1">
      <alignment horizontal="right" vertical="center"/>
      <protection hidden="1"/>
    </xf>
    <xf numFmtId="1" fontId="125" fillId="22" borderId="0" xfId="11" applyNumberFormat="1" applyFont="1" applyFill="1" applyBorder="1" applyAlignment="1" applyProtection="1">
      <alignment horizontal="center" vertical="center"/>
      <protection hidden="1"/>
    </xf>
    <xf numFmtId="166" fontId="125" fillId="22" borderId="0" xfId="11" applyNumberFormat="1" applyFont="1" applyFill="1" applyBorder="1" applyAlignment="1" applyProtection="1">
      <alignment horizontal="right" vertical="center"/>
      <protection hidden="1"/>
    </xf>
    <xf numFmtId="0" fontId="11" fillId="22" borderId="0" xfId="0" applyFont="1" applyFill="1" applyBorder="1"/>
    <xf numFmtId="0" fontId="63" fillId="22" borderId="0" xfId="0" applyFont="1" applyFill="1" applyBorder="1"/>
    <xf numFmtId="166" fontId="135" fillId="22" borderId="0" xfId="8" applyNumberFormat="1" applyFont="1" applyFill="1" applyBorder="1" applyAlignment="1" applyProtection="1">
      <alignment horizontal="center" vertical="center"/>
      <protection locked="0"/>
    </xf>
    <xf numFmtId="0" fontId="136" fillId="0" borderId="46" xfId="5" applyFont="1" applyBorder="1" applyAlignment="1">
      <alignment horizontal="center" vertical="center"/>
    </xf>
    <xf numFmtId="0" fontId="90" fillId="33" borderId="47" xfId="9" applyNumberFormat="1" applyFont="1" applyFill="1" applyBorder="1" applyAlignment="1">
      <alignment horizontal="center" vertical="center"/>
    </xf>
    <xf numFmtId="0" fontId="87" fillId="2" borderId="48" xfId="9" applyNumberFormat="1" applyFont="1" applyFill="1" applyBorder="1" applyAlignment="1">
      <alignment horizontal="center" vertical="center"/>
    </xf>
    <xf numFmtId="166" fontId="88" fillId="0" borderId="46" xfId="0" applyNumberFormat="1" applyFont="1" applyFill="1" applyBorder="1" applyAlignment="1" applyProtection="1">
      <alignment horizontal="center" vertical="center"/>
    </xf>
    <xf numFmtId="0" fontId="89" fillId="34" borderId="47" xfId="9" applyNumberFormat="1" applyFont="1" applyFill="1" applyBorder="1" applyAlignment="1">
      <alignment horizontal="center" vertical="center"/>
    </xf>
    <xf numFmtId="0" fontId="65" fillId="2" borderId="48" xfId="9" applyNumberFormat="1" applyFont="1" applyFill="1" applyBorder="1" applyAlignment="1">
      <alignment horizontal="center" vertical="center"/>
    </xf>
    <xf numFmtId="0" fontId="105" fillId="18" borderId="51" xfId="9" applyNumberFormat="1" applyFont="1" applyFill="1" applyBorder="1" applyAlignment="1">
      <alignment horizontal="center" vertical="center" wrapText="1"/>
    </xf>
    <xf numFmtId="0" fontId="72" fillId="36" borderId="51" xfId="9" applyNumberFormat="1" applyFont="1" applyFill="1" applyBorder="1" applyAlignment="1">
      <alignment horizontal="right" vertical="center"/>
    </xf>
    <xf numFmtId="0" fontId="85" fillId="31" borderId="53" xfId="0" applyFont="1" applyFill="1" applyBorder="1" applyAlignment="1">
      <alignment horizontal="left" vertical="center"/>
    </xf>
    <xf numFmtId="0" fontId="56" fillId="5" borderId="54" xfId="9" applyNumberFormat="1" applyFont="1" applyFill="1" applyBorder="1" applyAlignment="1">
      <alignment horizontal="center" vertical="center" wrapText="1"/>
    </xf>
    <xf numFmtId="166" fontId="86" fillId="32" borderId="53" xfId="0" applyNumberFormat="1" applyFont="1" applyFill="1" applyBorder="1" applyAlignment="1">
      <alignment horizontal="center" vertical="center"/>
    </xf>
    <xf numFmtId="175" fontId="87" fillId="24" borderId="54" xfId="9" applyNumberFormat="1" applyFont="1" applyFill="1" applyBorder="1" applyAlignment="1">
      <alignment horizontal="centerContinuous" vertical="center" wrapText="1"/>
    </xf>
    <xf numFmtId="164" fontId="76" fillId="0" borderId="53" xfId="9" applyNumberFormat="1" applyFont="1" applyFill="1" applyBorder="1" applyAlignment="1">
      <alignment horizontal="centerContinuous" vertical="center" wrapText="1"/>
    </xf>
    <xf numFmtId="170" fontId="56" fillId="5" borderId="54" xfId="9" applyNumberFormat="1" applyFont="1" applyFill="1" applyBorder="1" applyAlignment="1">
      <alignment horizontal="center" vertical="center" wrapText="1"/>
    </xf>
    <xf numFmtId="0" fontId="136" fillId="0" borderId="55" xfId="5" applyFont="1" applyBorder="1" applyAlignment="1">
      <alignment horizontal="center" vertical="center"/>
    </xf>
    <xf numFmtId="164" fontId="135" fillId="22" borderId="53" xfId="8" applyNumberFormat="1" applyFont="1" applyFill="1" applyBorder="1" applyAlignment="1" applyProtection="1">
      <alignment horizontal="center" vertical="center"/>
      <protection locked="0"/>
    </xf>
    <xf numFmtId="166" fontId="75" fillId="0" borderId="54" xfId="8" applyNumberFormat="1" applyFont="1" applyFill="1" applyBorder="1" applyAlignment="1" applyProtection="1">
      <alignment horizontal="center" vertical="center"/>
      <protection locked="0"/>
    </xf>
    <xf numFmtId="164" fontId="135" fillId="22" borderId="56" xfId="8" applyNumberFormat="1" applyFont="1" applyFill="1" applyBorder="1" applyAlignment="1" applyProtection="1">
      <alignment horizontal="center" vertical="center"/>
      <protection locked="0"/>
    </xf>
    <xf numFmtId="166" fontId="135" fillId="22" borderId="57" xfId="8" applyNumberFormat="1" applyFont="1" applyFill="1" applyBorder="1" applyAlignment="1" applyProtection="1">
      <alignment horizontal="center" vertical="center"/>
      <protection locked="0"/>
    </xf>
    <xf numFmtId="0" fontId="88" fillId="0" borderId="57" xfId="8" applyNumberFormat="1" applyFont="1" applyFill="1" applyBorder="1" applyAlignment="1" applyProtection="1">
      <alignment horizontal="right" vertical="center"/>
      <protection locked="0"/>
    </xf>
    <xf numFmtId="166" fontId="76" fillId="0" borderId="57" xfId="8" applyNumberFormat="1" applyFont="1" applyFill="1" applyBorder="1" applyAlignment="1" applyProtection="1">
      <alignment horizontal="center" vertical="center"/>
      <protection locked="0"/>
    </xf>
    <xf numFmtId="166" fontId="75" fillId="0" borderId="58" xfId="8" applyNumberFormat="1" applyFont="1" applyFill="1" applyBorder="1" applyAlignment="1" applyProtection="1">
      <alignment horizontal="center" vertical="center"/>
      <protection locked="0"/>
    </xf>
    <xf numFmtId="2" fontId="76" fillId="0" borderId="59" xfId="5" applyNumberFormat="1" applyFont="1" applyBorder="1" applyAlignment="1">
      <alignment horizontal="center" vertical="center"/>
    </xf>
    <xf numFmtId="0" fontId="97" fillId="3" borderId="60" xfId="9" applyNumberFormat="1" applyFont="1" applyFill="1" applyBorder="1" applyAlignment="1">
      <alignment horizontal="center" vertical="center"/>
    </xf>
    <xf numFmtId="0" fontId="95" fillId="3" borderId="60" xfId="9" applyNumberFormat="1" applyFont="1" applyFill="1" applyBorder="1" applyAlignment="1">
      <alignment horizontal="center" vertical="center"/>
    </xf>
    <xf numFmtId="0" fontId="95" fillId="3" borderId="60" xfId="0" applyNumberFormat="1" applyFont="1" applyFill="1" applyBorder="1" applyAlignment="1">
      <alignment horizontal="center" vertical="center"/>
    </xf>
    <xf numFmtId="0" fontId="107" fillId="3" borderId="60" xfId="0" applyNumberFormat="1" applyFont="1" applyFill="1" applyBorder="1" applyAlignment="1" applyProtection="1">
      <alignment horizontal="center" vertical="center"/>
      <protection locked="0"/>
    </xf>
    <xf numFmtId="0" fontId="98" fillId="3" borderId="61" xfId="0" applyNumberFormat="1" applyFont="1" applyFill="1" applyBorder="1" applyAlignment="1" applyProtection="1">
      <alignment horizontal="center" vertical="center"/>
      <protection locked="0"/>
    </xf>
    <xf numFmtId="0" fontId="56" fillId="0" borderId="62" xfId="0" applyFont="1" applyFill="1" applyBorder="1" applyAlignment="1">
      <alignment horizontal="center" vertical="center"/>
    </xf>
    <xf numFmtId="0" fontId="58" fillId="5" borderId="54" xfId="0" applyFont="1" applyFill="1" applyBorder="1" applyAlignment="1">
      <alignment horizontal="left" vertical="center"/>
    </xf>
    <xf numFmtId="0" fontId="72" fillId="7" borderId="54" xfId="9" applyFont="1" applyFill="1" applyBorder="1" applyAlignment="1">
      <alignment horizontal="centerContinuous" vertical="center"/>
    </xf>
    <xf numFmtId="0" fontId="99" fillId="5" borderId="54" xfId="9" applyNumberFormat="1" applyFont="1" applyFill="1" applyBorder="1" applyAlignment="1">
      <alignment horizontal="center" vertical="center" wrapText="1"/>
    </xf>
    <xf numFmtId="0" fontId="76" fillId="20" borderId="63" xfId="5" applyFont="1" applyFill="1" applyBorder="1" applyAlignment="1">
      <alignment horizontal="center" vertical="center"/>
    </xf>
    <xf numFmtId="0" fontId="76" fillId="20" borderId="64" xfId="5" applyFont="1" applyFill="1" applyBorder="1" applyAlignment="1">
      <alignment horizontal="center" vertical="center"/>
    </xf>
    <xf numFmtId="2" fontId="134" fillId="3" borderId="66" xfId="9" applyNumberFormat="1" applyFont="1" applyFill="1" applyBorder="1" applyAlignment="1">
      <alignment horizontal="center" vertical="center"/>
    </xf>
    <xf numFmtId="0" fontId="131" fillId="0" borderId="67" xfId="0" applyFont="1" applyFill="1" applyBorder="1" applyAlignment="1">
      <alignment horizontal="center" vertical="center"/>
    </xf>
    <xf numFmtId="0" fontId="58" fillId="5" borderId="53" xfId="0" applyFont="1" applyFill="1" applyBorder="1" applyAlignment="1">
      <alignment horizontal="left" vertical="center"/>
    </xf>
    <xf numFmtId="0" fontId="76" fillId="20" borderId="65" xfId="5" applyFont="1" applyFill="1" applyBorder="1" applyAlignment="1">
      <alignment horizontal="center" vertical="center"/>
    </xf>
    <xf numFmtId="0" fontId="137" fillId="0" borderId="45" xfId="5" applyFont="1" applyBorder="1" applyAlignment="1">
      <alignment horizontal="center" vertical="center"/>
    </xf>
    <xf numFmtId="0" fontId="76" fillId="18" borderId="0" xfId="8" applyNumberFormat="1" applyFont="1" applyFill="1" applyBorder="1" applyAlignment="1" applyProtection="1">
      <alignment vertical="center"/>
      <protection locked="0"/>
    </xf>
    <xf numFmtId="0" fontId="40" fillId="18" borderId="0" xfId="2" applyFont="1" applyFill="1" applyAlignment="1">
      <alignment horizontal="left" vertical="center"/>
    </xf>
    <xf numFmtId="0" fontId="73" fillId="0" borderId="49" xfId="5" applyFont="1" applyBorder="1" applyAlignment="1">
      <alignment horizontal="center" vertical="center"/>
    </xf>
    <xf numFmtId="0" fontId="56" fillId="18" borderId="0" xfId="9" applyNumberFormat="1" applyFont="1" applyFill="1" applyBorder="1" applyAlignment="1">
      <alignment horizontal="center" vertical="center" wrapText="1"/>
    </xf>
    <xf numFmtId="0" fontId="65" fillId="18" borderId="0" xfId="9" applyNumberFormat="1" applyFont="1" applyFill="1" applyBorder="1" applyAlignment="1">
      <alignment horizontal="left" vertical="center"/>
    </xf>
    <xf numFmtId="0" fontId="93" fillId="18" borderId="0" xfId="8" applyFont="1" applyFill="1" applyBorder="1" applyAlignment="1">
      <alignment vertical="center"/>
    </xf>
    <xf numFmtId="0" fontId="140" fillId="26" borderId="0" xfId="11" applyFont="1" applyFill="1" applyAlignment="1" applyProtection="1">
      <alignment horizontal="center" vertical="center"/>
      <protection hidden="1"/>
    </xf>
    <xf numFmtId="0" fontId="126" fillId="22" borderId="0" xfId="11" applyFont="1" applyFill="1" applyAlignment="1" applyProtection="1">
      <alignment horizontal="center" vertical="center"/>
      <protection hidden="1"/>
    </xf>
    <xf numFmtId="0" fontId="126" fillId="18" borderId="0" xfId="11" applyFont="1" applyFill="1" applyAlignment="1" applyProtection="1">
      <alignment horizontal="left" vertical="center"/>
      <protection locked="0"/>
    </xf>
    <xf numFmtId="0" fontId="76" fillId="22" borderId="0" xfId="8" applyNumberFormat="1" applyFont="1" applyFill="1" applyBorder="1" applyAlignment="1" applyProtection="1">
      <alignment vertical="center"/>
      <protection locked="0"/>
    </xf>
    <xf numFmtId="0" fontId="141" fillId="22" borderId="0" xfId="11" applyFont="1" applyFill="1" applyAlignment="1" applyProtection="1">
      <alignment vertical="center"/>
      <protection hidden="1"/>
    </xf>
    <xf numFmtId="0" fontId="126" fillId="22" borderId="0" xfId="11" applyFont="1" applyFill="1" applyAlignment="1" applyProtection="1">
      <alignment horizontal="left" vertical="center"/>
      <protection locked="0"/>
    </xf>
    <xf numFmtId="0" fontId="76" fillId="41" borderId="0" xfId="11" applyFont="1" applyFill="1" applyAlignment="1" applyProtection="1">
      <alignment horizontal="center" vertical="center"/>
      <protection locked="0"/>
    </xf>
    <xf numFmtId="0" fontId="108" fillId="42" borderId="0" xfId="11" applyFont="1" applyFill="1" applyAlignment="1">
      <alignment horizontal="center" vertical="center"/>
    </xf>
    <xf numFmtId="0" fontId="68" fillId="27" borderId="0" xfId="8" applyNumberFormat="1" applyFont="1" applyFill="1" applyBorder="1" applyAlignment="1" applyProtection="1">
      <alignment vertical="center"/>
      <protection locked="0"/>
    </xf>
    <xf numFmtId="0" fontId="143" fillId="27" borderId="0" xfId="8" applyNumberFormat="1" applyFont="1" applyFill="1" applyBorder="1" applyAlignment="1" applyProtection="1">
      <alignment vertical="center"/>
      <protection locked="0"/>
    </xf>
    <xf numFmtId="0" fontId="93" fillId="22" borderId="0" xfId="8" applyFont="1" applyFill="1" applyBorder="1" applyAlignment="1">
      <alignment vertical="center"/>
    </xf>
    <xf numFmtId="0" fontId="76" fillId="0" borderId="0" xfId="11" applyFont="1" applyAlignment="1">
      <alignment vertical="center"/>
    </xf>
    <xf numFmtId="0" fontId="144" fillId="17" borderId="0" xfId="11" applyFont="1" applyFill="1" applyAlignment="1">
      <alignment horizontal="left" vertical="center"/>
    </xf>
    <xf numFmtId="0" fontId="145" fillId="17" borderId="0" xfId="18" applyFont="1" applyFill="1" applyAlignment="1">
      <alignment vertical="center"/>
    </xf>
    <xf numFmtId="0" fontId="76" fillId="18" borderId="0" xfId="11" applyFont="1" applyFill="1" applyAlignment="1">
      <alignment vertical="center"/>
    </xf>
    <xf numFmtId="0" fontId="3" fillId="18" borderId="0" xfId="18" applyFill="1"/>
    <xf numFmtId="0" fontId="147" fillId="27" borderId="0" xfId="18" applyFont="1" applyFill="1" applyAlignment="1">
      <alignment horizontal="center" vertical="center"/>
    </xf>
    <xf numFmtId="0" fontId="3" fillId="18" borderId="0" xfId="18" applyFill="1" applyAlignment="1">
      <alignment wrapText="1"/>
    </xf>
    <xf numFmtId="0" fontId="149" fillId="0" borderId="0" xfId="11" applyFont="1" applyAlignment="1">
      <alignment vertical="center"/>
    </xf>
    <xf numFmtId="0" fontId="150" fillId="18" borderId="0" xfId="9" applyFont="1" applyFill="1" applyAlignment="1">
      <alignment horizontal="centerContinuous" vertical="center"/>
    </xf>
    <xf numFmtId="0" fontId="72" fillId="18" borderId="0" xfId="11" applyFont="1" applyFill="1" applyAlignment="1">
      <alignment horizontal="centerContinuous" vertical="center"/>
    </xf>
    <xf numFmtId="0" fontId="3" fillId="0" borderId="0" xfId="18" applyAlignment="1">
      <alignment wrapText="1"/>
    </xf>
    <xf numFmtId="0" fontId="151" fillId="0" borderId="36" xfId="11" applyFont="1" applyBorder="1" applyAlignment="1">
      <alignment horizontal="center" vertical="center"/>
    </xf>
    <xf numFmtId="0" fontId="152" fillId="18" borderId="37" xfId="9" applyFont="1" applyFill="1" applyBorder="1" applyAlignment="1">
      <alignment horizontal="center" vertical="center"/>
    </xf>
    <xf numFmtId="0" fontId="152" fillId="18" borderId="0" xfId="9" applyFont="1" applyFill="1" applyAlignment="1">
      <alignment horizontal="center" vertical="center"/>
    </xf>
    <xf numFmtId="0" fontId="153" fillId="0" borderId="11" xfId="11" applyFont="1" applyBorder="1" applyAlignment="1">
      <alignment vertical="center"/>
    </xf>
    <xf numFmtId="0" fontId="154" fillId="18" borderId="10" xfId="9" applyFont="1" applyFill="1" applyBorder="1" applyAlignment="1">
      <alignment horizontal="center" vertical="center"/>
    </xf>
    <xf numFmtId="0" fontId="154" fillId="18" borderId="0" xfId="9" applyFont="1" applyFill="1" applyAlignment="1">
      <alignment horizontal="center" vertical="center"/>
    </xf>
    <xf numFmtId="0" fontId="57" fillId="18" borderId="0" xfId="11" applyFont="1" applyFill="1" applyAlignment="1">
      <alignment vertical="center"/>
    </xf>
    <xf numFmtId="0" fontId="155" fillId="18" borderId="0" xfId="9" applyFont="1" applyFill="1" applyAlignment="1">
      <alignment horizontal="center" vertical="center"/>
    </xf>
    <xf numFmtId="0" fontId="156" fillId="18" borderId="0" xfId="9" applyFont="1" applyFill="1" applyAlignment="1">
      <alignment horizontal="center" vertical="center"/>
    </xf>
    <xf numFmtId="0" fontId="157" fillId="22" borderId="36" xfId="11" applyFont="1" applyFill="1" applyBorder="1" applyAlignment="1" applyProtection="1">
      <alignment horizontal="center" vertical="center"/>
      <protection hidden="1"/>
    </xf>
    <xf numFmtId="0" fontId="102" fillId="18" borderId="0" xfId="11" applyFont="1" applyFill="1" applyAlignment="1" applyProtection="1">
      <alignment horizontal="left" vertical="center"/>
      <protection locked="0"/>
    </xf>
    <xf numFmtId="0" fontId="158" fillId="18" borderId="0" xfId="11" applyFont="1" applyFill="1" applyAlignment="1">
      <alignment vertical="center"/>
    </xf>
    <xf numFmtId="0" fontId="159" fillId="44" borderId="0" xfId="18" applyFont="1" applyFill="1" applyAlignment="1">
      <alignment horizontal="right" vertical="center"/>
    </xf>
    <xf numFmtId="0" fontId="160" fillId="18" borderId="0" xfId="12" applyFont="1" applyFill="1" applyAlignment="1">
      <alignment vertical="center"/>
    </xf>
    <xf numFmtId="0" fontId="148" fillId="0" borderId="0" xfId="11" applyFont="1"/>
    <xf numFmtId="0" fontId="126" fillId="22" borderId="36" xfId="11" applyFont="1" applyFill="1" applyBorder="1" applyAlignment="1" applyProtection="1">
      <alignment horizontal="center" vertical="center"/>
      <protection hidden="1"/>
    </xf>
    <xf numFmtId="0" fontId="162" fillId="18" borderId="0" xfId="18" applyFont="1" applyFill="1" applyAlignment="1">
      <alignment horizontal="justify" vertical="center"/>
    </xf>
    <xf numFmtId="0" fontId="161" fillId="18" borderId="0" xfId="11" applyFont="1" applyFill="1" applyAlignment="1" applyProtection="1">
      <alignment horizontal="center" vertical="center"/>
      <protection hidden="1"/>
    </xf>
    <xf numFmtId="0" fontId="148" fillId="0" borderId="0" xfId="11" applyFont="1" applyAlignment="1">
      <alignment vertical="center"/>
    </xf>
    <xf numFmtId="0" fontId="164" fillId="18" borderId="0" xfId="18" applyFont="1" applyFill="1" applyAlignment="1">
      <alignment horizontal="justify" vertical="center"/>
    </xf>
    <xf numFmtId="0" fontId="60" fillId="18" borderId="0" xfId="11" applyFont="1" applyFill="1" applyAlignment="1" applyProtection="1">
      <alignment horizontal="left" vertical="center"/>
      <protection hidden="1"/>
    </xf>
    <xf numFmtId="0" fontId="163" fillId="18" borderId="0" xfId="11" applyFont="1" applyFill="1" applyAlignment="1" applyProtection="1">
      <alignment horizontal="center" vertical="center"/>
      <protection hidden="1"/>
    </xf>
    <xf numFmtId="0" fontId="163" fillId="18" borderId="0" xfId="11" applyFont="1" applyFill="1" applyAlignment="1" applyProtection="1">
      <alignment horizontal="left" vertical="center"/>
      <protection hidden="1"/>
    </xf>
    <xf numFmtId="0" fontId="166" fillId="18" borderId="36" xfId="11" applyFont="1" applyFill="1" applyBorder="1" applyAlignment="1">
      <alignment horizontal="center" vertical="center"/>
    </xf>
    <xf numFmtId="0" fontId="152" fillId="18" borderId="10" xfId="9" applyFont="1" applyFill="1" applyBorder="1" applyAlignment="1">
      <alignment horizontal="center" vertical="center"/>
    </xf>
    <xf numFmtId="0" fontId="60" fillId="18" borderId="0" xfId="11" applyFont="1" applyFill="1" applyAlignment="1" applyProtection="1">
      <alignment horizontal="left" vertical="center" wrapText="1"/>
      <protection hidden="1"/>
    </xf>
    <xf numFmtId="0" fontId="51" fillId="18" borderId="0" xfId="11" applyFont="1" applyFill="1" applyAlignment="1" applyProtection="1">
      <alignment horizontal="left" vertical="center"/>
      <protection hidden="1"/>
    </xf>
    <xf numFmtId="0" fontId="76" fillId="0" borderId="0" xfId="11" applyFont="1"/>
    <xf numFmtId="0" fontId="158" fillId="18" borderId="0" xfId="11" applyFont="1" applyFill="1"/>
    <xf numFmtId="0" fontId="76" fillId="18" borderId="0" xfId="11" applyFont="1" applyFill="1"/>
    <xf numFmtId="0" fontId="165" fillId="18" borderId="0" xfId="18" applyFont="1" applyFill="1" applyAlignment="1">
      <alignment horizontal="justify" vertical="center"/>
    </xf>
    <xf numFmtId="0" fontId="57" fillId="18" borderId="0" xfId="9" applyFont="1" applyFill="1" applyAlignment="1">
      <alignment vertical="center"/>
    </xf>
    <xf numFmtId="0" fontId="155" fillId="18" borderId="0" xfId="11" applyFont="1" applyFill="1" applyAlignment="1">
      <alignment horizontal="center" vertical="center"/>
    </xf>
    <xf numFmtId="0" fontId="80" fillId="18" borderId="0" xfId="9" applyFont="1" applyFill="1" applyAlignment="1">
      <alignment horizontal="center" vertical="center"/>
    </xf>
    <xf numFmtId="0" fontId="70" fillId="0" borderId="0" xfId="18" applyFont="1" applyAlignment="1">
      <alignment vertical="center" wrapText="1"/>
    </xf>
    <xf numFmtId="0" fontId="104" fillId="18" borderId="0" xfId="9" applyFont="1" applyFill="1" applyAlignment="1">
      <alignment vertical="center"/>
    </xf>
    <xf numFmtId="0" fontId="88" fillId="0" borderId="81" xfId="11" applyFont="1" applyBorder="1" applyAlignment="1">
      <alignment horizontal="left" vertical="center"/>
    </xf>
    <xf numFmtId="0" fontId="104" fillId="18" borderId="10" xfId="9" applyFont="1" applyFill="1" applyBorder="1" applyAlignment="1">
      <alignment vertical="center"/>
    </xf>
    <xf numFmtId="0" fontId="51" fillId="18" borderId="0" xfId="11" applyFont="1" applyFill="1" applyAlignment="1" applyProtection="1">
      <alignment vertical="center" wrapText="1"/>
      <protection hidden="1"/>
    </xf>
    <xf numFmtId="0" fontId="3" fillId="0" borderId="12" xfId="19" applyFont="1" applyBorder="1" applyAlignment="1">
      <alignment vertical="center"/>
    </xf>
    <xf numFmtId="0" fontId="3" fillId="0" borderId="13" xfId="19" applyFont="1" applyBorder="1" applyAlignment="1">
      <alignment vertical="center"/>
    </xf>
    <xf numFmtId="0" fontId="128" fillId="0" borderId="13" xfId="19" applyFont="1" applyBorder="1" applyAlignment="1">
      <alignment vertical="center"/>
    </xf>
    <xf numFmtId="0" fontId="3" fillId="0" borderId="14" xfId="19" applyFont="1" applyBorder="1" applyAlignment="1">
      <alignment vertical="center"/>
    </xf>
    <xf numFmtId="0" fontId="167" fillId="18" borderId="0" xfId="9" applyFont="1" applyFill="1" applyAlignment="1">
      <alignment horizontal="center" vertical="center"/>
    </xf>
    <xf numFmtId="0" fontId="115" fillId="28" borderId="0" xfId="18" applyFont="1" applyFill="1" applyAlignment="1">
      <alignment vertical="center"/>
    </xf>
    <xf numFmtId="0" fontId="160" fillId="18" borderId="0" xfId="12" applyFont="1" applyFill="1" applyBorder="1" applyAlignment="1">
      <alignment vertical="center"/>
    </xf>
    <xf numFmtId="0" fontId="3" fillId="0" borderId="0" xfId="18"/>
    <xf numFmtId="0" fontId="70" fillId="18" borderId="0" xfId="18" applyFont="1" applyFill="1" applyAlignment="1">
      <alignment vertical="center"/>
    </xf>
    <xf numFmtId="0" fontId="57" fillId="18" borderId="0" xfId="11" applyFont="1" applyFill="1"/>
    <xf numFmtId="0" fontId="60" fillId="18" borderId="0" xfId="11" applyFont="1" applyFill="1" applyAlignment="1" applyProtection="1">
      <alignment vertical="center" wrapText="1"/>
      <protection hidden="1"/>
    </xf>
    <xf numFmtId="0" fontId="60" fillId="0" borderId="0" xfId="11" applyFont="1" applyAlignment="1">
      <alignment horizontal="center" vertical="center"/>
    </xf>
    <xf numFmtId="0" fontId="91" fillId="18" borderId="0" xfId="11" applyFont="1" applyFill="1" applyAlignment="1" applyProtection="1">
      <alignment horizontal="left" vertical="center"/>
      <protection hidden="1"/>
    </xf>
    <xf numFmtId="0" fontId="76" fillId="0" borderId="12" xfId="11" applyFont="1" applyBorder="1" applyAlignment="1">
      <alignment vertical="center"/>
    </xf>
    <xf numFmtId="0" fontId="76" fillId="0" borderId="13" xfId="11" applyFont="1" applyBorder="1" applyAlignment="1">
      <alignment vertical="center"/>
    </xf>
    <xf numFmtId="0" fontId="153" fillId="0" borderId="13" xfId="11" applyFont="1" applyBorder="1" applyAlignment="1">
      <alignment vertical="center"/>
    </xf>
    <xf numFmtId="0" fontId="153" fillId="0" borderId="14" xfId="11" applyFont="1" applyBorder="1" applyAlignment="1">
      <alignment vertical="center"/>
    </xf>
    <xf numFmtId="0" fontId="138" fillId="18" borderId="0" xfId="9" applyFont="1" applyFill="1" applyAlignment="1">
      <alignment vertical="center"/>
    </xf>
    <xf numFmtId="0" fontId="60" fillId="18" borderId="0" xfId="11" applyFont="1" applyFill="1" applyAlignment="1">
      <alignment vertical="center"/>
    </xf>
    <xf numFmtId="0" fontId="72" fillId="18" borderId="0" xfId="11" applyFont="1" applyFill="1" applyAlignment="1">
      <alignment vertical="center"/>
    </xf>
    <xf numFmtId="0" fontId="155" fillId="18" borderId="0" xfId="11" applyFont="1" applyFill="1" applyAlignment="1" applyProtection="1">
      <alignment horizontal="center" vertical="center"/>
      <protection hidden="1"/>
    </xf>
    <xf numFmtId="0" fontId="155" fillId="18" borderId="0" xfId="11" applyFont="1" applyFill="1" applyAlignment="1" applyProtection="1">
      <alignment horizontal="left" vertical="center"/>
      <protection hidden="1"/>
    </xf>
    <xf numFmtId="0" fontId="160" fillId="18" borderId="0" xfId="12" applyFont="1" applyFill="1" applyBorder="1" applyAlignment="1" applyProtection="1">
      <alignment horizontal="right" vertical="center"/>
      <protection hidden="1"/>
    </xf>
    <xf numFmtId="0" fontId="168" fillId="18" borderId="0" xfId="12" applyFont="1" applyFill="1" applyAlignment="1">
      <alignment horizontal="left" vertical="center"/>
    </xf>
    <xf numFmtId="0" fontId="168" fillId="0" borderId="0" xfId="12" applyFont="1" applyAlignment="1">
      <alignment horizontal="left" vertical="center"/>
    </xf>
    <xf numFmtId="0" fontId="169" fillId="17" borderId="0" xfId="11" applyFont="1" applyFill="1" applyAlignment="1">
      <alignment vertical="center"/>
    </xf>
    <xf numFmtId="0" fontId="48" fillId="17" borderId="0" xfId="11" applyFont="1" applyFill="1" applyAlignment="1">
      <alignment vertical="center"/>
    </xf>
    <xf numFmtId="0" fontId="170" fillId="17" borderId="0" xfId="10" applyFont="1" applyFill="1" applyAlignment="1">
      <alignment vertical="center"/>
    </xf>
    <xf numFmtId="0" fontId="5" fillId="18" borderId="0" xfId="11" applyFill="1" applyAlignment="1">
      <alignment vertical="center"/>
    </xf>
    <xf numFmtId="0" fontId="173" fillId="17" borderId="0" xfId="11" applyFont="1" applyFill="1" applyAlignment="1">
      <alignment vertical="center"/>
    </xf>
    <xf numFmtId="0" fontId="50" fillId="17" borderId="0" xfId="11" applyFont="1" applyFill="1" applyAlignment="1">
      <alignment vertical="center"/>
    </xf>
    <xf numFmtId="0" fontId="174" fillId="17" borderId="0" xfId="11" applyFont="1" applyFill="1" applyAlignment="1">
      <alignment horizontal="center" vertical="center"/>
    </xf>
    <xf numFmtId="0" fontId="5" fillId="18" borderId="0" xfId="11" applyFill="1"/>
    <xf numFmtId="0" fontId="178" fillId="28" borderId="0" xfId="11" applyFont="1" applyFill="1" applyAlignment="1" applyProtection="1">
      <alignment horizontal="center" vertical="center"/>
      <protection hidden="1"/>
    </xf>
    <xf numFmtId="0" fontId="186" fillId="17" borderId="0" xfId="24" applyFont="1" applyFill="1" applyAlignment="1" applyProtection="1">
      <alignment vertical="center"/>
    </xf>
    <xf numFmtId="0" fontId="50" fillId="17" borderId="0" xfId="25" applyFont="1" applyFill="1" applyAlignment="1">
      <alignment vertical="center"/>
    </xf>
    <xf numFmtId="0" fontId="50" fillId="17" borderId="0" xfId="10" applyFont="1" applyFill="1" applyAlignment="1">
      <alignment horizontal="center" vertical="top"/>
    </xf>
    <xf numFmtId="0" fontId="187" fillId="17" borderId="0" xfId="11" applyFont="1" applyFill="1" applyAlignment="1">
      <alignment vertical="center"/>
    </xf>
    <xf numFmtId="0" fontId="187" fillId="17" borderId="0" xfId="11" applyFont="1" applyFill="1" applyProtection="1">
      <protection hidden="1"/>
    </xf>
    <xf numFmtId="0" fontId="188" fillId="17" borderId="0" xfId="11" applyFont="1" applyFill="1" applyAlignment="1">
      <alignment vertical="center"/>
    </xf>
    <xf numFmtId="0" fontId="183" fillId="0" borderId="0" xfId="11" applyFont="1" applyAlignment="1">
      <alignment vertical="center"/>
    </xf>
    <xf numFmtId="0" fontId="112" fillId="18" borderId="0" xfId="12" applyFill="1"/>
    <xf numFmtId="0" fontId="5" fillId="26" borderId="0" xfId="11" applyFill="1"/>
    <xf numFmtId="0" fontId="5" fillId="27" borderId="0" xfId="11" applyFill="1"/>
    <xf numFmtId="0" fontId="88" fillId="27" borderId="0" xfId="11" applyFont="1" applyFill="1" applyAlignment="1">
      <alignment vertical="center"/>
    </xf>
    <xf numFmtId="0" fontId="88" fillId="27" borderId="0" xfId="11" applyFont="1" applyFill="1"/>
    <xf numFmtId="0" fontId="75" fillId="18" borderId="31" xfId="11" applyFont="1" applyFill="1" applyBorder="1" applyAlignment="1" applyProtection="1">
      <alignment horizontal="center" vertical="center"/>
      <protection hidden="1"/>
    </xf>
    <xf numFmtId="0" fontId="201" fillId="4" borderId="31" xfId="16" applyFont="1" applyFill="1" applyBorder="1" applyAlignment="1">
      <alignment horizontal="center" vertical="center"/>
    </xf>
    <xf numFmtId="3" fontId="65" fillId="39" borderId="31" xfId="16" applyNumberFormat="1" applyFont="1" applyFill="1" applyBorder="1" applyAlignment="1" applyProtection="1">
      <alignment horizontal="center" vertical="center"/>
      <protection locked="0"/>
    </xf>
    <xf numFmtId="0" fontId="51" fillId="18" borderId="31" xfId="11" applyFont="1" applyFill="1" applyBorder="1" applyAlignment="1" applyProtection="1">
      <alignment horizontal="center" vertical="center" wrapText="1"/>
      <protection hidden="1"/>
    </xf>
    <xf numFmtId="0" fontId="51" fillId="18" borderId="92" xfId="11" applyFont="1" applyFill="1" applyBorder="1" applyAlignment="1" applyProtection="1">
      <alignment horizontal="center" vertical="center" wrapText="1"/>
      <protection hidden="1"/>
    </xf>
    <xf numFmtId="0" fontId="88" fillId="18" borderId="0" xfId="11" applyFont="1" applyFill="1" applyAlignment="1">
      <alignment vertical="center"/>
    </xf>
    <xf numFmtId="0" fontId="88" fillId="18" borderId="0" xfId="11" applyFont="1" applyFill="1"/>
    <xf numFmtId="0" fontId="202" fillId="18" borderId="0" xfId="9" applyFont="1" applyFill="1" applyAlignment="1">
      <alignment horizontal="center" vertical="center"/>
    </xf>
    <xf numFmtId="0" fontId="84" fillId="18" borderId="0" xfId="11" applyFont="1" applyFill="1" applyAlignment="1" applyProtection="1">
      <alignment horizontal="center" vertical="center" wrapText="1"/>
      <protection hidden="1"/>
    </xf>
    <xf numFmtId="0" fontId="203" fillId="18" borderId="0" xfId="11" applyFont="1" applyFill="1" applyAlignment="1" applyProtection="1">
      <alignment horizontal="center" vertical="center" wrapText="1"/>
      <protection hidden="1"/>
    </xf>
    <xf numFmtId="0" fontId="75" fillId="18" borderId="0" xfId="11" applyFont="1" applyFill="1" applyAlignment="1" applyProtection="1">
      <alignment horizontal="right" vertical="center"/>
      <protection hidden="1"/>
    </xf>
    <xf numFmtId="0" fontId="5" fillId="0" borderId="0" xfId="11" applyAlignment="1">
      <alignment horizontal="center"/>
    </xf>
    <xf numFmtId="3" fontId="84" fillId="18" borderId="0" xfId="16" applyNumberFormat="1" applyFont="1" applyFill="1" applyAlignment="1" applyProtection="1">
      <alignment horizontal="center" vertical="center"/>
      <protection locked="0"/>
    </xf>
    <xf numFmtId="177" fontId="203" fillId="18" borderId="0" xfId="16" applyNumberFormat="1" applyFont="1" applyFill="1" applyAlignment="1" applyProtection="1">
      <alignment horizontal="center" vertical="center"/>
      <protection locked="0"/>
    </xf>
    <xf numFmtId="173" fontId="75" fillId="18" borderId="0" xfId="11" applyNumberFormat="1" applyFont="1" applyFill="1" applyAlignment="1">
      <alignment horizontal="center" vertical="center"/>
    </xf>
    <xf numFmtId="0" fontId="60" fillId="18" borderId="0" xfId="11" applyFont="1" applyFill="1" applyAlignment="1">
      <alignment horizontal="left" vertical="center"/>
    </xf>
    <xf numFmtId="0" fontId="51" fillId="18" borderId="0" xfId="11" applyFont="1" applyFill="1" applyAlignment="1">
      <alignment horizontal="center" vertical="center"/>
    </xf>
    <xf numFmtId="3" fontId="89" fillId="39" borderId="0" xfId="16" applyNumberFormat="1" applyFont="1" applyFill="1" applyAlignment="1" applyProtection="1">
      <alignment horizontal="left" vertical="center"/>
      <protection locked="0"/>
    </xf>
    <xf numFmtId="0" fontId="80" fillId="27" borderId="0" xfId="11" applyFont="1" applyFill="1" applyAlignment="1">
      <alignment horizontal="left" vertical="center"/>
    </xf>
    <xf numFmtId="0" fontId="57" fillId="18" borderId="0" xfId="11" applyFont="1" applyFill="1" applyAlignment="1">
      <alignment horizontal="left"/>
    </xf>
    <xf numFmtId="0" fontId="205" fillId="5" borderId="28" xfId="11" applyFont="1" applyFill="1" applyBorder="1" applyAlignment="1">
      <alignment horizontal="center" vertical="center"/>
    </xf>
    <xf numFmtId="0" fontId="88" fillId="18" borderId="0" xfId="11" applyFont="1" applyFill="1" applyAlignment="1" applyProtection="1">
      <alignment horizontal="left" vertical="center"/>
      <protection hidden="1"/>
    </xf>
    <xf numFmtId="175" fontId="201" fillId="4" borderId="0" xfId="16" applyNumberFormat="1" applyFont="1" applyFill="1" applyAlignment="1">
      <alignment horizontal="center" vertical="center"/>
    </xf>
    <xf numFmtId="3" fontId="65" fillId="39" borderId="0" xfId="16" applyNumberFormat="1" applyFont="1" applyFill="1" applyAlignment="1" applyProtection="1">
      <alignment horizontal="center" vertical="center"/>
      <protection locked="0"/>
    </xf>
    <xf numFmtId="175" fontId="206" fillId="18" borderId="0" xfId="16" applyNumberFormat="1" applyFont="1" applyFill="1" applyAlignment="1">
      <alignment horizontal="center" vertical="center"/>
    </xf>
    <xf numFmtId="173" fontId="75" fillId="18" borderId="0" xfId="16" applyNumberFormat="1" applyFont="1" applyFill="1" applyAlignment="1">
      <alignment horizontal="center" vertical="center"/>
    </xf>
    <xf numFmtId="0" fontId="88" fillId="18" borderId="0" xfId="11" applyFont="1" applyFill="1" applyAlignment="1">
      <alignment horizontal="center" vertical="center"/>
    </xf>
    <xf numFmtId="0" fontId="207" fillId="18" borderId="0" xfId="13" applyFont="1" applyFill="1" applyAlignment="1" applyProtection="1">
      <alignment horizontal="left"/>
    </xf>
    <xf numFmtId="0" fontId="208" fillId="18" borderId="0" xfId="9" applyFont="1" applyFill="1" applyAlignment="1">
      <alignment horizontal="center" vertical="center"/>
    </xf>
    <xf numFmtId="0" fontId="207" fillId="18" borderId="0" xfId="13" applyFont="1" applyFill="1" applyAlignment="1" applyProtection="1">
      <alignment horizontal="left" vertical="center"/>
    </xf>
    <xf numFmtId="178" fontId="75" fillId="18" borderId="0" xfId="16" applyNumberFormat="1" applyFont="1" applyFill="1" applyAlignment="1">
      <alignment horizontal="center" vertical="center"/>
    </xf>
    <xf numFmtId="0" fontId="209" fillId="18" borderId="0" xfId="11" applyFont="1" applyFill="1" applyAlignment="1">
      <alignment horizontal="left" vertical="center"/>
    </xf>
    <xf numFmtId="0" fontId="207" fillId="18" borderId="0" xfId="13" applyFont="1" applyFill="1" applyAlignment="1">
      <alignment horizontal="left"/>
    </xf>
    <xf numFmtId="0" fontId="207" fillId="18" borderId="0" xfId="13" applyFont="1" applyFill="1" applyAlignment="1">
      <alignment horizontal="left" vertical="center"/>
    </xf>
    <xf numFmtId="0" fontId="57" fillId="18" borderId="0" xfId="11" applyFont="1" applyFill="1" applyAlignment="1">
      <alignment horizontal="left" vertical="center"/>
    </xf>
    <xf numFmtId="179" fontId="210" fillId="29" borderId="0" xfId="16" applyNumberFormat="1" applyFont="1" applyFill="1" applyAlignment="1">
      <alignment horizontal="center" vertical="center"/>
    </xf>
    <xf numFmtId="0" fontId="184" fillId="18" borderId="0" xfId="11" applyFont="1" applyFill="1" applyAlignment="1">
      <alignment vertical="center"/>
    </xf>
    <xf numFmtId="0" fontId="51" fillId="18" borderId="0" xfId="11" applyFont="1" applyFill="1" applyAlignment="1">
      <alignment vertical="center"/>
    </xf>
    <xf numFmtId="0" fontId="57" fillId="0" borderId="0" xfId="11" applyFont="1" applyAlignment="1">
      <alignment vertical="center"/>
    </xf>
    <xf numFmtId="0" fontId="168" fillId="0" borderId="0" xfId="12" applyFont="1" applyAlignment="1">
      <alignment vertical="center"/>
    </xf>
    <xf numFmtId="175" fontId="201" fillId="51" borderId="0" xfId="16" applyNumberFormat="1" applyFont="1" applyFill="1" applyAlignment="1">
      <alignment horizontal="center" vertical="center"/>
    </xf>
    <xf numFmtId="0" fontId="14" fillId="0" borderId="0" xfId="11" applyFont="1" applyAlignment="1">
      <alignment horizontal="center" vertical="center"/>
    </xf>
    <xf numFmtId="0" fontId="51" fillId="0" borderId="0" xfId="11" applyFont="1" applyAlignment="1">
      <alignment horizontal="center" vertical="center"/>
    </xf>
    <xf numFmtId="0" fontId="212" fillId="18" borderId="0" xfId="11" applyFont="1" applyFill="1" applyAlignment="1">
      <alignment vertical="center"/>
    </xf>
    <xf numFmtId="49" fontId="51" fillId="0" borderId="91" xfId="11" applyNumberFormat="1" applyFont="1" applyBorder="1" applyAlignment="1">
      <alignment horizontal="center" vertical="center" wrapText="1"/>
    </xf>
    <xf numFmtId="49" fontId="51" fillId="0" borderId="90" xfId="11" applyNumberFormat="1" applyFont="1" applyBorder="1" applyAlignment="1">
      <alignment horizontal="center" vertical="center" wrapText="1"/>
    </xf>
    <xf numFmtId="49" fontId="51" fillId="0" borderId="98" xfId="11" applyNumberFormat="1" applyFont="1" applyBorder="1" applyAlignment="1">
      <alignment horizontal="center" vertical="center" wrapText="1"/>
    </xf>
    <xf numFmtId="49" fontId="60" fillId="0" borderId="99" xfId="11" applyNumberFormat="1" applyFont="1" applyBorder="1" applyAlignment="1">
      <alignment vertical="center" wrapText="1"/>
    </xf>
    <xf numFmtId="49" fontId="88" fillId="0" borderId="91" xfId="11" applyNumberFormat="1" applyFont="1" applyBorder="1" applyAlignment="1">
      <alignment horizontal="center" vertical="center" wrapText="1"/>
    </xf>
    <xf numFmtId="49" fontId="88" fillId="0" borderId="90" xfId="11" applyNumberFormat="1" applyFont="1" applyBorder="1" applyAlignment="1">
      <alignment horizontal="center" vertical="center" wrapText="1"/>
    </xf>
    <xf numFmtId="49" fontId="88" fillId="0" borderId="98" xfId="11" applyNumberFormat="1" applyFont="1" applyBorder="1" applyAlignment="1">
      <alignment horizontal="center" vertical="center" wrapText="1"/>
    </xf>
    <xf numFmtId="49" fontId="51" fillId="0" borderId="99" xfId="11" applyNumberFormat="1" applyFont="1" applyBorder="1" applyAlignment="1">
      <alignment vertical="center" wrapText="1"/>
    </xf>
    <xf numFmtId="49" fontId="60" fillId="0" borderId="100" xfId="11" applyNumberFormat="1" applyFont="1" applyBorder="1" applyAlignment="1">
      <alignment vertical="center" wrapText="1"/>
    </xf>
    <xf numFmtId="49" fontId="88" fillId="0" borderId="101" xfId="11" applyNumberFormat="1" applyFont="1" applyBorder="1" applyAlignment="1">
      <alignment horizontal="center" vertical="center" wrapText="1"/>
    </xf>
    <xf numFmtId="49" fontId="88" fillId="0" borderId="102" xfId="11" applyNumberFormat="1" applyFont="1" applyBorder="1" applyAlignment="1">
      <alignment horizontal="center" vertical="center" wrapText="1"/>
    </xf>
    <xf numFmtId="49" fontId="88" fillId="0" borderId="103" xfId="11" applyNumberFormat="1" applyFont="1" applyBorder="1" applyAlignment="1">
      <alignment horizontal="center" vertical="center" wrapText="1"/>
    </xf>
    <xf numFmtId="0" fontId="132" fillId="18" borderId="0" xfId="11" applyFont="1" applyFill="1" applyAlignment="1">
      <alignment vertical="center"/>
    </xf>
    <xf numFmtId="0" fontId="37" fillId="0" borderId="0" xfId="11" applyFont="1" applyAlignment="1">
      <alignment horizontal="left" vertical="center"/>
    </xf>
    <xf numFmtId="1" fontId="3" fillId="0" borderId="0" xfId="20" applyNumberFormat="1" applyAlignment="1">
      <alignment horizontal="center"/>
    </xf>
    <xf numFmtId="0" fontId="3" fillId="0" borderId="0" xfId="18" applyAlignment="1">
      <alignment horizontal="center" vertical="center"/>
    </xf>
    <xf numFmtId="0" fontId="70" fillId="0" borderId="0" xfId="18" applyFont="1"/>
    <xf numFmtId="0" fontId="76" fillId="18" borderId="0" xfId="17" applyFont="1" applyFill="1"/>
    <xf numFmtId="0" fontId="3" fillId="5" borderId="0" xfId="20" applyFill="1"/>
    <xf numFmtId="0" fontId="3" fillId="0" borderId="0" xfId="20"/>
    <xf numFmtId="0" fontId="60" fillId="27" borderId="0" xfId="18" applyFont="1" applyFill="1" applyAlignment="1">
      <alignment vertical="center"/>
    </xf>
    <xf numFmtId="0" fontId="3" fillId="20" borderId="87" xfId="18" applyFill="1" applyBorder="1"/>
    <xf numFmtId="0" fontId="3" fillId="20" borderId="26" xfId="18" applyFill="1" applyBorder="1"/>
    <xf numFmtId="0" fontId="3" fillId="20" borderId="27" xfId="18" applyFill="1" applyBorder="1"/>
    <xf numFmtId="0" fontId="215" fillId="5" borderId="28" xfId="18" applyFont="1" applyFill="1" applyBorder="1" applyAlignment="1">
      <alignment vertical="center"/>
    </xf>
    <xf numFmtId="0" fontId="216" fillId="5" borderId="0" xfId="18" applyFont="1" applyFill="1" applyAlignment="1">
      <alignment vertical="center"/>
    </xf>
    <xf numFmtId="0" fontId="215" fillId="5" borderId="0" xfId="18" applyFont="1" applyFill="1" applyAlignment="1">
      <alignment vertical="center"/>
    </xf>
    <xf numFmtId="0" fontId="215" fillId="5" borderId="29" xfId="18" applyFont="1" applyFill="1" applyBorder="1" applyAlignment="1">
      <alignment vertical="center"/>
    </xf>
    <xf numFmtId="0" fontId="103" fillId="18" borderId="34" xfId="17" applyFont="1" applyFill="1" applyBorder="1" applyAlignment="1">
      <alignment vertical="center"/>
    </xf>
    <xf numFmtId="0" fontId="103" fillId="18" borderId="35" xfId="17" applyFont="1" applyFill="1" applyBorder="1" applyAlignment="1">
      <alignment vertical="center"/>
    </xf>
    <xf numFmtId="0" fontId="217" fillId="5" borderId="28" xfId="18" applyFont="1" applyFill="1" applyBorder="1" applyAlignment="1">
      <alignment vertical="center"/>
    </xf>
    <xf numFmtId="0" fontId="218" fillId="5" borderId="0" xfId="18" applyFont="1" applyFill="1" applyAlignment="1">
      <alignment vertical="center"/>
    </xf>
    <xf numFmtId="0" fontId="217" fillId="5" borderId="0" xfId="18" applyFont="1" applyFill="1" applyAlignment="1">
      <alignment vertical="center"/>
    </xf>
    <xf numFmtId="0" fontId="217" fillId="5" borderId="29" xfId="18" applyFont="1" applyFill="1" applyBorder="1" applyAlignment="1">
      <alignment vertical="center"/>
    </xf>
    <xf numFmtId="0" fontId="103" fillId="18" borderId="36" xfId="17" applyFont="1" applyFill="1" applyBorder="1" applyAlignment="1">
      <alignment vertical="center"/>
    </xf>
    <xf numFmtId="0" fontId="103" fillId="18" borderId="0" xfId="11" applyFont="1" applyFill="1" applyAlignment="1" applyProtection="1">
      <alignment vertical="center"/>
      <protection locked="0"/>
    </xf>
    <xf numFmtId="0" fontId="103" fillId="18" borderId="37" xfId="11" applyFont="1" applyFill="1" applyBorder="1" applyAlignment="1" applyProtection="1">
      <alignment vertical="center"/>
      <protection locked="0"/>
    </xf>
    <xf numFmtId="0" fontId="219" fillId="44" borderId="0" xfId="18" applyFont="1" applyFill="1" applyAlignment="1">
      <alignment horizontal="right" vertical="center"/>
    </xf>
    <xf numFmtId="0" fontId="160" fillId="5" borderId="0" xfId="12" applyFont="1" applyFill="1" applyBorder="1" applyAlignment="1">
      <alignment vertical="center"/>
    </xf>
    <xf numFmtId="0" fontId="91" fillId="18" borderId="0" xfId="11" applyFont="1" applyFill="1" applyAlignment="1" applyProtection="1">
      <alignment vertical="center"/>
      <protection locked="0"/>
    </xf>
    <xf numFmtId="0" fontId="220" fillId="5" borderId="28" xfId="18" applyFont="1" applyFill="1" applyBorder="1" applyAlignment="1">
      <alignment vertical="center"/>
    </xf>
    <xf numFmtId="0" fontId="103" fillId="18" borderId="0" xfId="17" applyFont="1" applyFill="1" applyAlignment="1">
      <alignment vertical="center"/>
    </xf>
    <xf numFmtId="0" fontId="196" fillId="5" borderId="28" xfId="18" applyFont="1" applyFill="1" applyBorder="1" applyAlignment="1">
      <alignment vertical="center"/>
    </xf>
    <xf numFmtId="0" fontId="217" fillId="5" borderId="0" xfId="18" applyFont="1" applyFill="1" applyAlignment="1">
      <alignment vertical="center" wrapText="1"/>
    </xf>
    <xf numFmtId="0" fontId="217" fillId="5" borderId="29" xfId="18" applyFont="1" applyFill="1" applyBorder="1" applyAlignment="1">
      <alignment vertical="center" wrapText="1"/>
    </xf>
    <xf numFmtId="0" fontId="103" fillId="18" borderId="0" xfId="11" applyFont="1" applyFill="1" applyAlignment="1" applyProtection="1">
      <alignment horizontal="left" vertical="center"/>
      <protection locked="0"/>
    </xf>
    <xf numFmtId="0" fontId="103" fillId="18" borderId="0" xfId="11" applyFont="1" applyFill="1" applyAlignment="1" applyProtection="1">
      <alignment horizontal="right" vertical="center"/>
      <protection locked="0"/>
    </xf>
    <xf numFmtId="166" fontId="91" fillId="18" borderId="0" xfId="11" applyNumberFormat="1" applyFont="1" applyFill="1" applyAlignment="1" applyProtection="1">
      <alignment horizontal="center" vertical="center"/>
      <protection locked="0"/>
    </xf>
    <xf numFmtId="0" fontId="221" fillId="18" borderId="0" xfId="11" applyFont="1" applyFill="1" applyAlignment="1" applyProtection="1">
      <alignment horizontal="left" vertical="center"/>
      <protection locked="0"/>
    </xf>
    <xf numFmtId="0" fontId="222" fillId="5" borderId="28" xfId="18" applyFont="1" applyFill="1" applyBorder="1" applyAlignment="1">
      <alignment vertical="center"/>
    </xf>
    <xf numFmtId="0" fontId="223" fillId="5" borderId="0" xfId="18" applyFont="1" applyFill="1" applyAlignment="1">
      <alignment vertical="center"/>
    </xf>
    <xf numFmtId="0" fontId="224" fillId="5" borderId="0" xfId="18" applyFont="1" applyFill="1" applyAlignment="1">
      <alignment vertical="center"/>
    </xf>
    <xf numFmtId="0" fontId="224" fillId="5" borderId="29" xfId="18" applyFont="1" applyFill="1" applyBorder="1" applyAlignment="1">
      <alignment vertical="center"/>
    </xf>
    <xf numFmtId="0" fontId="103" fillId="18" borderId="0" xfId="11" applyFont="1" applyFill="1" applyProtection="1">
      <protection locked="0"/>
    </xf>
    <xf numFmtId="0" fontId="224" fillId="5" borderId="0" xfId="18" applyFont="1" applyFill="1" applyAlignment="1">
      <alignment vertical="center" wrapText="1"/>
    </xf>
    <xf numFmtId="0" fontId="224" fillId="5" borderId="29" xfId="18" applyFont="1" applyFill="1" applyBorder="1" applyAlignment="1">
      <alignment vertical="center" wrapText="1"/>
    </xf>
    <xf numFmtId="0" fontId="103" fillId="18" borderId="36" xfId="11" applyFont="1" applyFill="1" applyBorder="1" applyProtection="1">
      <protection locked="0"/>
    </xf>
    <xf numFmtId="0" fontId="103" fillId="18" borderId="0" xfId="17" applyFont="1" applyFill="1"/>
    <xf numFmtId="0" fontId="103" fillId="18" borderId="0" xfId="26" applyFont="1" applyFill="1" applyAlignment="1" applyProtection="1">
      <alignment vertical="center"/>
      <protection locked="0"/>
    </xf>
    <xf numFmtId="0" fontId="103" fillId="18" borderId="37" xfId="11" applyFont="1" applyFill="1" applyBorder="1" applyProtection="1">
      <protection locked="0"/>
    </xf>
    <xf numFmtId="0" fontId="225" fillId="5" borderId="28" xfId="18" applyFont="1" applyFill="1" applyBorder="1" applyAlignment="1">
      <alignment vertical="center"/>
    </xf>
    <xf numFmtId="0" fontId="226" fillId="5" borderId="0" xfId="18" applyFont="1" applyFill="1" applyAlignment="1">
      <alignment vertical="center"/>
    </xf>
    <xf numFmtId="0" fontId="227" fillId="5" borderId="0" xfId="18" applyFont="1" applyFill="1" applyAlignment="1">
      <alignment vertical="center"/>
    </xf>
    <xf numFmtId="0" fontId="227" fillId="5" borderId="29" xfId="18" applyFont="1" applyFill="1" applyBorder="1" applyAlignment="1">
      <alignment vertical="center"/>
    </xf>
    <xf numFmtId="0" fontId="91" fillId="18" borderId="0" xfId="11" applyFont="1" applyFill="1" applyAlignment="1" applyProtection="1">
      <alignment horizontal="left" vertical="center"/>
      <protection locked="0"/>
    </xf>
    <xf numFmtId="0" fontId="103" fillId="18" borderId="0" xfId="27" applyFont="1" applyFill="1" applyAlignment="1" applyProtection="1">
      <alignment horizontal="left" vertical="center"/>
      <protection locked="0"/>
    </xf>
    <xf numFmtId="0" fontId="227" fillId="5" borderId="0" xfId="18" applyFont="1" applyFill="1" applyAlignment="1">
      <alignment vertical="center" wrapText="1"/>
    </xf>
    <xf numFmtId="0" fontId="227" fillId="5" borderId="29" xfId="18" applyFont="1" applyFill="1" applyBorder="1" applyAlignment="1">
      <alignment vertical="center" wrapText="1"/>
    </xf>
    <xf numFmtId="0" fontId="228" fillId="46" borderId="0" xfId="18" applyFont="1" applyFill="1" applyAlignment="1">
      <alignment horizontal="left" vertical="center"/>
    </xf>
    <xf numFmtId="0" fontId="229" fillId="46" borderId="0" xfId="18" applyFont="1" applyFill="1" applyAlignment="1">
      <alignment vertical="center"/>
    </xf>
    <xf numFmtId="0" fontId="229" fillId="46" borderId="0" xfId="18" applyFont="1" applyFill="1" applyAlignment="1">
      <alignment vertical="center" wrapText="1"/>
    </xf>
    <xf numFmtId="0" fontId="229" fillId="46" borderId="29" xfId="18" applyFont="1" applyFill="1" applyBorder="1" applyAlignment="1">
      <alignment vertical="center" wrapText="1"/>
    </xf>
    <xf numFmtId="0" fontId="175" fillId="18" borderId="0" xfId="11" applyFont="1" applyFill="1" applyAlignment="1">
      <alignment vertical="center"/>
    </xf>
    <xf numFmtId="0" fontId="91" fillId="0" borderId="0" xfId="11" applyFont="1" applyAlignment="1">
      <alignment horizontal="right" vertical="center"/>
    </xf>
    <xf numFmtId="0" fontId="182" fillId="42" borderId="0" xfId="11" applyFont="1" applyFill="1" applyAlignment="1">
      <alignment horizontal="center" vertical="center"/>
    </xf>
    <xf numFmtId="0" fontId="72" fillId="35" borderId="29" xfId="11" applyFont="1" applyFill="1" applyBorder="1" applyAlignment="1" applyProtection="1">
      <alignment horizontal="center" vertical="center" textRotation="90"/>
      <protection locked="0"/>
    </xf>
    <xf numFmtId="0" fontId="231" fillId="22" borderId="31" xfId="11" applyFont="1" applyFill="1" applyBorder="1" applyAlignment="1" applyProtection="1">
      <alignment horizontal="center" vertical="center"/>
      <protection hidden="1"/>
    </xf>
    <xf numFmtId="0" fontId="231" fillId="22" borderId="31" xfId="11" applyFont="1" applyFill="1" applyBorder="1" applyAlignment="1" applyProtection="1">
      <alignment horizontal="center" vertical="center" wrapText="1"/>
      <protection hidden="1"/>
    </xf>
    <xf numFmtId="0" fontId="103" fillId="18" borderId="31" xfId="11" applyFont="1" applyFill="1" applyBorder="1" applyAlignment="1">
      <alignment horizontal="center" vertical="center"/>
    </xf>
    <xf numFmtId="0" fontId="103" fillId="18" borderId="38" xfId="11" applyFont="1" applyFill="1" applyBorder="1" applyAlignment="1">
      <alignment horizontal="center" vertical="center"/>
    </xf>
    <xf numFmtId="0" fontId="233" fillId="5" borderId="0" xfId="12" applyFont="1" applyFill="1" applyBorder="1" applyAlignment="1">
      <alignment vertical="center"/>
    </xf>
    <xf numFmtId="0" fontId="103" fillId="18" borderId="36" xfId="17" applyFont="1" applyFill="1" applyBorder="1"/>
    <xf numFmtId="0" fontId="235" fillId="18" borderId="0" xfId="11" applyFont="1" applyFill="1" applyAlignment="1" applyProtection="1">
      <alignment horizontal="center"/>
      <protection locked="0"/>
    </xf>
    <xf numFmtId="0" fontId="234" fillId="18" borderId="37" xfId="11" applyFont="1" applyFill="1" applyBorder="1" applyAlignment="1" applyProtection="1">
      <alignment horizontal="center" vertical="center"/>
      <protection locked="0"/>
    </xf>
    <xf numFmtId="2" fontId="221" fillId="22" borderId="0" xfId="11" applyNumberFormat="1" applyFont="1" applyFill="1" applyAlignment="1" applyProtection="1">
      <alignment horizontal="right" vertical="center"/>
      <protection hidden="1"/>
    </xf>
    <xf numFmtId="1" fontId="221" fillId="22" borderId="0" xfId="11" applyNumberFormat="1" applyFont="1" applyFill="1" applyAlignment="1" applyProtection="1">
      <alignment horizontal="right" vertical="center"/>
      <protection hidden="1"/>
    </xf>
    <xf numFmtId="0" fontId="236" fillId="18" borderId="0" xfId="11" applyFont="1" applyFill="1" applyAlignment="1" applyProtection="1">
      <alignment horizontal="left" vertical="center"/>
      <protection hidden="1"/>
    </xf>
    <xf numFmtId="0" fontId="236" fillId="18" borderId="0" xfId="11" applyFont="1" applyFill="1" applyAlignment="1" applyProtection="1">
      <alignment horizontal="right" vertical="center"/>
      <protection hidden="1"/>
    </xf>
    <xf numFmtId="2" fontId="89" fillId="53" borderId="0" xfId="26" applyNumberFormat="1" applyFont="1" applyFill="1" applyAlignment="1">
      <alignment horizontal="center" vertical="center"/>
    </xf>
    <xf numFmtId="0" fontId="221" fillId="22" borderId="37" xfId="11" applyFont="1" applyFill="1" applyBorder="1" applyAlignment="1" applyProtection="1">
      <alignment horizontal="center" vertical="center"/>
      <protection hidden="1"/>
    </xf>
    <xf numFmtId="0" fontId="103" fillId="18" borderId="36" xfId="11" applyFont="1" applyFill="1" applyBorder="1" applyAlignment="1" applyProtection="1">
      <alignment vertical="center"/>
      <protection locked="0"/>
    </xf>
    <xf numFmtId="1" fontId="89" fillId="53" borderId="0" xfId="26" applyNumberFormat="1" applyFont="1" applyFill="1" applyAlignment="1">
      <alignment horizontal="center" vertical="center"/>
    </xf>
    <xf numFmtId="166" fontId="221" fillId="22" borderId="0" xfId="11" applyNumberFormat="1" applyFont="1" applyFill="1" applyAlignment="1" applyProtection="1">
      <alignment horizontal="right" vertical="center"/>
      <protection hidden="1"/>
    </xf>
    <xf numFmtId="166" fontId="89" fillId="53" borderId="0" xfId="26" applyNumberFormat="1" applyFont="1" applyFill="1" applyAlignment="1">
      <alignment horizontal="center" vertical="center"/>
    </xf>
    <xf numFmtId="0" fontId="224" fillId="5" borderId="28" xfId="18" applyFont="1" applyFill="1" applyBorder="1"/>
    <xf numFmtId="0" fontId="223" fillId="5" borderId="0" xfId="18" applyFont="1" applyFill="1"/>
    <xf numFmtId="0" fontId="103" fillId="18" borderId="0" xfId="11" applyFont="1" applyFill="1" applyAlignment="1" applyProtection="1">
      <alignment horizontal="left" vertical="center"/>
      <protection hidden="1"/>
    </xf>
    <xf numFmtId="0" fontId="103" fillId="18" borderId="0" xfId="11" applyFont="1" applyFill="1" applyAlignment="1" applyProtection="1">
      <alignment horizontal="right" vertical="center"/>
      <protection hidden="1"/>
    </xf>
    <xf numFmtId="0" fontId="237" fillId="20" borderId="30" xfId="18" applyFont="1" applyFill="1" applyBorder="1" applyAlignment="1">
      <alignment vertical="center"/>
    </xf>
    <xf numFmtId="0" fontId="237" fillId="20" borderId="31" xfId="18" applyFont="1" applyFill="1" applyBorder="1" applyAlignment="1">
      <alignment vertical="center"/>
    </xf>
    <xf numFmtId="0" fontId="237" fillId="20" borderId="32" xfId="18" applyFont="1" applyFill="1" applyBorder="1" applyAlignment="1">
      <alignment vertical="center"/>
    </xf>
    <xf numFmtId="0" fontId="238" fillId="18" borderId="0" xfId="11" applyFont="1" applyFill="1" applyAlignment="1">
      <alignment horizontal="left" vertical="center"/>
    </xf>
    <xf numFmtId="0" fontId="234" fillId="18" borderId="0" xfId="11" applyFont="1" applyFill="1" applyAlignment="1">
      <alignment horizontal="center" vertical="center"/>
    </xf>
    <xf numFmtId="0" fontId="109" fillId="18" borderId="0" xfId="11" applyFont="1" applyFill="1" applyAlignment="1">
      <alignment vertical="center"/>
    </xf>
    <xf numFmtId="0" fontId="103" fillId="18" borderId="0" xfId="11" applyFont="1" applyFill="1" applyAlignment="1" applyProtection="1">
      <alignment vertical="center"/>
      <protection hidden="1"/>
    </xf>
    <xf numFmtId="166" fontId="239" fillId="29" borderId="0" xfId="11" applyNumberFormat="1" applyFont="1" applyFill="1" applyAlignment="1" applyProtection="1">
      <alignment horizontal="center" vertical="center"/>
      <protection hidden="1"/>
    </xf>
    <xf numFmtId="1" fontId="239" fillId="18" borderId="0" xfId="11" applyNumberFormat="1" applyFont="1" applyFill="1" applyAlignment="1" applyProtection="1">
      <alignment horizontal="left" vertical="center"/>
      <protection hidden="1"/>
    </xf>
    <xf numFmtId="0" fontId="103" fillId="18" borderId="37" xfId="17" applyFont="1" applyFill="1" applyBorder="1"/>
    <xf numFmtId="0" fontId="89" fillId="27" borderId="31" xfId="18" applyFont="1" applyFill="1" applyBorder="1" applyAlignment="1">
      <alignment vertical="center"/>
    </xf>
    <xf numFmtId="0" fontId="235" fillId="27" borderId="0" xfId="18" applyFont="1" applyFill="1" applyAlignment="1">
      <alignment vertical="center"/>
    </xf>
    <xf numFmtId="0" fontId="181" fillId="27" borderId="0" xfId="18" applyFont="1" applyFill="1"/>
    <xf numFmtId="0" fontId="239" fillId="54" borderId="39" xfId="11" applyFont="1" applyFill="1" applyBorder="1" applyAlignment="1">
      <alignment horizontal="right" vertical="center"/>
    </xf>
    <xf numFmtId="0" fontId="91" fillId="54" borderId="0" xfId="11" applyFont="1" applyFill="1" applyAlignment="1">
      <alignment horizontal="left" vertical="center"/>
    </xf>
    <xf numFmtId="0" fontId="89" fillId="18" borderId="31" xfId="18" applyFont="1" applyFill="1" applyBorder="1" applyAlignment="1">
      <alignment vertical="center"/>
    </xf>
    <xf numFmtId="0" fontId="103" fillId="18" borderId="31" xfId="11" applyFont="1" applyFill="1" applyBorder="1" applyAlignment="1" applyProtection="1">
      <alignment horizontal="center" vertical="center"/>
      <protection hidden="1"/>
    </xf>
    <xf numFmtId="0" fontId="103" fillId="0" borderId="36" xfId="11" applyFont="1" applyBorder="1" applyProtection="1">
      <protection locked="0"/>
    </xf>
    <xf numFmtId="0" fontId="103" fillId="0" borderId="0" xfId="11" applyFont="1" applyProtection="1">
      <protection locked="0"/>
    </xf>
    <xf numFmtId="0" fontId="103" fillId="0" borderId="37" xfId="11" applyFont="1" applyBorder="1" applyProtection="1">
      <protection locked="0"/>
    </xf>
    <xf numFmtId="0" fontId="231" fillId="26" borderId="0" xfId="11" applyFont="1" applyFill="1" applyAlignment="1">
      <alignment vertical="center"/>
    </xf>
    <xf numFmtId="0" fontId="103" fillId="18" borderId="88" xfId="11" applyFont="1" applyFill="1" applyBorder="1" applyAlignment="1" applyProtection="1">
      <alignment horizontal="right" vertical="center"/>
      <protection locked="0"/>
    </xf>
    <xf numFmtId="164" fontId="103" fillId="18" borderId="0" xfId="11" applyNumberFormat="1" applyFont="1" applyFill="1" applyAlignment="1">
      <alignment horizontal="left" vertical="center"/>
    </xf>
    <xf numFmtId="0" fontId="147" fillId="39" borderId="0" xfId="18" applyFont="1" applyFill="1" applyAlignment="1">
      <alignment horizontal="right" vertical="center"/>
    </xf>
    <xf numFmtId="180" fontId="240" fillId="39" borderId="0" xfId="20" applyNumberFormat="1" applyFont="1" applyFill="1" applyAlignment="1">
      <alignment horizontal="left" vertical="center"/>
    </xf>
    <xf numFmtId="0" fontId="241" fillId="39" borderId="0" xfId="20" applyFont="1" applyFill="1" applyAlignment="1">
      <alignment horizontal="right" vertical="center"/>
    </xf>
    <xf numFmtId="180" fontId="240" fillId="39" borderId="37" xfId="20" applyNumberFormat="1" applyFont="1" applyFill="1" applyBorder="1" applyAlignment="1">
      <alignment horizontal="left" vertical="center"/>
    </xf>
    <xf numFmtId="0" fontId="89" fillId="0" borderId="0" xfId="11" applyFont="1" applyAlignment="1" applyProtection="1">
      <alignment horizontal="right" vertical="center"/>
      <protection locked="0"/>
    </xf>
    <xf numFmtId="0" fontId="149" fillId="18" borderId="36" xfId="11" applyFont="1" applyFill="1" applyBorder="1" applyAlignment="1" applyProtection="1">
      <alignment vertical="center"/>
      <protection locked="0"/>
    </xf>
    <xf numFmtId="0" fontId="243" fillId="23" borderId="0" xfId="11" applyFont="1" applyFill="1" applyAlignment="1">
      <alignment vertical="center"/>
    </xf>
    <xf numFmtId="0" fontId="243" fillId="23" borderId="37" xfId="11" applyFont="1" applyFill="1" applyBorder="1" applyAlignment="1">
      <alignment vertical="center"/>
    </xf>
    <xf numFmtId="0" fontId="147" fillId="18" borderId="0" xfId="18" applyFont="1" applyFill="1"/>
    <xf numFmtId="0" fontId="103" fillId="18" borderId="26" xfId="17" applyFont="1" applyFill="1" applyBorder="1" applyAlignment="1">
      <alignment vertical="center"/>
    </xf>
    <xf numFmtId="0" fontId="103" fillId="18" borderId="44" xfId="17" applyFont="1" applyFill="1" applyBorder="1" applyAlignment="1">
      <alignment vertical="center"/>
    </xf>
    <xf numFmtId="0" fontId="89" fillId="18" borderId="0" xfId="11" applyFont="1" applyFill="1" applyAlignment="1">
      <alignment vertical="center"/>
    </xf>
    <xf numFmtId="0" fontId="76" fillId="23" borderId="42" xfId="17" applyFont="1" applyFill="1" applyBorder="1" applyAlignment="1">
      <alignment horizontal="center" vertical="center"/>
    </xf>
    <xf numFmtId="0" fontId="76" fillId="23" borderId="76" xfId="17" applyFont="1" applyFill="1" applyBorder="1" applyAlignment="1">
      <alignment horizontal="center" vertical="center"/>
    </xf>
    <xf numFmtId="0" fontId="76" fillId="23" borderId="9" xfId="17" applyFont="1" applyFill="1" applyBorder="1" applyAlignment="1">
      <alignment horizontal="center" vertical="center"/>
    </xf>
    <xf numFmtId="0" fontId="76" fillId="0" borderId="0" xfId="17" applyFont="1"/>
    <xf numFmtId="0" fontId="245" fillId="18" borderId="0" xfId="9" applyFont="1" applyFill="1" applyAlignment="1">
      <alignment vertical="center"/>
    </xf>
    <xf numFmtId="0" fontId="246" fillId="18" borderId="0" xfId="11" applyFont="1" applyFill="1" applyAlignment="1">
      <alignment vertical="center"/>
    </xf>
    <xf numFmtId="0" fontId="247" fillId="18" borderId="0" xfId="9" applyFont="1" applyFill="1" applyAlignment="1">
      <alignment vertical="center"/>
    </xf>
    <xf numFmtId="0" fontId="248" fillId="18" borderId="0" xfId="9" applyFont="1" applyFill="1" applyAlignment="1">
      <alignment vertical="center" wrapText="1"/>
    </xf>
    <xf numFmtId="0" fontId="204" fillId="18" borderId="0" xfId="9" applyFont="1" applyFill="1" applyAlignment="1">
      <alignment horizontal="right" vertical="center"/>
    </xf>
    <xf numFmtId="0" fontId="11" fillId="18" borderId="0" xfId="9" applyFont="1" applyFill="1" applyAlignment="1">
      <alignment vertical="center"/>
    </xf>
    <xf numFmtId="0" fontId="56" fillId="18" borderId="0" xfId="9" applyFont="1" applyFill="1" applyAlignment="1">
      <alignment horizontal="right" vertical="center"/>
    </xf>
    <xf numFmtId="2" fontId="249" fillId="18" borderId="37" xfId="11" applyNumberFormat="1" applyFont="1" applyFill="1" applyBorder="1" applyAlignment="1" applyProtection="1">
      <alignment horizontal="center" vertical="center"/>
      <protection locked="0"/>
    </xf>
    <xf numFmtId="0" fontId="5" fillId="18" borderId="37" xfId="11" applyFill="1" applyBorder="1"/>
    <xf numFmtId="0" fontId="88" fillId="18" borderId="0" xfId="11" applyFont="1" applyFill="1" applyAlignment="1" applyProtection="1">
      <alignment vertical="center"/>
      <protection hidden="1"/>
    </xf>
    <xf numFmtId="173" fontId="251" fillId="56" borderId="0" xfId="16" applyNumberFormat="1" applyFont="1" applyFill="1" applyAlignment="1">
      <alignment horizontal="center" vertical="center"/>
    </xf>
    <xf numFmtId="0" fontId="0" fillId="18" borderId="0" xfId="0" applyFill="1"/>
    <xf numFmtId="173" fontId="69" fillId="51" borderId="0" xfId="16" applyNumberFormat="1" applyFont="1" applyFill="1" applyAlignment="1">
      <alignment horizontal="center" vertical="center"/>
    </xf>
    <xf numFmtId="0" fontId="212" fillId="51" borderId="0" xfId="11" applyFont="1" applyFill="1" applyAlignment="1" applyProtection="1">
      <alignment vertical="center"/>
      <protection hidden="1"/>
    </xf>
    <xf numFmtId="0" fontId="46" fillId="17" borderId="0" xfId="11" applyFont="1" applyFill="1" applyAlignment="1">
      <alignment vertical="center"/>
    </xf>
    <xf numFmtId="173" fontId="254" fillId="22" borderId="0" xfId="16" applyNumberFormat="1" applyFont="1" applyFill="1" applyAlignment="1">
      <alignment horizontal="left" vertical="center"/>
    </xf>
    <xf numFmtId="0" fontId="5" fillId="22" borderId="0" xfId="11" applyFill="1" applyAlignment="1" applyProtection="1">
      <alignment horizontal="left"/>
      <protection hidden="1"/>
    </xf>
    <xf numFmtId="0" fontId="5" fillId="17" borderId="0" xfId="11" applyFill="1" applyAlignment="1">
      <alignment horizontal="left" vertical="center"/>
    </xf>
    <xf numFmtId="0" fontId="256" fillId="17" borderId="0" xfId="28" applyFont="1" applyFill="1" applyAlignment="1">
      <alignment horizontal="left" vertical="center"/>
    </xf>
    <xf numFmtId="0" fontId="173" fillId="17" borderId="0" xfId="11" applyFont="1" applyFill="1" applyAlignment="1">
      <alignment horizontal="center" vertical="center"/>
    </xf>
    <xf numFmtId="0" fontId="182" fillId="17" borderId="0" xfId="11" applyFont="1" applyFill="1" applyAlignment="1">
      <alignment vertical="center"/>
    </xf>
    <xf numFmtId="173" fontId="219" fillId="17" borderId="16" xfId="16" applyNumberFormat="1" applyFont="1" applyFill="1" applyBorder="1" applyAlignment="1">
      <alignment horizontal="center" vertical="center"/>
    </xf>
    <xf numFmtId="172" fontId="257" fillId="58" borderId="112" xfId="11" applyNumberFormat="1" applyFont="1" applyFill="1" applyBorder="1" applyAlignment="1">
      <alignment horizontal="center" vertical="center"/>
    </xf>
    <xf numFmtId="0" fontId="255" fillId="17" borderId="0" xfId="11" applyFont="1" applyFill="1" applyAlignment="1">
      <alignment horizontal="right" vertical="center"/>
    </xf>
    <xf numFmtId="0" fontId="50" fillId="17" borderId="0" xfId="11" applyFont="1" applyFill="1" applyAlignment="1">
      <alignment horizontal="center" vertical="center"/>
    </xf>
    <xf numFmtId="0" fontId="267" fillId="5" borderId="0" xfId="11" applyFont="1" applyFill="1" applyAlignment="1">
      <alignment horizontal="center" vertical="center"/>
    </xf>
    <xf numFmtId="0" fontId="268" fillId="5" borderId="0" xfId="11" applyFont="1" applyFill="1" applyAlignment="1">
      <alignment horizontal="center" vertical="center"/>
    </xf>
    <xf numFmtId="0" fontId="269" fillId="5" borderId="0" xfId="11" applyFont="1" applyFill="1" applyAlignment="1">
      <alignment horizontal="center" vertical="center"/>
    </xf>
    <xf numFmtId="0" fontId="270" fillId="5" borderId="0" xfId="11" applyFont="1" applyFill="1" applyAlignment="1">
      <alignment horizontal="center" vertical="center"/>
    </xf>
    <xf numFmtId="0" fontId="271" fillId="5" borderId="0" xfId="11" applyFont="1" applyFill="1" applyAlignment="1">
      <alignment horizontal="center" vertical="center"/>
    </xf>
    <xf numFmtId="0" fontId="272" fillId="5" borderId="0" xfId="11" applyFont="1" applyFill="1" applyAlignment="1">
      <alignment horizontal="center" vertical="center"/>
    </xf>
    <xf numFmtId="0" fontId="273" fillId="5" borderId="0" xfId="11" applyFont="1" applyFill="1" applyAlignment="1">
      <alignment horizontal="center" vertical="center"/>
    </xf>
    <xf numFmtId="0" fontId="274" fillId="5" borderId="0" xfId="11" applyFont="1" applyFill="1" applyAlignment="1">
      <alignment horizontal="center" vertical="center"/>
    </xf>
    <xf numFmtId="0" fontId="275" fillId="5" borderId="0" xfId="11" applyFont="1" applyFill="1" applyAlignment="1">
      <alignment horizontal="center" vertical="center"/>
    </xf>
    <xf numFmtId="0" fontId="276" fillId="5" borderId="0" xfId="11" applyFont="1" applyFill="1" applyAlignment="1">
      <alignment horizontal="center" vertical="center"/>
    </xf>
    <xf numFmtId="0" fontId="277" fillId="5" borderId="0" xfId="11" applyFont="1" applyFill="1" applyAlignment="1">
      <alignment horizontal="center" vertical="center"/>
    </xf>
    <xf numFmtId="0" fontId="278" fillId="5" borderId="0" xfId="11" applyFont="1" applyFill="1" applyAlignment="1">
      <alignment horizontal="center" vertical="center"/>
    </xf>
    <xf numFmtId="0" fontId="279" fillId="5" borderId="0" xfId="11" applyFont="1" applyFill="1" applyAlignment="1">
      <alignment horizontal="center" vertical="center"/>
    </xf>
    <xf numFmtId="0" fontId="280" fillId="5" borderId="0" xfId="11" applyFont="1" applyFill="1" applyAlignment="1">
      <alignment horizontal="center" vertical="center"/>
    </xf>
    <xf numFmtId="0" fontId="281" fillId="5" borderId="0" xfId="11" applyFont="1" applyFill="1" applyAlignment="1">
      <alignment horizontal="center" vertical="center"/>
    </xf>
    <xf numFmtId="0" fontId="282" fillId="5" borderId="0" xfId="11" applyFont="1" applyFill="1" applyAlignment="1">
      <alignment horizontal="center" vertical="center"/>
    </xf>
    <xf numFmtId="0" fontId="283" fillId="5" borderId="0" xfId="11" applyFont="1" applyFill="1" applyAlignment="1">
      <alignment horizontal="center" vertical="center"/>
    </xf>
    <xf numFmtId="0" fontId="284" fillId="5" borderId="0" xfId="11" applyFont="1" applyFill="1" applyAlignment="1">
      <alignment horizontal="center" vertical="center"/>
    </xf>
    <xf numFmtId="0" fontId="286" fillId="0" borderId="113" xfId="29" applyFont="1" applyBorder="1" applyAlignment="1">
      <alignment horizontal="center" vertical="center"/>
    </xf>
    <xf numFmtId="0" fontId="288" fillId="17" borderId="0" xfId="11" applyFont="1" applyFill="1" applyAlignment="1" applyProtection="1">
      <alignment horizontal="left" vertical="center"/>
      <protection hidden="1"/>
    </xf>
    <xf numFmtId="0" fontId="11" fillId="17" borderId="0" xfId="11" applyFont="1" applyFill="1" applyProtection="1">
      <protection hidden="1"/>
    </xf>
    <xf numFmtId="0" fontId="288" fillId="17" borderId="0" xfId="11" applyFont="1" applyFill="1" applyAlignment="1" applyProtection="1">
      <alignment vertical="center"/>
      <protection hidden="1"/>
    </xf>
    <xf numFmtId="0" fontId="289" fillId="18" borderId="0" xfId="11" applyFont="1" applyFill="1" applyAlignment="1">
      <alignment vertical="center"/>
    </xf>
    <xf numFmtId="0" fontId="5" fillId="18" borderId="0" xfId="11" applyFill="1" applyProtection="1">
      <protection hidden="1"/>
    </xf>
    <xf numFmtId="182" fontId="291" fillId="18" borderId="0" xfId="11" applyNumberFormat="1" applyFont="1" applyFill="1" applyAlignment="1">
      <alignment vertical="center"/>
    </xf>
    <xf numFmtId="0" fontId="290" fillId="18" borderId="0" xfId="11" applyFont="1" applyFill="1" applyAlignment="1">
      <alignment horizontal="left" vertical="center"/>
    </xf>
    <xf numFmtId="0" fontId="5" fillId="0" borderId="0" xfId="11" applyProtection="1">
      <protection hidden="1"/>
    </xf>
    <xf numFmtId="0" fontId="292" fillId="61" borderId="0" xfId="11" applyFont="1" applyFill="1" applyAlignment="1">
      <alignment horizontal="center" vertical="center"/>
    </xf>
    <xf numFmtId="0" fontId="293" fillId="20" borderId="0" xfId="11" applyFont="1" applyFill="1" applyAlignment="1">
      <alignment horizontal="center" vertical="center"/>
    </xf>
    <xf numFmtId="0" fontId="146" fillId="18" borderId="0" xfId="11" applyFont="1" applyFill="1" applyAlignment="1">
      <alignment horizontal="center" vertical="center"/>
    </xf>
    <xf numFmtId="0" fontId="50" fillId="17" borderId="0" xfId="11" applyFont="1" applyFill="1" applyAlignment="1">
      <alignment horizontal="right" vertical="center"/>
    </xf>
    <xf numFmtId="0" fontId="294" fillId="28" borderId="0" xfId="11" applyFont="1" applyFill="1" applyAlignment="1" applyProtection="1">
      <alignment horizontal="center" vertical="center"/>
      <protection hidden="1"/>
    </xf>
    <xf numFmtId="0" fontId="295" fillId="18" borderId="0" xfId="12" applyFont="1" applyFill="1" applyAlignment="1" applyProtection="1">
      <alignment vertical="center"/>
      <protection hidden="1"/>
    </xf>
    <xf numFmtId="0" fontId="50" fillId="17" borderId="0" xfId="10" applyFont="1" applyFill="1" applyAlignment="1">
      <alignment horizontal="center" vertical="center"/>
    </xf>
    <xf numFmtId="0" fontId="3" fillId="0" borderId="0" xfId="20" applyAlignment="1">
      <alignment horizontal="center" vertical="center"/>
    </xf>
    <xf numFmtId="0" fontId="81" fillId="28" borderId="8" xfId="11" applyFont="1" applyFill="1" applyBorder="1" applyAlignment="1" applyProtection="1">
      <alignment horizontal="center" vertical="center"/>
      <protection hidden="1"/>
    </xf>
    <xf numFmtId="0" fontId="3" fillId="18" borderId="0" xfId="20" applyFill="1"/>
    <xf numFmtId="0" fontId="10" fillId="18" borderId="0" xfId="11" applyFont="1" applyFill="1" applyAlignment="1" applyProtection="1">
      <alignment horizontal="left"/>
      <protection hidden="1"/>
    </xf>
    <xf numFmtId="0" fontId="29" fillId="18" borderId="0" xfId="11" applyFont="1" applyFill="1" applyAlignment="1" applyProtection="1">
      <alignment horizontal="left"/>
      <protection hidden="1"/>
    </xf>
    <xf numFmtId="0" fontId="297" fillId="18" borderId="0" xfId="11" applyFont="1" applyFill="1" applyProtection="1">
      <protection hidden="1"/>
    </xf>
    <xf numFmtId="0" fontId="29" fillId="18" borderId="0" xfId="11" applyFont="1" applyFill="1" applyProtection="1">
      <protection hidden="1"/>
    </xf>
    <xf numFmtId="0" fontId="118" fillId="62" borderId="117" xfId="11" applyFont="1" applyFill="1" applyBorder="1" applyAlignment="1" applyProtection="1">
      <alignment horizontal="center" vertical="center"/>
      <protection hidden="1"/>
    </xf>
    <xf numFmtId="0" fontId="118" fillId="62" borderId="40" xfId="11" applyFont="1" applyFill="1" applyBorder="1" applyAlignment="1" applyProtection="1">
      <alignment horizontal="center" vertical="center" wrapText="1"/>
      <protection hidden="1"/>
    </xf>
    <xf numFmtId="0" fontId="119" fillId="62" borderId="40" xfId="11" applyFont="1" applyFill="1" applyBorder="1" applyAlignment="1" applyProtection="1">
      <alignment horizontal="center" vertical="center"/>
      <protection hidden="1"/>
    </xf>
    <xf numFmtId="0" fontId="115" fillId="18" borderId="0" xfId="20" applyFont="1" applyFill="1"/>
    <xf numFmtId="0" fontId="298" fillId="18" borderId="0" xfId="20" applyFont="1" applyFill="1"/>
    <xf numFmtId="0" fontId="23" fillId="18" borderId="0" xfId="11" applyFont="1" applyFill="1" applyProtection="1">
      <protection hidden="1"/>
    </xf>
    <xf numFmtId="0" fontId="299" fillId="5" borderId="28" xfId="11" applyFont="1" applyFill="1" applyBorder="1" applyAlignment="1">
      <alignment horizontal="left" vertical="center"/>
    </xf>
    <xf numFmtId="0" fontId="225" fillId="4" borderId="118" xfId="20" applyFont="1" applyFill="1" applyBorder="1" applyAlignment="1" applyProtection="1">
      <alignment horizontal="center" vertical="center"/>
      <protection locked="0"/>
    </xf>
    <xf numFmtId="166" fontId="300" fillId="4" borderId="16" xfId="20" applyNumberFormat="1" applyFont="1" applyFill="1" applyBorder="1" applyAlignment="1">
      <alignment horizontal="center" vertical="center" wrapText="1"/>
    </xf>
    <xf numFmtId="175" fontId="225" fillId="4" borderId="16" xfId="16" applyNumberFormat="1" applyFont="1" applyFill="1" applyBorder="1" applyAlignment="1">
      <alignment horizontal="center" vertical="center"/>
    </xf>
    <xf numFmtId="0" fontId="301" fillId="18" borderId="0" xfId="20" applyFont="1" applyFill="1" applyAlignment="1">
      <alignment horizontal="left" vertical="center"/>
    </xf>
    <xf numFmtId="0" fontId="0" fillId="18" borderId="0" xfId="20" applyFont="1" applyFill="1"/>
    <xf numFmtId="0" fontId="302" fillId="18" borderId="0" xfId="20" applyFont="1" applyFill="1"/>
    <xf numFmtId="0" fontId="23" fillId="18" borderId="0" xfId="11" applyFont="1" applyFill="1" applyAlignment="1" applyProtection="1">
      <alignment vertical="center"/>
      <protection hidden="1"/>
    </xf>
    <xf numFmtId="0" fontId="5" fillId="18" borderId="0" xfId="11" applyFill="1" applyAlignment="1" applyProtection="1">
      <alignment vertical="center"/>
      <protection hidden="1"/>
    </xf>
    <xf numFmtId="166" fontId="300" fillId="51" borderId="16" xfId="20" applyNumberFormat="1" applyFont="1" applyFill="1" applyBorder="1" applyAlignment="1">
      <alignment horizontal="center" vertical="center" wrapText="1"/>
    </xf>
    <xf numFmtId="0" fontId="301" fillId="5" borderId="0" xfId="20" applyFont="1" applyFill="1" applyAlignment="1">
      <alignment horizontal="left" vertical="center"/>
    </xf>
    <xf numFmtId="0" fontId="29" fillId="18" borderId="0" xfId="11" applyFont="1" applyFill="1" applyAlignment="1" applyProtection="1">
      <alignment vertical="center"/>
      <protection hidden="1"/>
    </xf>
    <xf numFmtId="0" fontId="122" fillId="18" borderId="0" xfId="11" applyFont="1" applyFill="1" applyProtection="1">
      <protection hidden="1"/>
    </xf>
    <xf numFmtId="0" fontId="303" fillId="19" borderId="118" xfId="20" applyFont="1" applyFill="1" applyBorder="1" applyAlignment="1" applyProtection="1">
      <alignment horizontal="center" vertical="center"/>
      <protection locked="0"/>
    </xf>
    <xf numFmtId="166" fontId="304" fillId="19" borderId="16" xfId="20" applyNumberFormat="1" applyFont="1" applyFill="1" applyBorder="1" applyAlignment="1">
      <alignment horizontal="left" vertical="center" wrapText="1"/>
    </xf>
    <xf numFmtId="173" fontId="303" fillId="19" borderId="16" xfId="16" applyNumberFormat="1" applyFont="1" applyFill="1" applyBorder="1" applyAlignment="1">
      <alignment horizontal="center" vertical="center"/>
    </xf>
    <xf numFmtId="0" fontId="63" fillId="29" borderId="36" xfId="20" applyFont="1" applyFill="1" applyBorder="1" applyAlignment="1" applyProtection="1">
      <alignment horizontal="center" vertical="center"/>
      <protection locked="0"/>
    </xf>
    <xf numFmtId="0" fontId="63" fillId="29" borderId="0" xfId="20" applyFont="1" applyFill="1" applyAlignment="1" applyProtection="1">
      <alignment horizontal="left" vertical="center"/>
      <protection locked="0"/>
    </xf>
    <xf numFmtId="0" fontId="51" fillId="18" borderId="0" xfId="11" applyFont="1" applyFill="1" applyAlignment="1" applyProtection="1">
      <alignment vertical="center"/>
      <protection hidden="1"/>
    </xf>
    <xf numFmtId="0" fontId="225" fillId="4" borderId="117" xfId="20" applyFont="1" applyFill="1" applyBorder="1" applyAlignment="1" applyProtection="1">
      <alignment horizontal="center" vertical="center"/>
      <protection locked="0"/>
    </xf>
    <xf numFmtId="166" fontId="300" fillId="4" borderId="40" xfId="20" applyNumberFormat="1" applyFont="1" applyFill="1" applyBorder="1" applyAlignment="1">
      <alignment horizontal="center" vertical="center" wrapText="1"/>
    </xf>
    <xf numFmtId="175" fontId="225" fillId="4" borderId="40" xfId="16" applyNumberFormat="1" applyFont="1" applyFill="1" applyBorder="1" applyAlignment="1">
      <alignment horizontal="center" vertical="center"/>
    </xf>
    <xf numFmtId="2" fontId="305" fillId="18" borderId="0" xfId="20" applyNumberFormat="1" applyFont="1" applyFill="1" applyAlignment="1">
      <alignment horizontal="right" vertical="center"/>
    </xf>
    <xf numFmtId="2" fontId="305" fillId="18" borderId="0" xfId="20" applyNumberFormat="1" applyFont="1" applyFill="1" applyAlignment="1">
      <alignment horizontal="center" vertical="center"/>
    </xf>
    <xf numFmtId="0" fontId="306" fillId="18" borderId="0" xfId="11" applyFont="1" applyFill="1" applyAlignment="1" applyProtection="1">
      <alignment horizontal="center"/>
      <protection hidden="1"/>
    </xf>
    <xf numFmtId="0" fontId="306" fillId="18" borderId="0" xfId="20" applyFont="1" applyFill="1" applyAlignment="1">
      <alignment horizontal="center"/>
    </xf>
    <xf numFmtId="0" fontId="3" fillId="41" borderId="0" xfId="20" applyFill="1"/>
    <xf numFmtId="0" fontId="5" fillId="41" borderId="0" xfId="11" applyFill="1" applyProtection="1">
      <protection hidden="1"/>
    </xf>
    <xf numFmtId="0" fontId="23" fillId="41" borderId="0" xfId="11" applyFont="1" applyFill="1" applyAlignment="1" applyProtection="1">
      <alignment vertical="center"/>
      <protection hidden="1"/>
    </xf>
    <xf numFmtId="0" fontId="91" fillId="18" borderId="0" xfId="11" applyFont="1" applyFill="1" applyAlignment="1" applyProtection="1">
      <alignment vertical="center"/>
      <protection hidden="1"/>
    </xf>
    <xf numFmtId="0" fontId="81" fillId="28" borderId="0" xfId="11" applyFont="1" applyFill="1" applyAlignment="1" applyProtection="1">
      <alignment horizontal="center" vertical="center"/>
      <protection hidden="1"/>
    </xf>
    <xf numFmtId="0" fontId="233" fillId="18" borderId="0" xfId="30" applyFont="1" applyFill="1" applyAlignment="1" applyProtection="1">
      <alignment vertical="center"/>
      <protection hidden="1"/>
    </xf>
    <xf numFmtId="0" fontId="307" fillId="18" borderId="0" xfId="30" applyFont="1" applyFill="1" applyAlignment="1" applyProtection="1">
      <alignment vertical="center"/>
      <protection hidden="1"/>
    </xf>
    <xf numFmtId="0" fontId="309" fillId="18" borderId="0" xfId="30" applyFont="1" applyFill="1" applyAlignment="1" applyProtection="1">
      <alignment vertical="center"/>
      <protection hidden="1"/>
    </xf>
    <xf numFmtId="0" fontId="147" fillId="0" borderId="0" xfId="20" applyFont="1"/>
    <xf numFmtId="0" fontId="147" fillId="18" borderId="0" xfId="11" applyFont="1" applyFill="1" applyAlignment="1" applyProtection="1">
      <alignment horizontal="left" vertical="center"/>
      <protection locked="0"/>
    </xf>
    <xf numFmtId="0" fontId="310" fillId="18" borderId="0" xfId="11" applyFont="1" applyFill="1" applyAlignment="1" applyProtection="1">
      <alignment horizontal="left" vertical="center"/>
      <protection locked="0"/>
    </xf>
    <xf numFmtId="0" fontId="310" fillId="18" borderId="119" xfId="11" applyFont="1" applyFill="1" applyBorder="1" applyAlignment="1" applyProtection="1">
      <alignment horizontal="left" vertical="center"/>
      <protection locked="0"/>
    </xf>
    <xf numFmtId="0" fontId="311" fillId="18" borderId="36" xfId="11" applyFont="1" applyFill="1" applyBorder="1" applyAlignment="1">
      <alignment horizontal="center" vertical="center"/>
    </xf>
    <xf numFmtId="0" fontId="311" fillId="18" borderId="0" xfId="11" applyFont="1" applyFill="1" applyAlignment="1">
      <alignment horizontal="center" vertical="center"/>
    </xf>
    <xf numFmtId="0" fontId="311" fillId="18" borderId="37" xfId="11" applyFont="1" applyFill="1" applyBorder="1" applyAlignment="1">
      <alignment horizontal="center" vertical="center"/>
    </xf>
    <xf numFmtId="0" fontId="312" fillId="18" borderId="36" xfId="11" applyFont="1" applyFill="1" applyBorder="1" applyAlignment="1">
      <alignment vertical="center"/>
    </xf>
    <xf numFmtId="182" fontId="313" fillId="27" borderId="0" xfId="11" applyNumberFormat="1" applyFont="1" applyFill="1" applyAlignment="1">
      <alignment vertical="center"/>
    </xf>
    <xf numFmtId="182" fontId="313" fillId="18" borderId="0" xfId="11" applyNumberFormat="1" applyFont="1" applyFill="1" applyAlignment="1">
      <alignment vertical="center"/>
    </xf>
    <xf numFmtId="0" fontId="183" fillId="18" borderId="0" xfId="11" applyFont="1" applyFill="1"/>
    <xf numFmtId="0" fontId="314" fillId="18" borderId="0" xfId="11" applyFont="1" applyFill="1" applyAlignment="1">
      <alignment horizontal="center" vertical="center" wrapText="1"/>
    </xf>
    <xf numFmtId="0" fontId="314" fillId="18" borderId="37" xfId="11" applyFont="1" applyFill="1" applyBorder="1" applyAlignment="1">
      <alignment horizontal="center" vertical="center" wrapText="1"/>
    </xf>
    <xf numFmtId="0" fontId="315" fillId="18" borderId="36" xfId="11" applyFont="1" applyFill="1" applyBorder="1"/>
    <xf numFmtId="0" fontId="314" fillId="18" borderId="0" xfId="11" applyFont="1" applyFill="1" applyAlignment="1">
      <alignment vertical="center" wrapText="1"/>
    </xf>
    <xf numFmtId="0" fontId="312" fillId="18" borderId="0" xfId="11" applyFont="1" applyFill="1" applyAlignment="1">
      <alignment horizontal="right" vertical="center"/>
    </xf>
    <xf numFmtId="0" fontId="91" fillId="18" borderId="0" xfId="11" applyFont="1" applyFill="1" applyAlignment="1">
      <alignment horizontal="center" vertical="center"/>
    </xf>
    <xf numFmtId="0" fontId="91" fillId="18" borderId="37" xfId="11" applyFont="1" applyFill="1" applyBorder="1" applyAlignment="1">
      <alignment horizontal="center" vertical="center"/>
    </xf>
    <xf numFmtId="0" fontId="316" fillId="18" borderId="0" xfId="11" applyFont="1" applyFill="1" applyAlignment="1">
      <alignment horizontal="center" vertical="center"/>
    </xf>
    <xf numFmtId="0" fontId="317" fillId="61" borderId="0" xfId="11" applyFont="1" applyFill="1" applyAlignment="1">
      <alignment horizontal="center" vertical="center"/>
    </xf>
    <xf numFmtId="0" fontId="318" fillId="20" borderId="37" xfId="11" applyFont="1" applyFill="1" applyBorder="1" applyAlignment="1">
      <alignment horizontal="center" vertical="center"/>
    </xf>
    <xf numFmtId="0" fontId="319" fillId="18" borderId="0" xfId="11" applyFont="1" applyFill="1" applyAlignment="1">
      <alignment horizontal="center" vertical="center"/>
    </xf>
    <xf numFmtId="0" fontId="317" fillId="18" borderId="0" xfId="11" applyFont="1" applyFill="1" applyAlignment="1">
      <alignment horizontal="center" vertical="center"/>
    </xf>
    <xf numFmtId="0" fontId="318" fillId="18" borderId="37" xfId="11" applyFont="1" applyFill="1" applyBorder="1" applyAlignment="1">
      <alignment horizontal="center" vertical="center"/>
    </xf>
    <xf numFmtId="0" fontId="316" fillId="18" borderId="36" xfId="11" applyFont="1" applyFill="1" applyBorder="1" applyAlignment="1">
      <alignment horizontal="center" vertical="center"/>
    </xf>
    <xf numFmtId="0" fontId="319" fillId="18" borderId="36" xfId="11" applyFont="1" applyFill="1" applyBorder="1" applyAlignment="1">
      <alignment horizontal="center" vertical="center"/>
    </xf>
    <xf numFmtId="0" fontId="5" fillId="18" borderId="36" xfId="11" applyFill="1" applyBorder="1"/>
    <xf numFmtId="0" fontId="17" fillId="18" borderId="0" xfId="11" applyFont="1" applyFill="1"/>
    <xf numFmtId="0" fontId="17" fillId="18" borderId="0" xfId="16" applyFont="1" applyFill="1" applyAlignment="1">
      <alignment horizontal="right" vertical="center"/>
    </xf>
    <xf numFmtId="176" fontId="320" fillId="45" borderId="0" xfId="16" applyNumberFormat="1" applyFont="1" applyFill="1" applyAlignment="1">
      <alignment horizontal="center" vertical="center"/>
    </xf>
    <xf numFmtId="0" fontId="111" fillId="42" borderId="0" xfId="20" applyFont="1" applyFill="1" applyAlignment="1">
      <alignment horizontal="center" vertical="center"/>
    </xf>
    <xf numFmtId="0" fontId="318" fillId="20" borderId="0" xfId="11" applyFont="1" applyFill="1" applyAlignment="1">
      <alignment horizontal="center" vertical="center"/>
    </xf>
    <xf numFmtId="176" fontId="320" fillId="18" borderId="0" xfId="16" applyNumberFormat="1" applyFont="1" applyFill="1" applyAlignment="1">
      <alignment horizontal="center" vertical="center"/>
    </xf>
    <xf numFmtId="0" fontId="318" fillId="18" borderId="0" xfId="11" applyFont="1" applyFill="1" applyAlignment="1">
      <alignment horizontal="center" vertical="center"/>
    </xf>
    <xf numFmtId="0" fontId="70" fillId="27" borderId="0" xfId="20" applyFont="1" applyFill="1" applyAlignment="1">
      <alignment horizontal="center" vertical="center"/>
    </xf>
    <xf numFmtId="0" fontId="111" fillId="28" borderId="0" xfId="20" applyFont="1" applyFill="1" applyAlignment="1">
      <alignment horizontal="center" vertical="center"/>
    </xf>
    <xf numFmtId="0" fontId="321" fillId="18" borderId="0" xfId="11" applyFont="1" applyFill="1" applyAlignment="1">
      <alignment vertical="center"/>
    </xf>
    <xf numFmtId="0" fontId="17" fillId="18" borderId="37" xfId="11" applyFont="1" applyFill="1" applyBorder="1"/>
    <xf numFmtId="0" fontId="60" fillId="18" borderId="0" xfId="11" applyFont="1" applyFill="1" applyAlignment="1">
      <alignment horizontal="right" vertical="center"/>
    </xf>
    <xf numFmtId="0" fontId="60" fillId="52" borderId="0" xfId="11" applyFont="1" applyFill="1" applyAlignment="1">
      <alignment horizontal="left" vertical="center"/>
    </xf>
    <xf numFmtId="0" fontId="5" fillId="18" borderId="8" xfId="11" applyFill="1" applyBorder="1"/>
    <xf numFmtId="0" fontId="5" fillId="18" borderId="21" xfId="11" applyFill="1" applyBorder="1"/>
    <xf numFmtId="0" fontId="5" fillId="18" borderId="22" xfId="11" applyFill="1" applyBorder="1"/>
    <xf numFmtId="0" fontId="322" fillId="20" borderId="33" xfId="11" applyFont="1" applyFill="1" applyBorder="1" applyAlignment="1">
      <alignment horizontal="center" vertical="center"/>
    </xf>
    <xf numFmtId="0" fontId="323" fillId="26" borderId="36" xfId="11" applyFont="1" applyFill="1" applyBorder="1" applyAlignment="1">
      <alignment horizontal="center" vertical="center"/>
    </xf>
    <xf numFmtId="0" fontId="324" fillId="26" borderId="36" xfId="11" applyFont="1" applyFill="1" applyBorder="1" applyAlignment="1">
      <alignment horizontal="center" vertical="center"/>
    </xf>
    <xf numFmtId="0" fontId="18" fillId="26" borderId="36" xfId="11" applyFont="1" applyFill="1" applyBorder="1" applyAlignment="1">
      <alignment horizontal="center" vertical="center"/>
    </xf>
    <xf numFmtId="0" fontId="183" fillId="18" borderId="0" xfId="11" applyFont="1" applyFill="1" applyAlignment="1">
      <alignment vertical="center"/>
    </xf>
    <xf numFmtId="0" fontId="147" fillId="18" borderId="0" xfId="11" applyFont="1" applyFill="1" applyAlignment="1">
      <alignment vertical="center"/>
    </xf>
    <xf numFmtId="0" fontId="193" fillId="18" borderId="0" xfId="11" applyFont="1" applyFill="1" applyAlignment="1">
      <alignment vertical="center"/>
    </xf>
    <xf numFmtId="0" fontId="185" fillId="18" borderId="0" xfId="13" applyFont="1" applyFill="1" applyAlignment="1">
      <alignment horizontal="left" vertical="center"/>
    </xf>
    <xf numFmtId="0" fontId="329" fillId="18" borderId="0" xfId="11" applyFont="1" applyFill="1" applyAlignment="1">
      <alignment vertical="center"/>
    </xf>
    <xf numFmtId="0" fontId="70" fillId="18" borderId="0" xfId="20" applyFont="1" applyFill="1"/>
    <xf numFmtId="0" fontId="5" fillId="18" borderId="0" xfId="11" applyFill="1" applyAlignment="1">
      <alignment horizontal="center" vertical="center" wrapText="1"/>
    </xf>
    <xf numFmtId="0" fontId="5" fillId="18" borderId="0" xfId="11" applyFill="1" applyAlignment="1">
      <alignment horizontal="center" vertical="center"/>
    </xf>
    <xf numFmtId="0" fontId="62" fillId="18" borderId="0" xfId="20" applyFont="1" applyFill="1"/>
    <xf numFmtId="0" fontId="5" fillId="18" borderId="0" xfId="11" applyFill="1" applyAlignment="1">
      <alignment horizontal="centerContinuous" vertical="center"/>
    </xf>
    <xf numFmtId="0" fontId="160" fillId="0" borderId="0" xfId="12" applyFont="1"/>
    <xf numFmtId="0" fontId="9" fillId="18" borderId="0" xfId="11" applyFont="1" applyFill="1" applyAlignment="1">
      <alignment horizontal="center" vertical="center" wrapText="1"/>
    </xf>
    <xf numFmtId="0" fontId="160" fillId="18" borderId="0" xfId="12" applyFont="1" applyFill="1" applyBorder="1" applyAlignment="1">
      <alignment horizontal="left" vertical="center"/>
    </xf>
    <xf numFmtId="0" fontId="191" fillId="27" borderId="0" xfId="20" applyFont="1" applyFill="1" applyAlignment="1">
      <alignment horizontal="centerContinuous" vertical="center"/>
    </xf>
    <xf numFmtId="0" fontId="3" fillId="27" borderId="0" xfId="20" applyFill="1" applyAlignment="1">
      <alignment horizontal="centerContinuous" vertical="center"/>
    </xf>
    <xf numFmtId="0" fontId="330" fillId="27" borderId="0" xfId="20" applyFont="1" applyFill="1" applyAlignment="1">
      <alignment horizontal="centerContinuous" vertical="center"/>
    </xf>
    <xf numFmtId="0" fontId="10" fillId="27" borderId="0" xfId="20" applyFont="1" applyFill="1" applyAlignment="1">
      <alignment horizontal="left" vertical="center"/>
    </xf>
    <xf numFmtId="0" fontId="79" fillId="27" borderId="0" xfId="20" applyFont="1" applyFill="1" applyAlignment="1">
      <alignment horizontal="left" vertical="center"/>
    </xf>
    <xf numFmtId="49" fontId="17" fillId="27" borderId="0" xfId="20" applyNumberFormat="1" applyFont="1" applyFill="1" applyAlignment="1">
      <alignment horizontal="left" vertical="center"/>
    </xf>
    <xf numFmtId="0" fontId="9" fillId="27" borderId="0" xfId="20" applyFont="1" applyFill="1" applyAlignment="1">
      <alignment horizontal="left" vertical="center"/>
    </xf>
    <xf numFmtId="0" fontId="9" fillId="49" borderId="0" xfId="10" applyFont="1" applyFill="1" applyAlignment="1">
      <alignment vertical="top"/>
    </xf>
    <xf numFmtId="0" fontId="3" fillId="49" borderId="0" xfId="20" applyFill="1"/>
    <xf numFmtId="0" fontId="330" fillId="49" borderId="0" xfId="20" applyFont="1" applyFill="1" applyAlignment="1">
      <alignment horizontal="left" vertical="center"/>
    </xf>
    <xf numFmtId="0" fontId="3" fillId="49" borderId="120" xfId="20" applyFill="1" applyBorder="1"/>
    <xf numFmtId="0" fontId="9" fillId="49" borderId="0" xfId="10" applyFont="1" applyFill="1" applyAlignment="1">
      <alignment horizontal="right" vertical="top"/>
    </xf>
    <xf numFmtId="0" fontId="22" fillId="15" borderId="0" xfId="32" applyFont="1" applyFill="1" applyAlignment="1">
      <alignment horizontal="right" vertical="center"/>
    </xf>
    <xf numFmtId="0" fontId="32" fillId="15" borderId="0" xfId="32" applyFont="1" applyFill="1" applyAlignment="1">
      <alignment horizontal="left" vertical="center" wrapText="1"/>
    </xf>
    <xf numFmtId="49" fontId="17" fillId="18" borderId="121" xfId="20" applyNumberFormat="1" applyFont="1" applyFill="1" applyBorder="1" applyAlignment="1">
      <alignment horizontal="left" vertical="center"/>
    </xf>
    <xf numFmtId="0" fontId="3" fillId="49" borderId="122" xfId="20" applyFill="1" applyBorder="1"/>
    <xf numFmtId="0" fontId="29" fillId="7" borderId="0" xfId="10" applyFont="1" applyFill="1" applyAlignment="1">
      <alignment vertical="center" wrapText="1"/>
    </xf>
    <xf numFmtId="0" fontId="331" fillId="9" borderId="0" xfId="20" applyFont="1" applyFill="1" applyAlignment="1">
      <alignment horizontal="left" vertical="center"/>
    </xf>
    <xf numFmtId="0" fontId="29" fillId="7" borderId="0" xfId="10" applyFont="1" applyFill="1" applyAlignment="1">
      <alignment vertical="center"/>
    </xf>
    <xf numFmtId="0" fontId="10" fillId="49" borderId="0" xfId="10" applyFont="1" applyFill="1" applyAlignment="1">
      <alignment horizontal="right" vertical="top"/>
    </xf>
    <xf numFmtId="0" fontId="10" fillId="49" borderId="0" xfId="10" applyFont="1" applyFill="1" applyAlignment="1">
      <alignment vertical="top"/>
    </xf>
    <xf numFmtId="0" fontId="70" fillId="0" borderId="0" xfId="20" applyFont="1"/>
    <xf numFmtId="0" fontId="115" fillId="18" borderId="0" xfId="20" applyFont="1" applyFill="1" applyAlignment="1">
      <alignment horizontal="left" vertical="center"/>
    </xf>
    <xf numFmtId="0" fontId="115" fillId="0" borderId="0" xfId="20" applyFont="1" applyAlignment="1">
      <alignment horizontal="center" vertical="center"/>
    </xf>
    <xf numFmtId="0" fontId="112" fillId="18" borderId="0" xfId="12" applyFill="1" applyAlignment="1">
      <alignment horizontal="left" vertical="center"/>
    </xf>
    <xf numFmtId="14" fontId="3" fillId="18" borderId="0" xfId="20" applyNumberFormat="1" applyFill="1" applyAlignment="1">
      <alignment horizontal="center" vertical="center"/>
    </xf>
    <xf numFmtId="0" fontId="3" fillId="18" borderId="0" xfId="20" applyFill="1" applyAlignment="1">
      <alignment horizontal="right" vertical="center"/>
    </xf>
    <xf numFmtId="0" fontId="3" fillId="18" borderId="0" xfId="20" applyFill="1" applyAlignment="1">
      <alignment horizontal="left" vertical="center"/>
    </xf>
    <xf numFmtId="0" fontId="70" fillId="18" borderId="0" xfId="20" applyFont="1" applyFill="1" applyAlignment="1">
      <alignment vertical="center"/>
    </xf>
    <xf numFmtId="1" fontId="110" fillId="64" borderId="0" xfId="11" applyNumberFormat="1" applyFont="1" applyFill="1" applyAlignment="1" applyProtection="1">
      <alignment horizontal="center" vertical="center"/>
      <protection locked="0"/>
    </xf>
    <xf numFmtId="0" fontId="16" fillId="0" borderId="0" xfId="16" applyFont="1" applyAlignment="1" applyProtection="1">
      <alignment vertical="center"/>
      <protection locked="0"/>
    </xf>
    <xf numFmtId="0" fontId="16" fillId="0" borderId="0" xfId="16" applyFont="1" applyAlignment="1">
      <alignment vertical="center"/>
    </xf>
    <xf numFmtId="0" fontId="182" fillId="41" borderId="0" xfId="11" applyFont="1" applyFill="1"/>
    <xf numFmtId="0" fontId="333" fillId="26" borderId="0" xfId="11" applyFont="1" applyFill="1" applyAlignment="1">
      <alignment vertical="center"/>
    </xf>
    <xf numFmtId="0" fontId="332" fillId="26" borderId="0" xfId="30" applyFont="1" applyFill="1" applyAlignment="1">
      <alignment vertical="center"/>
    </xf>
    <xf numFmtId="0" fontId="23" fillId="18" borderId="0" xfId="16" applyFont="1" applyFill="1" applyAlignment="1">
      <alignment vertical="center"/>
    </xf>
    <xf numFmtId="0" fontId="178" fillId="18" borderId="0" xfId="20" applyFont="1" applyFill="1" applyAlignment="1">
      <alignment horizontal="center" vertical="center"/>
    </xf>
    <xf numFmtId="0" fontId="23" fillId="26" borderId="0" xfId="16" applyFont="1" applyFill="1" applyAlignment="1">
      <alignment vertical="center"/>
    </xf>
    <xf numFmtId="0" fontId="60" fillId="41" borderId="0" xfId="16" applyFont="1" applyFill="1" applyAlignment="1">
      <alignment horizontal="center" vertical="center"/>
    </xf>
    <xf numFmtId="0" fontId="60" fillId="41" borderId="0" xfId="16" applyFont="1" applyFill="1" applyAlignment="1">
      <alignment vertical="center" wrapText="1"/>
    </xf>
    <xf numFmtId="0" fontId="334" fillId="41" borderId="0" xfId="30" applyFont="1" applyFill="1" applyAlignment="1">
      <alignment vertical="center"/>
    </xf>
    <xf numFmtId="0" fontId="23" fillId="41" borderId="0" xfId="16" applyFont="1" applyFill="1" applyAlignment="1">
      <alignment vertical="center"/>
    </xf>
    <xf numFmtId="0" fontId="111" fillId="18" borderId="0" xfId="16" applyFont="1" applyFill="1" applyAlignment="1">
      <alignment horizontal="center" vertical="center" wrapText="1"/>
    </xf>
    <xf numFmtId="0" fontId="332" fillId="18" borderId="0" xfId="30" applyFont="1" applyFill="1" applyAlignment="1">
      <alignment vertical="center"/>
    </xf>
    <xf numFmtId="0" fontId="336" fillId="18" borderId="0" xfId="20" applyFont="1" applyFill="1" applyAlignment="1">
      <alignment vertical="center" wrapText="1"/>
    </xf>
    <xf numFmtId="0" fontId="178" fillId="41" borderId="0" xfId="20" applyFont="1" applyFill="1" applyAlignment="1">
      <alignment horizontal="center" vertical="center"/>
    </xf>
    <xf numFmtId="0" fontId="51" fillId="18" borderId="0" xfId="20" applyFont="1" applyFill="1" applyAlignment="1">
      <alignment vertical="center"/>
    </xf>
    <xf numFmtId="0" fontId="51" fillId="18" borderId="0" xfId="20" applyFont="1" applyFill="1"/>
    <xf numFmtId="0" fontId="337" fillId="0" borderId="0" xfId="12" applyFont="1" applyAlignment="1">
      <alignment vertical="center"/>
    </xf>
    <xf numFmtId="0" fontId="78" fillId="30" borderId="87" xfId="11" applyFont="1" applyFill="1" applyBorder="1" applyAlignment="1">
      <alignment horizontal="center" vertical="center"/>
    </xf>
    <xf numFmtId="0" fontId="338" fillId="18" borderId="36" xfId="20" applyFont="1" applyFill="1" applyBorder="1"/>
    <xf numFmtId="0" fontId="338" fillId="18" borderId="0" xfId="20" applyFont="1" applyFill="1"/>
    <xf numFmtId="0" fontId="81" fillId="18" borderId="36" xfId="16" applyFont="1" applyFill="1" applyBorder="1" applyAlignment="1">
      <alignment horizontal="center" vertical="center" wrapText="1"/>
    </xf>
    <xf numFmtId="0" fontId="81" fillId="18" borderId="0" xfId="16" applyFont="1" applyFill="1" applyAlignment="1">
      <alignment horizontal="center" vertical="center" wrapText="1"/>
    </xf>
    <xf numFmtId="0" fontId="81" fillId="18" borderId="37" xfId="16" applyFont="1" applyFill="1" applyBorder="1" applyAlignment="1">
      <alignment horizontal="center" vertical="center" wrapText="1"/>
    </xf>
    <xf numFmtId="0" fontId="339" fillId="18" borderId="36" xfId="16" applyFont="1" applyFill="1" applyBorder="1" applyAlignment="1">
      <alignment horizontal="center" vertical="center"/>
    </xf>
    <xf numFmtId="0" fontId="340" fillId="18" borderId="36" xfId="16" applyFont="1" applyFill="1" applyBorder="1" applyAlignment="1">
      <alignment horizontal="center" vertical="center"/>
    </xf>
    <xf numFmtId="0" fontId="341" fillId="18" borderId="36" xfId="11" applyFont="1" applyFill="1" applyBorder="1" applyAlignment="1">
      <alignment horizontal="center" vertical="center"/>
    </xf>
    <xf numFmtId="0" fontId="5" fillId="18" borderId="82" xfId="11" applyFill="1" applyBorder="1"/>
    <xf numFmtId="0" fontId="5" fillId="0" borderId="83" xfId="11" applyBorder="1"/>
    <xf numFmtId="0" fontId="5" fillId="18" borderId="83" xfId="11" applyFill="1" applyBorder="1"/>
    <xf numFmtId="0" fontId="5" fillId="18" borderId="123" xfId="11" applyFill="1" applyBorder="1"/>
    <xf numFmtId="0" fontId="51" fillId="18" borderId="36" xfId="11" applyFont="1" applyFill="1" applyBorder="1" applyAlignment="1">
      <alignment vertical="center" wrapText="1"/>
    </xf>
    <xf numFmtId="0" fontId="51" fillId="18" borderId="0" xfId="11" applyFont="1" applyFill="1" applyAlignment="1">
      <alignment vertical="center" wrapText="1"/>
    </xf>
    <xf numFmtId="0" fontId="51" fillId="18" borderId="37" xfId="11" applyFont="1" applyFill="1" applyBorder="1" applyAlignment="1">
      <alignment vertical="center" wrapText="1"/>
    </xf>
    <xf numFmtId="183" fontId="58" fillId="41" borderId="0" xfId="11" applyNumberFormat="1" applyFont="1" applyFill="1" applyAlignment="1">
      <alignment horizontal="center" vertical="center"/>
    </xf>
    <xf numFmtId="183" fontId="58" fillId="26" borderId="0" xfId="11" applyNumberFormat="1" applyFont="1" applyFill="1" applyAlignment="1">
      <alignment horizontal="center" vertical="center"/>
    </xf>
    <xf numFmtId="182" fontId="58" fillId="41" borderId="0" xfId="11" applyNumberFormat="1" applyFont="1" applyFill="1" applyAlignment="1">
      <alignment vertical="center"/>
    </xf>
    <xf numFmtId="182" fontId="58" fillId="26" borderId="37" xfId="11" applyNumberFormat="1" applyFont="1" applyFill="1" applyBorder="1" applyAlignment="1">
      <alignment vertical="center"/>
    </xf>
    <xf numFmtId="0" fontId="56" fillId="18" borderId="43" xfId="11" applyFont="1" applyFill="1" applyBorder="1" applyAlignment="1">
      <alignment vertical="center"/>
    </xf>
    <xf numFmtId="0" fontId="5" fillId="0" borderId="26" xfId="11" applyBorder="1"/>
    <xf numFmtId="0" fontId="58" fillId="18" borderId="26" xfId="11" applyFont="1" applyFill="1" applyBorder="1" applyAlignment="1">
      <alignment vertical="center"/>
    </xf>
    <xf numFmtId="0" fontId="56" fillId="18" borderId="19" xfId="11" applyFont="1" applyFill="1" applyBorder="1" applyAlignment="1">
      <alignment vertical="center"/>
    </xf>
    <xf numFmtId="0" fontId="5" fillId="0" borderId="31" xfId="11" applyBorder="1"/>
    <xf numFmtId="0" fontId="58" fillId="18" borderId="31" xfId="11" applyFont="1" applyFill="1" applyBorder="1" applyAlignment="1">
      <alignment vertical="center"/>
    </xf>
    <xf numFmtId="0" fontId="5" fillId="0" borderId="43" xfId="11" applyBorder="1"/>
    <xf numFmtId="0" fontId="56" fillId="18" borderId="0" xfId="16" applyFont="1" applyFill="1" applyAlignment="1">
      <alignment horizontal="center" vertical="center" wrapText="1"/>
    </xf>
    <xf numFmtId="0" fontId="56" fillId="18" borderId="0" xfId="16" applyFont="1" applyFill="1" applyAlignment="1">
      <alignment horizontal="center" vertical="center"/>
    </xf>
    <xf numFmtId="0" fontId="3" fillId="0" borderId="37" xfId="20" applyBorder="1"/>
    <xf numFmtId="0" fontId="3" fillId="18" borderId="37" xfId="20" applyFill="1" applyBorder="1"/>
    <xf numFmtId="3" fontId="342" fillId="41" borderId="36" xfId="16" applyNumberFormat="1" applyFont="1" applyFill="1" applyBorder="1" applyAlignment="1">
      <alignment horizontal="center" vertical="center"/>
    </xf>
    <xf numFmtId="0" fontId="3" fillId="26" borderId="0" xfId="20" applyFill="1"/>
    <xf numFmtId="0" fontId="3" fillId="26" borderId="37" xfId="20" applyFill="1" applyBorder="1"/>
    <xf numFmtId="0" fontId="11" fillId="18" borderId="36" xfId="11" applyFont="1" applyFill="1" applyBorder="1"/>
    <xf numFmtId="184" fontId="68" fillId="18" borderId="0" xfId="11" applyNumberFormat="1" applyFont="1" applyFill="1" applyAlignment="1">
      <alignment horizontal="center" vertical="center"/>
    </xf>
    <xf numFmtId="2" fontId="51" fillId="18" borderId="0" xfId="11" applyNumberFormat="1" applyFont="1" applyFill="1" applyAlignment="1">
      <alignment horizontal="center" vertical="center"/>
    </xf>
    <xf numFmtId="0" fontId="344" fillId="18" borderId="36" xfId="11" applyFont="1" applyFill="1" applyBorder="1" applyAlignment="1">
      <alignment horizontal="left" vertical="center"/>
    </xf>
    <xf numFmtId="0" fontId="345" fillId="18" borderId="0" xfId="20" applyFont="1" applyFill="1" applyAlignment="1">
      <alignment wrapText="1"/>
    </xf>
    <xf numFmtId="0" fontId="346" fillId="18" borderId="0" xfId="30" applyFont="1" applyFill="1" applyBorder="1" applyAlignment="1">
      <alignment horizontal="center" vertical="center" wrapText="1"/>
    </xf>
    <xf numFmtId="0" fontId="346" fillId="18" borderId="37" xfId="30" applyFont="1" applyFill="1" applyBorder="1" applyAlignment="1">
      <alignment horizontal="center" vertical="center" wrapText="1"/>
    </xf>
    <xf numFmtId="0" fontId="112" fillId="18" borderId="36" xfId="30" applyFill="1" applyBorder="1" applyAlignment="1">
      <alignment vertical="center" wrapText="1"/>
    </xf>
    <xf numFmtId="0" fontId="112" fillId="18" borderId="0" xfId="30" applyFill="1" applyBorder="1" applyAlignment="1">
      <alignment vertical="center" wrapText="1"/>
    </xf>
    <xf numFmtId="0" fontId="80" fillId="18" borderId="124" xfId="16" applyFont="1" applyFill="1" applyBorder="1" applyAlignment="1">
      <alignment vertical="center"/>
    </xf>
    <xf numFmtId="0" fontId="80" fillId="18" borderId="89" xfId="16" applyFont="1" applyFill="1" applyBorder="1" applyAlignment="1">
      <alignment vertical="center"/>
    </xf>
    <xf numFmtId="0" fontId="80" fillId="18" borderId="125" xfId="16" applyFont="1" applyFill="1" applyBorder="1" applyAlignment="1">
      <alignment vertical="center"/>
    </xf>
    <xf numFmtId="0" fontId="131" fillId="18" borderId="108" xfId="11" applyFont="1" applyFill="1" applyBorder="1" applyAlignment="1">
      <alignment vertical="center"/>
    </xf>
    <xf numFmtId="0" fontId="332" fillId="18" borderId="0" xfId="30" applyFont="1" applyFill="1" applyBorder="1" applyAlignment="1">
      <alignment vertical="center"/>
    </xf>
    <xf numFmtId="0" fontId="66" fillId="18" borderId="83" xfId="11" applyFont="1" applyFill="1" applyBorder="1" applyAlignment="1">
      <alignment vertical="center"/>
    </xf>
    <xf numFmtId="0" fontId="66" fillId="18" borderId="123" xfId="11" applyFont="1" applyFill="1" applyBorder="1" applyAlignment="1">
      <alignment vertical="center"/>
    </xf>
    <xf numFmtId="0" fontId="3" fillId="18" borderId="22" xfId="20" applyFill="1" applyBorder="1"/>
    <xf numFmtId="0" fontId="66" fillId="18" borderId="36" xfId="11" applyFont="1" applyFill="1" applyBorder="1" applyAlignment="1">
      <alignment vertical="center"/>
    </xf>
    <xf numFmtId="0" fontId="66" fillId="18" borderId="0" xfId="11" applyFont="1" applyFill="1" applyAlignment="1">
      <alignment vertical="center"/>
    </xf>
    <xf numFmtId="0" fontId="66" fillId="18" borderId="37" xfId="11" applyFont="1" applyFill="1" applyBorder="1" applyAlignment="1">
      <alignment vertical="center"/>
    </xf>
    <xf numFmtId="0" fontId="66" fillId="18" borderId="8" xfId="11" applyFont="1" applyFill="1" applyBorder="1" applyAlignment="1">
      <alignment vertical="center"/>
    </xf>
    <xf numFmtId="0" fontId="66" fillId="18" borderId="21" xfId="11" applyFont="1" applyFill="1" applyBorder="1" applyAlignment="1">
      <alignment vertical="center"/>
    </xf>
    <xf numFmtId="0" fontId="66" fillId="18" borderId="22" xfId="11" applyFont="1" applyFill="1" applyBorder="1" applyAlignment="1">
      <alignment vertical="center"/>
    </xf>
    <xf numFmtId="0" fontId="3" fillId="0" borderId="36" xfId="20" applyBorder="1"/>
    <xf numFmtId="0" fontId="93" fillId="18" borderId="37" xfId="16" applyFont="1" applyFill="1" applyBorder="1" applyAlignment="1">
      <alignment horizontal="center" vertical="center" wrapText="1"/>
    </xf>
    <xf numFmtId="0" fontId="58" fillId="18" borderId="0" xfId="16" applyFont="1" applyFill="1" applyAlignment="1">
      <alignment horizontal="center" vertical="center" wrapText="1"/>
    </xf>
    <xf numFmtId="0" fontId="93" fillId="18" borderId="0" xfId="16" applyFont="1" applyFill="1" applyAlignment="1">
      <alignment horizontal="center" vertical="center" wrapText="1"/>
    </xf>
    <xf numFmtId="0" fontId="353" fillId="18" borderId="0" xfId="11" applyFont="1" applyFill="1" applyAlignment="1">
      <alignment horizontal="center" vertical="center" wrapText="1"/>
    </xf>
    <xf numFmtId="0" fontId="352" fillId="18" borderId="36" xfId="11" applyFont="1" applyFill="1" applyBorder="1" applyAlignment="1">
      <alignment horizontal="center" vertical="center"/>
    </xf>
    <xf numFmtId="0" fontId="11" fillId="18" borderId="23" xfId="11" applyFont="1" applyFill="1" applyBorder="1" applyAlignment="1">
      <alignment vertical="center"/>
    </xf>
    <xf numFmtId="0" fontId="53" fillId="18" borderId="23" xfId="20" applyFont="1" applyFill="1" applyBorder="1" applyAlignment="1">
      <alignment horizontal="center" vertical="center"/>
    </xf>
    <xf numFmtId="173" fontId="64" fillId="18" borderId="23" xfId="16" applyNumberFormat="1" applyFont="1" applyFill="1" applyBorder="1" applyAlignment="1">
      <alignment horizontal="center" vertical="center"/>
    </xf>
    <xf numFmtId="0" fontId="11" fillId="18" borderId="24" xfId="11" applyFont="1" applyFill="1" applyBorder="1" applyAlignment="1">
      <alignment vertical="center"/>
    </xf>
    <xf numFmtId="173" fontId="71" fillId="18" borderId="0" xfId="16" applyNumberFormat="1" applyFont="1" applyFill="1" applyAlignment="1">
      <alignment horizontal="left" vertical="center"/>
    </xf>
    <xf numFmtId="0" fontId="11" fillId="18" borderId="37" xfId="11" applyFont="1" applyFill="1" applyBorder="1" applyAlignment="1">
      <alignment vertical="center"/>
    </xf>
    <xf numFmtId="173" fontId="71" fillId="18" borderId="126" xfId="16" applyNumberFormat="1" applyFont="1" applyFill="1" applyBorder="1" applyAlignment="1">
      <alignment horizontal="left" vertical="center"/>
    </xf>
    <xf numFmtId="0" fontId="11" fillId="18" borderId="127" xfId="11" applyFont="1" applyFill="1" applyBorder="1" applyAlignment="1">
      <alignment vertical="center"/>
    </xf>
    <xf numFmtId="0" fontId="3" fillId="18" borderId="36" xfId="20" applyFill="1" applyBorder="1" applyAlignment="1">
      <alignment horizontal="center" vertical="center" textRotation="90"/>
    </xf>
    <xf numFmtId="0" fontId="352" fillId="18" borderId="83" xfId="11" applyFont="1" applyFill="1" applyBorder="1" applyAlignment="1">
      <alignment horizontal="center" vertical="center"/>
    </xf>
    <xf numFmtId="2" fontId="359" fillId="67" borderId="0" xfId="11" applyNumberFormat="1" applyFont="1" applyFill="1" applyAlignment="1" applyProtection="1">
      <alignment horizontal="center" vertical="center" wrapText="1"/>
      <protection locked="0"/>
    </xf>
    <xf numFmtId="0" fontId="360" fillId="18" borderId="0" xfId="11" applyFont="1" applyFill="1" applyAlignment="1" applyProtection="1">
      <alignment horizontal="center"/>
      <protection hidden="1"/>
    </xf>
    <xf numFmtId="0" fontId="361" fillId="18" borderId="0" xfId="16" applyFont="1" applyFill="1" applyAlignment="1">
      <alignment horizontal="center" vertical="center" wrapText="1"/>
    </xf>
    <xf numFmtId="186" fontId="80" fillId="26" borderId="0" xfId="11" applyNumberFormat="1" applyFont="1" applyFill="1" applyAlignment="1">
      <alignment horizontal="center" vertical="center"/>
    </xf>
    <xf numFmtId="0" fontId="102" fillId="26" borderId="0" xfId="11" applyFont="1" applyFill="1" applyAlignment="1">
      <alignment horizontal="center" vertical="center"/>
    </xf>
    <xf numFmtId="164" fontId="132" fillId="26" borderId="0" xfId="11" applyNumberFormat="1" applyFont="1" applyFill="1" applyAlignment="1">
      <alignment horizontal="center" vertical="center"/>
    </xf>
    <xf numFmtId="187" fontId="132" fillId="26" borderId="0" xfId="11" applyNumberFormat="1" applyFont="1" applyFill="1" applyAlignment="1">
      <alignment horizontal="center" vertical="center"/>
    </xf>
    <xf numFmtId="174" fontId="51" fillId="26" borderId="0" xfId="11" applyNumberFormat="1" applyFont="1" applyFill="1" applyAlignment="1">
      <alignment horizontal="left" vertical="center"/>
    </xf>
    <xf numFmtId="164" fontId="132" fillId="26" borderId="89" xfId="11" applyNumberFormat="1" applyFont="1" applyFill="1" applyBorder="1" applyAlignment="1">
      <alignment horizontal="center" vertical="center"/>
    </xf>
    <xf numFmtId="187" fontId="132" fillId="26" borderId="89" xfId="11" applyNumberFormat="1" applyFont="1" applyFill="1" applyBorder="1" applyAlignment="1">
      <alignment horizontal="center" vertical="center"/>
    </xf>
    <xf numFmtId="164" fontId="132" fillId="26" borderId="89" xfId="11" applyNumberFormat="1" applyFont="1" applyFill="1" applyBorder="1" applyAlignment="1">
      <alignment horizontal="right" vertical="center"/>
    </xf>
    <xf numFmtId="0" fontId="102" fillId="26" borderId="89" xfId="11" applyFont="1" applyFill="1" applyBorder="1" applyAlignment="1">
      <alignment horizontal="center" vertical="center"/>
    </xf>
    <xf numFmtId="182" fontId="88" fillId="26" borderId="89" xfId="11" applyNumberFormat="1" applyFont="1" applyFill="1" applyBorder="1" applyAlignment="1">
      <alignment horizontal="left" vertical="center"/>
    </xf>
    <xf numFmtId="0" fontId="363" fillId="20" borderId="0" xfId="11" applyFont="1" applyFill="1" applyAlignment="1">
      <alignment horizontal="center" vertical="center"/>
    </xf>
    <xf numFmtId="186" fontId="364" fillId="22" borderId="0" xfId="11" applyNumberFormat="1" applyFont="1" applyFill="1" applyAlignment="1">
      <alignment horizontal="center" vertical="center"/>
    </xf>
    <xf numFmtId="0" fontId="366" fillId="26" borderId="0" xfId="16" applyFont="1" applyFill="1" applyAlignment="1">
      <alignment horizontal="center" vertical="center"/>
    </xf>
    <xf numFmtId="0" fontId="367" fillId="26" borderId="0" xfId="11" applyFont="1" applyFill="1" applyAlignment="1">
      <alignment horizontal="center" vertical="center"/>
    </xf>
    <xf numFmtId="0" fontId="63" fillId="26" borderId="0" xfId="20" applyFont="1" applyFill="1"/>
    <xf numFmtId="173" fontId="359" fillId="26" borderId="0" xfId="11" applyNumberFormat="1" applyFont="1" applyFill="1" applyAlignment="1">
      <alignment horizontal="center" vertical="center"/>
    </xf>
    <xf numFmtId="0" fontId="368" fillId="26" borderId="0" xfId="11" applyFont="1" applyFill="1" applyAlignment="1">
      <alignment horizontal="center" vertical="center"/>
    </xf>
    <xf numFmtId="164" fontId="132" fillId="26" borderId="0" xfId="11" applyNumberFormat="1" applyFont="1" applyFill="1" applyAlignment="1">
      <alignment horizontal="right" vertical="center"/>
    </xf>
    <xf numFmtId="182" fontId="88" fillId="26" borderId="0" xfId="11" applyNumberFormat="1" applyFont="1" applyFill="1" applyAlignment="1">
      <alignment horizontal="left" vertical="center"/>
    </xf>
    <xf numFmtId="0" fontId="3" fillId="18" borderId="83" xfId="20" applyFill="1" applyBorder="1"/>
    <xf numFmtId="164" fontId="369" fillId="18" borderId="83" xfId="11" applyNumberFormat="1" applyFont="1" applyFill="1" applyBorder="1" applyAlignment="1">
      <alignment horizontal="right" vertical="center"/>
    </xf>
    <xf numFmtId="0" fontId="370" fillId="18" borderId="83" xfId="11" applyFont="1" applyFill="1" applyBorder="1" applyAlignment="1">
      <alignment horizontal="center" vertical="center"/>
    </xf>
    <xf numFmtId="182" fontId="58" fillId="18" borderId="83" xfId="11" applyNumberFormat="1" applyFont="1" applyFill="1" applyBorder="1" applyAlignment="1">
      <alignment horizontal="left" vertical="center"/>
    </xf>
    <xf numFmtId="0" fontId="371" fillId="18" borderId="0" xfId="11" applyFont="1" applyFill="1" applyAlignment="1">
      <alignment horizontal="center" vertical="center"/>
    </xf>
    <xf numFmtId="2" fontId="88" fillId="67" borderId="0" xfId="11" applyNumberFormat="1" applyFont="1" applyFill="1" applyAlignment="1" applyProtection="1">
      <alignment vertical="center"/>
      <protection locked="0"/>
    </xf>
    <xf numFmtId="0" fontId="88" fillId="18" borderId="0" xfId="16" applyFont="1" applyFill="1" applyAlignment="1">
      <alignment vertical="center"/>
    </xf>
    <xf numFmtId="0" fontId="11" fillId="18" borderId="0" xfId="11" applyFont="1" applyFill="1"/>
    <xf numFmtId="0" fontId="11" fillId="0" borderId="0" xfId="11" applyFont="1"/>
    <xf numFmtId="182" fontId="88" fillId="18" borderId="0" xfId="11" applyNumberFormat="1" applyFont="1" applyFill="1" applyAlignment="1">
      <alignment horizontal="left" vertical="center"/>
    </xf>
    <xf numFmtId="164" fontId="132" fillId="18" borderId="0" xfId="11" applyNumberFormat="1" applyFont="1" applyFill="1" applyAlignment="1">
      <alignment horizontal="right" vertical="center"/>
    </xf>
    <xf numFmtId="0" fontId="70" fillId="18" borderId="0" xfId="11" applyFont="1" applyFill="1" applyAlignment="1">
      <alignment horizontal="center" vertical="center" wrapText="1"/>
    </xf>
    <xf numFmtId="0" fontId="70" fillId="18" borderId="109" xfId="11" applyFont="1" applyFill="1" applyBorder="1" applyAlignment="1">
      <alignment horizontal="right" vertical="center" wrapText="1"/>
    </xf>
    <xf numFmtId="173" fontId="70" fillId="18" borderId="0" xfId="11" applyNumberFormat="1" applyFont="1" applyFill="1" applyAlignment="1">
      <alignment horizontal="center" vertical="center" wrapText="1"/>
    </xf>
    <xf numFmtId="0" fontId="55" fillId="18" borderId="0" xfId="11" applyFont="1" applyFill="1" applyAlignment="1">
      <alignment horizontal="right" vertical="center"/>
    </xf>
    <xf numFmtId="173" fontId="57" fillId="18" borderId="0" xfId="11" applyNumberFormat="1" applyFont="1" applyFill="1" applyAlignment="1">
      <alignment vertical="center"/>
    </xf>
    <xf numFmtId="0" fontId="55" fillId="18" borderId="0" xfId="11" applyFont="1" applyFill="1" applyAlignment="1">
      <alignment horizontal="center" vertical="center" wrapText="1"/>
    </xf>
    <xf numFmtId="0" fontId="55" fillId="18" borderId="0" xfId="11" applyFont="1" applyFill="1" applyAlignment="1">
      <alignment horizontal="right" vertical="center" wrapText="1"/>
    </xf>
    <xf numFmtId="0" fontId="372" fillId="18" borderId="0" xfId="20" applyFont="1" applyFill="1" applyAlignment="1">
      <alignment vertical="center"/>
    </xf>
    <xf numFmtId="0" fontId="373" fillId="18" borderId="0" xfId="20" applyFont="1" applyFill="1" applyAlignment="1">
      <alignment vertical="center"/>
    </xf>
    <xf numFmtId="0" fontId="372" fillId="18" borderId="0" xfId="20" applyFont="1" applyFill="1" applyAlignment="1">
      <alignment horizontal="left" vertical="center"/>
    </xf>
    <xf numFmtId="0" fontId="168" fillId="18" borderId="0" xfId="30" applyFont="1" applyFill="1" applyBorder="1" applyAlignment="1">
      <alignment vertical="center"/>
    </xf>
    <xf numFmtId="0" fontId="3" fillId="18" borderId="8" xfId="20" applyFill="1" applyBorder="1" applyAlignment="1">
      <alignment horizontal="center" vertical="center" textRotation="90"/>
    </xf>
    <xf numFmtId="0" fontId="374" fillId="18" borderId="36" xfId="20" applyFont="1" applyFill="1" applyBorder="1"/>
    <xf numFmtId="0" fontId="23" fillId="18" borderId="0" xfId="11" applyFont="1" applyFill="1"/>
    <xf numFmtId="0" fontId="23" fillId="18" borderId="37" xfId="11" applyFont="1" applyFill="1" applyBorder="1"/>
    <xf numFmtId="0" fontId="375" fillId="27" borderId="0" xfId="20" applyFont="1" applyFill="1" applyAlignment="1">
      <alignment horizontal="center"/>
    </xf>
    <xf numFmtId="0" fontId="376" fillId="18" borderId="36" xfId="20" applyFont="1" applyFill="1" applyBorder="1"/>
    <xf numFmtId="0" fontId="376" fillId="18" borderId="0" xfId="20" applyFont="1" applyFill="1"/>
    <xf numFmtId="0" fontId="11" fillId="18" borderId="37" xfId="11" applyFont="1" applyFill="1" applyBorder="1"/>
    <xf numFmtId="0" fontId="63" fillId="18" borderId="36" xfId="20" applyFont="1" applyFill="1" applyBorder="1"/>
    <xf numFmtId="0" fontId="63" fillId="18" borderId="0" xfId="20" applyFont="1" applyFill="1"/>
    <xf numFmtId="0" fontId="377" fillId="18" borderId="36" xfId="30" applyFont="1" applyFill="1" applyBorder="1"/>
    <xf numFmtId="0" fontId="115" fillId="18" borderId="40" xfId="20" applyFont="1" applyFill="1" applyBorder="1" applyAlignment="1">
      <alignment horizontal="center"/>
    </xf>
    <xf numFmtId="0" fontId="23" fillId="18" borderId="40" xfId="11" applyFont="1" applyFill="1" applyBorder="1" applyAlignment="1" applyProtection="1">
      <alignment horizontal="center" vertical="center"/>
      <protection hidden="1"/>
    </xf>
    <xf numFmtId="0" fontId="115" fillId="18" borderId="0" xfId="20" applyFont="1" applyFill="1" applyAlignment="1">
      <alignment horizontal="left"/>
    </xf>
    <xf numFmtId="189" fontId="16" fillId="18" borderId="0" xfId="11" applyNumberFormat="1" applyFont="1" applyFill="1" applyAlignment="1" applyProtection="1">
      <alignment horizontal="center" vertical="center"/>
      <protection hidden="1"/>
    </xf>
    <xf numFmtId="190" fontId="29" fillId="18" borderId="0" xfId="11" applyNumberFormat="1" applyFont="1" applyFill="1" applyAlignment="1" applyProtection="1">
      <alignment horizontal="center" vertical="center"/>
      <protection hidden="1"/>
    </xf>
    <xf numFmtId="173" fontId="23" fillId="22" borderId="37" xfId="16" applyNumberFormat="1" applyFont="1" applyFill="1" applyBorder="1" applyAlignment="1">
      <alignment horizontal="center" vertical="center"/>
    </xf>
    <xf numFmtId="0" fontId="115" fillId="18" borderId="21" xfId="20" applyFont="1" applyFill="1" applyBorder="1" applyAlignment="1">
      <alignment horizontal="left"/>
    </xf>
    <xf numFmtId="189" fontId="16" fillId="18" borderId="21" xfId="11" applyNumberFormat="1" applyFont="1" applyFill="1" applyBorder="1" applyAlignment="1" applyProtection="1">
      <alignment horizontal="center" vertical="center"/>
      <protection hidden="1"/>
    </xf>
    <xf numFmtId="190" fontId="29" fillId="18" borderId="21" xfId="11" applyNumberFormat="1" applyFont="1" applyFill="1" applyBorder="1" applyAlignment="1" applyProtection="1">
      <alignment horizontal="center" vertical="center"/>
      <protection hidden="1"/>
    </xf>
    <xf numFmtId="173" fontId="23" fillId="22" borderId="22" xfId="16" applyNumberFormat="1" applyFont="1" applyFill="1" applyBorder="1" applyAlignment="1">
      <alignment horizontal="center" vertical="center"/>
    </xf>
    <xf numFmtId="0" fontId="64" fillId="18" borderId="128" xfId="11" applyFont="1" applyFill="1" applyBorder="1" applyAlignment="1">
      <alignment horizontal="center" vertical="center"/>
    </xf>
    <xf numFmtId="0" fontId="64" fillId="18" borderId="129" xfId="11" applyFont="1" applyFill="1" applyBorder="1" applyAlignment="1">
      <alignment horizontal="center" vertical="center"/>
    </xf>
    <xf numFmtId="0" fontId="64" fillId="18" borderId="130" xfId="11" applyFont="1" applyFill="1" applyBorder="1" applyAlignment="1">
      <alignment horizontal="center" vertical="center"/>
    </xf>
    <xf numFmtId="0" fontId="68" fillId="18" borderId="5" xfId="11" applyFont="1" applyFill="1" applyBorder="1" applyAlignment="1">
      <alignment horizontal="center" vertical="center"/>
    </xf>
    <xf numFmtId="0" fontId="79" fillId="18" borderId="6" xfId="11" applyFont="1" applyFill="1" applyBorder="1" applyAlignment="1">
      <alignment horizontal="center" vertical="center"/>
    </xf>
    <xf numFmtId="0" fontId="79" fillId="18" borderId="7" xfId="11" applyFont="1" applyFill="1" applyBorder="1" applyAlignment="1">
      <alignment horizontal="center" vertical="center"/>
    </xf>
    <xf numFmtId="0" fontId="68" fillId="27" borderId="134" xfId="11" applyFont="1" applyFill="1" applyBorder="1" applyAlignment="1">
      <alignment horizontal="center" vertical="center"/>
    </xf>
    <xf numFmtId="0" fontId="51" fillId="18" borderId="85" xfId="11" applyFont="1" applyFill="1" applyBorder="1" applyAlignment="1">
      <alignment horizontal="center" vertical="center"/>
    </xf>
    <xf numFmtId="0" fontId="51" fillId="18" borderId="135" xfId="11" applyFont="1" applyFill="1" applyBorder="1" applyAlignment="1">
      <alignment horizontal="center" vertical="center"/>
    </xf>
    <xf numFmtId="0" fontId="51" fillId="18" borderId="134" xfId="11" applyFont="1" applyFill="1" applyBorder="1" applyAlignment="1">
      <alignment horizontal="center" vertical="center"/>
    </xf>
    <xf numFmtId="0" fontId="68" fillId="27" borderId="85" xfId="11" applyFont="1" applyFill="1" applyBorder="1" applyAlignment="1">
      <alignment horizontal="center" vertical="center"/>
    </xf>
    <xf numFmtId="49" fontId="51" fillId="18" borderId="139" xfId="20" applyNumberFormat="1" applyFont="1" applyFill="1" applyBorder="1" applyAlignment="1">
      <alignment horizontal="right" vertical="center"/>
    </xf>
    <xf numFmtId="49" fontId="3" fillId="18" borderId="140" xfId="20" applyNumberFormat="1" applyFill="1" applyBorder="1" applyAlignment="1">
      <alignment horizontal="center" vertical="center"/>
    </xf>
    <xf numFmtId="49" fontId="3" fillId="18" borderId="141" xfId="20" applyNumberFormat="1" applyFill="1" applyBorder="1" applyAlignment="1">
      <alignment horizontal="center" vertical="center"/>
    </xf>
    <xf numFmtId="0" fontId="51" fillId="18" borderId="43" xfId="11" applyFont="1" applyFill="1" applyBorder="1" applyAlignment="1">
      <alignment horizontal="center" vertical="center"/>
    </xf>
    <xf numFmtId="0" fontId="51" fillId="18" borderId="26" xfId="11" applyFont="1" applyFill="1" applyBorder="1" applyAlignment="1">
      <alignment horizontal="center" vertical="center"/>
    </xf>
    <xf numFmtId="0" fontId="68" fillId="27" borderId="44" xfId="11" applyFont="1" applyFill="1" applyBorder="1" applyAlignment="1">
      <alignment horizontal="center" vertical="center"/>
    </xf>
    <xf numFmtId="49" fontId="51" fillId="18" borderId="36" xfId="20" applyNumberFormat="1" applyFont="1" applyFill="1" applyBorder="1" applyAlignment="1">
      <alignment horizontal="right" vertical="center"/>
    </xf>
    <xf numFmtId="49" fontId="3" fillId="18" borderId="0" xfId="20" applyNumberFormat="1" applyFill="1" applyAlignment="1">
      <alignment horizontal="center" vertical="center"/>
    </xf>
    <xf numFmtId="49" fontId="3" fillId="18" borderId="37" xfId="20" applyNumberFormat="1" applyFill="1" applyBorder="1" applyAlignment="1">
      <alignment horizontal="center" vertical="center"/>
    </xf>
    <xf numFmtId="0" fontId="233" fillId="18" borderId="0" xfId="31" applyFont="1" applyFill="1" applyAlignment="1" applyProtection="1">
      <alignment vertical="center"/>
      <protection hidden="1"/>
    </xf>
    <xf numFmtId="0" fontId="307" fillId="18" borderId="0" xfId="31" applyFont="1" applyFill="1" applyAlignment="1" applyProtection="1">
      <alignment vertical="center"/>
      <protection hidden="1"/>
    </xf>
    <xf numFmtId="0" fontId="380" fillId="11" borderId="87" xfId="33" applyFont="1" applyFill="1" applyBorder="1" applyAlignment="1">
      <alignment horizontal="center" vertical="center"/>
    </xf>
    <xf numFmtId="0" fontId="381" fillId="11" borderId="26" xfId="33" applyFont="1" applyFill="1" applyBorder="1" applyAlignment="1" applyProtection="1">
      <alignment horizontal="center" vertical="center"/>
      <protection locked="0"/>
    </xf>
    <xf numFmtId="0" fontId="381" fillId="11" borderId="27" xfId="33" applyFont="1" applyFill="1" applyBorder="1" applyAlignment="1" applyProtection="1">
      <alignment horizontal="center" vertical="center"/>
      <protection locked="0"/>
    </xf>
    <xf numFmtId="0" fontId="181" fillId="18" borderId="0" xfId="20" applyFont="1" applyFill="1"/>
    <xf numFmtId="192" fontId="382" fillId="8" borderId="28" xfId="33" applyNumberFormat="1" applyFont="1" applyFill="1" applyBorder="1" applyAlignment="1" applyProtection="1">
      <alignment horizontal="center" vertical="center"/>
      <protection locked="0"/>
    </xf>
    <xf numFmtId="0" fontId="382" fillId="8" borderId="0" xfId="33" applyFont="1" applyFill="1" applyAlignment="1" applyProtection="1">
      <alignment horizontal="center" vertical="center"/>
      <protection locked="0"/>
    </xf>
    <xf numFmtId="0" fontId="382" fillId="8" borderId="29" xfId="33" applyFont="1" applyFill="1" applyBorder="1" applyAlignment="1" applyProtection="1">
      <alignment horizontal="center" vertical="center"/>
      <protection locked="0"/>
    </xf>
    <xf numFmtId="192" fontId="383" fillId="11" borderId="28" xfId="33" applyNumberFormat="1" applyFont="1" applyFill="1" applyBorder="1" applyAlignment="1" applyProtection="1">
      <alignment horizontal="center" vertical="center"/>
      <protection locked="0"/>
    </xf>
    <xf numFmtId="0" fontId="10" fillId="0" borderId="0" xfId="33" applyFont="1" applyAlignment="1">
      <alignment horizontal="center" vertical="center"/>
    </xf>
    <xf numFmtId="1" fontId="10" fillId="0" borderId="29" xfId="33" applyNumberFormat="1" applyFont="1" applyBorder="1" applyAlignment="1">
      <alignment horizontal="center" vertical="center"/>
    </xf>
    <xf numFmtId="192" fontId="10" fillId="0" borderId="28" xfId="33" applyNumberFormat="1" applyFont="1" applyBorder="1" applyAlignment="1" applyProtection="1">
      <alignment horizontal="center" vertical="center"/>
      <protection locked="0"/>
    </xf>
    <xf numFmtId="0" fontId="31" fillId="11" borderId="0" xfId="33" applyFont="1" applyFill="1" applyAlignment="1">
      <alignment horizontal="center" vertical="center"/>
    </xf>
    <xf numFmtId="0" fontId="10" fillId="0" borderId="29" xfId="33" applyFont="1" applyBorder="1" applyAlignment="1">
      <alignment horizontal="center" vertical="center"/>
    </xf>
    <xf numFmtId="192" fontId="10" fillId="0" borderId="4" xfId="33" applyNumberFormat="1" applyFont="1" applyBorder="1" applyAlignment="1" applyProtection="1">
      <alignment horizontal="center" vertical="center"/>
      <protection locked="0"/>
    </xf>
    <xf numFmtId="0" fontId="10" fillId="0" borderId="31" xfId="33" applyFont="1" applyBorder="1" applyAlignment="1">
      <alignment horizontal="center" vertical="center"/>
    </xf>
    <xf numFmtId="0" fontId="31" fillId="11" borderId="32" xfId="33" applyFont="1" applyFill="1" applyBorder="1" applyAlignment="1">
      <alignment horizontal="center" vertical="center"/>
    </xf>
    <xf numFmtId="0" fontId="14" fillId="18" borderId="0" xfId="11" applyFont="1" applyFill="1" applyAlignment="1">
      <alignment horizontal="centerContinuous" vertical="center"/>
    </xf>
    <xf numFmtId="0" fontId="5" fillId="1" borderId="0" xfId="11" applyFill="1" applyAlignment="1">
      <alignment vertical="center"/>
    </xf>
    <xf numFmtId="0" fontId="5" fillId="1" borderId="37" xfId="11" applyFill="1" applyBorder="1" applyAlignment="1">
      <alignment vertical="center"/>
    </xf>
    <xf numFmtId="0" fontId="5" fillId="18" borderId="37" xfId="11" applyFill="1" applyBorder="1" applyAlignment="1">
      <alignment horizontal="center" vertical="center"/>
    </xf>
    <xf numFmtId="0" fontId="5" fillId="18" borderId="28" xfId="11" applyFill="1" applyBorder="1" applyAlignment="1">
      <alignment horizontal="center" vertical="center" wrapText="1"/>
    </xf>
    <xf numFmtId="0" fontId="5" fillId="18" borderId="21" xfId="11" applyFill="1" applyBorder="1" applyAlignment="1">
      <alignment horizontal="centerContinuous" vertical="center"/>
    </xf>
    <xf numFmtId="0" fontId="5" fillId="18" borderId="21" xfId="11" applyFill="1" applyBorder="1" applyAlignment="1">
      <alignment horizontal="center" vertical="center"/>
    </xf>
    <xf numFmtId="0" fontId="5" fillId="18" borderId="22" xfId="11" applyFill="1" applyBorder="1" applyAlignment="1">
      <alignment horizontal="center" vertical="center"/>
    </xf>
    <xf numFmtId="1" fontId="10" fillId="4" borderId="33" xfId="20" applyNumberFormat="1" applyFont="1" applyFill="1" applyBorder="1" applyAlignment="1">
      <alignment horizontal="centerContinuous" vertical="center" wrapText="1"/>
    </xf>
    <xf numFmtId="0" fontId="5" fillId="4" borderId="34" xfId="20" applyFont="1" applyFill="1" applyBorder="1" applyAlignment="1">
      <alignment horizontal="centerContinuous" vertical="center" wrapText="1"/>
    </xf>
    <xf numFmtId="0" fontId="5" fillId="4" borderId="35" xfId="20" applyFont="1" applyFill="1" applyBorder="1" applyAlignment="1">
      <alignment horizontal="centerContinuous" vertical="center" wrapText="1"/>
    </xf>
    <xf numFmtId="0" fontId="10" fillId="4" borderId="33" xfId="20" applyFont="1" applyFill="1" applyBorder="1" applyAlignment="1">
      <alignment horizontal="centerContinuous" vertical="center"/>
    </xf>
    <xf numFmtId="0" fontId="10" fillId="4" borderId="34" xfId="20" applyFont="1" applyFill="1" applyBorder="1" applyAlignment="1">
      <alignment horizontal="centerContinuous" vertical="center"/>
    </xf>
    <xf numFmtId="0" fontId="3" fillId="4" borderId="34" xfId="20" applyFill="1" applyBorder="1" applyAlignment="1">
      <alignment horizontal="centerContinuous" vertical="center"/>
    </xf>
    <xf numFmtId="0" fontId="3" fillId="4" borderId="35" xfId="20" applyFill="1" applyBorder="1" applyAlignment="1">
      <alignment horizontal="centerContinuous" vertical="center"/>
    </xf>
    <xf numFmtId="170" fontId="5" fillId="0" borderId="36" xfId="20" applyNumberFormat="1" applyFont="1" applyBorder="1" applyAlignment="1" applyProtection="1">
      <alignment horizontal="center" vertical="center" wrapText="1"/>
      <protection locked="0"/>
    </xf>
    <xf numFmtId="170" fontId="5" fillId="0" borderId="0" xfId="20" applyNumberFormat="1" applyFont="1" applyAlignment="1" applyProtection="1">
      <alignment horizontal="center" vertical="center" wrapText="1"/>
      <protection locked="0"/>
    </xf>
    <xf numFmtId="170" fontId="5" fillId="0" borderId="37" xfId="20" applyNumberFormat="1" applyFont="1" applyBorder="1" applyAlignment="1" applyProtection="1">
      <alignment horizontal="center" vertical="center" wrapText="1"/>
      <protection locked="0"/>
    </xf>
    <xf numFmtId="193" fontId="5" fillId="0" borderId="36" xfId="9" applyNumberFormat="1" applyFont="1" applyBorder="1" applyAlignment="1">
      <alignment horizontal="center" vertical="center"/>
    </xf>
    <xf numFmtId="193" fontId="5" fillId="0" borderId="0" xfId="9" applyNumberFormat="1" applyFont="1" applyAlignment="1">
      <alignment horizontal="center" vertical="center"/>
    </xf>
    <xf numFmtId="193" fontId="5" fillId="0" borderId="37" xfId="9" applyNumberFormat="1" applyFont="1" applyBorder="1" applyAlignment="1">
      <alignment horizontal="center" vertical="center"/>
    </xf>
    <xf numFmtId="0" fontId="310" fillId="18" borderId="36" xfId="20" applyFont="1" applyFill="1" applyBorder="1" applyAlignment="1" applyProtection="1">
      <alignment horizontal="left" vertical="center"/>
      <protection locked="0"/>
    </xf>
    <xf numFmtId="0" fontId="310" fillId="18" borderId="0" xfId="20" applyFont="1" applyFill="1" applyAlignment="1" applyProtection="1">
      <alignment horizontal="left" vertical="center"/>
      <protection locked="0"/>
    </xf>
    <xf numFmtId="0" fontId="387" fillId="18" borderId="44" xfId="11" applyFont="1" applyFill="1" applyBorder="1" applyAlignment="1" applyProtection="1">
      <alignment horizontal="right" vertical="center"/>
      <protection hidden="1"/>
    </xf>
    <xf numFmtId="0" fontId="63" fillId="18" borderId="0" xfId="20" applyFont="1" applyFill="1" applyAlignment="1" applyProtection="1">
      <alignment horizontal="left" vertical="center"/>
      <protection locked="0"/>
    </xf>
    <xf numFmtId="0" fontId="310" fillId="18" borderId="37" xfId="20" applyFont="1" applyFill="1" applyBorder="1" applyAlignment="1" applyProtection="1">
      <alignment horizontal="left" vertical="center"/>
      <protection locked="0"/>
    </xf>
    <xf numFmtId="0" fontId="29" fillId="18" borderId="28" xfId="20" applyFont="1" applyFill="1" applyBorder="1" applyAlignment="1">
      <alignment horizontal="centerContinuous" vertical="center"/>
    </xf>
    <xf numFmtId="0" fontId="29" fillId="18" borderId="0" xfId="20" applyFont="1" applyFill="1" applyAlignment="1">
      <alignment horizontal="centerContinuous" vertical="center"/>
    </xf>
    <xf numFmtId="0" fontId="388" fillId="18" borderId="0" xfId="11" applyFont="1" applyFill="1" applyAlignment="1">
      <alignment horizontal="center" vertical="center"/>
    </xf>
    <xf numFmtId="0" fontId="130" fillId="18" borderId="28" xfId="11" applyFont="1" applyFill="1" applyBorder="1" applyAlignment="1">
      <alignment horizontal="center" vertical="center"/>
    </xf>
    <xf numFmtId="175" fontId="389" fillId="70" borderId="0" xfId="20" applyNumberFormat="1" applyFont="1" applyFill="1" applyAlignment="1">
      <alignment horizontal="center" vertical="center"/>
    </xf>
    <xf numFmtId="0" fontId="3" fillId="18" borderId="0" xfId="20" applyFill="1" applyAlignment="1">
      <alignment vertical="center"/>
    </xf>
    <xf numFmtId="0" fontId="390" fillId="18" borderId="0" xfId="12" applyFont="1" applyFill="1" applyBorder="1" applyAlignment="1" applyProtection="1"/>
    <xf numFmtId="0" fontId="68" fillId="18" borderId="0" xfId="20" applyFont="1" applyFill="1" applyAlignment="1">
      <alignment horizontal="center" vertical="center" wrapText="1"/>
    </xf>
    <xf numFmtId="0" fontId="68" fillId="18" borderId="29" xfId="20" applyFont="1" applyFill="1" applyBorder="1" applyAlignment="1">
      <alignment horizontal="center" vertical="center" wrapText="1"/>
    </xf>
    <xf numFmtId="0" fontId="68" fillId="27" borderId="28" xfId="20" applyFont="1" applyFill="1" applyBorder="1" applyAlignment="1">
      <alignment horizontal="center" vertical="center"/>
    </xf>
    <xf numFmtId="0" fontId="53" fillId="18" borderId="0" xfId="20" applyFont="1" applyFill="1" applyAlignment="1">
      <alignment horizontal="left" vertical="center"/>
    </xf>
    <xf numFmtId="175" fontId="51" fillId="18" borderId="0" xfId="20" applyNumberFormat="1" applyFont="1" applyFill="1" applyAlignment="1">
      <alignment horizontal="center" vertical="center"/>
    </xf>
    <xf numFmtId="0" fontId="3" fillId="18" borderId="0" xfId="20" applyFill="1" applyAlignment="1">
      <alignment horizontal="center" vertical="center"/>
    </xf>
    <xf numFmtId="0" fontId="390" fillId="18" borderId="0" xfId="12" applyFont="1" applyFill="1" applyBorder="1" applyAlignment="1" applyProtection="1">
      <alignment horizontal="left" vertical="center"/>
    </xf>
    <xf numFmtId="0" fontId="388" fillId="18" borderId="28" xfId="11" applyFont="1" applyFill="1" applyBorder="1" applyAlignment="1">
      <alignment horizontal="center" vertical="center"/>
    </xf>
    <xf numFmtId="0" fontId="391" fillId="18" borderId="0" xfId="11" applyFont="1" applyFill="1" applyAlignment="1" applyProtection="1">
      <alignment horizontal="left"/>
      <protection hidden="1"/>
    </xf>
    <xf numFmtId="0" fontId="392" fillId="18" borderId="0" xfId="11" applyFont="1" applyFill="1" applyAlignment="1" applyProtection="1">
      <alignment horizontal="left"/>
      <protection hidden="1"/>
    </xf>
    <xf numFmtId="0" fontId="388" fillId="18" borderId="157" xfId="11" applyFont="1" applyFill="1" applyBorder="1" applyAlignment="1">
      <alignment horizontal="center" vertical="center"/>
    </xf>
    <xf numFmtId="0" fontId="393" fillId="18" borderId="158" xfId="11" applyFont="1" applyFill="1" applyBorder="1" applyAlignment="1" applyProtection="1">
      <alignment horizontal="left"/>
      <protection hidden="1"/>
    </xf>
    <xf numFmtId="0" fontId="68" fillId="18" borderId="158" xfId="20" applyFont="1" applyFill="1" applyBorder="1" applyAlignment="1">
      <alignment horizontal="center" vertical="center" wrapText="1"/>
    </xf>
    <xf numFmtId="0" fontId="68" fillId="18" borderId="159" xfId="20" applyFont="1" applyFill="1" applyBorder="1" applyAlignment="1">
      <alignment horizontal="center" vertical="center" wrapText="1"/>
    </xf>
    <xf numFmtId="0" fontId="130" fillId="27" borderId="4" xfId="11" applyFont="1" applyFill="1" applyBorder="1" applyAlignment="1">
      <alignment horizontal="center" vertical="center"/>
    </xf>
    <xf numFmtId="0" fontId="394" fillId="18" borderId="31" xfId="11" applyFont="1" applyFill="1" applyBorder="1" applyAlignment="1" applyProtection="1">
      <alignment horizontal="left"/>
      <protection hidden="1"/>
    </xf>
    <xf numFmtId="0" fontId="68" fillId="18" borderId="31" xfId="20" applyFont="1" applyFill="1" applyBorder="1" applyAlignment="1">
      <alignment horizontal="center" vertical="center" wrapText="1"/>
    </xf>
    <xf numFmtId="0" fontId="68" fillId="18" borderId="32" xfId="20" applyFont="1" applyFill="1" applyBorder="1" applyAlignment="1">
      <alignment horizontal="center" vertical="center" wrapText="1"/>
    </xf>
    <xf numFmtId="0" fontId="395" fillId="0" borderId="0" xfId="20" applyFont="1" applyAlignment="1">
      <alignment vertical="top"/>
    </xf>
    <xf numFmtId="0" fontId="130" fillId="18" borderId="19" xfId="11" applyFont="1" applyFill="1" applyBorder="1" applyAlignment="1">
      <alignment horizontal="center" vertical="center"/>
    </xf>
    <xf numFmtId="0" fontId="29" fillId="18" borderId="31" xfId="20" applyFont="1" applyFill="1" applyBorder="1" applyAlignment="1">
      <alignment horizontal="center" vertical="center"/>
    </xf>
    <xf numFmtId="0" fontId="388" fillId="18" borderId="31" xfId="11" applyFont="1" applyFill="1" applyBorder="1" applyAlignment="1">
      <alignment horizontal="center" vertical="center"/>
    </xf>
    <xf numFmtId="0" fontId="130" fillId="18" borderId="31" xfId="11" applyFont="1" applyFill="1" applyBorder="1" applyAlignment="1">
      <alignment horizontal="center" vertical="center"/>
    </xf>
    <xf numFmtId="0" fontId="29" fillId="18" borderId="38" xfId="20" applyFont="1" applyFill="1" applyBorder="1" applyAlignment="1">
      <alignment horizontal="center" vertical="center"/>
    </xf>
    <xf numFmtId="175" fontId="396" fillId="70" borderId="26" xfId="20" applyNumberFormat="1" applyFont="1" applyFill="1" applyBorder="1" applyAlignment="1">
      <alignment horizontal="center" vertical="center"/>
    </xf>
    <xf numFmtId="9" fontId="3" fillId="18" borderId="26" xfId="20" applyNumberFormat="1" applyFill="1" applyBorder="1" applyAlignment="1">
      <alignment horizontal="center" vertical="center"/>
    </xf>
    <xf numFmtId="0" fontId="3" fillId="18" borderId="26" xfId="20" applyFill="1" applyBorder="1"/>
    <xf numFmtId="168" fontId="3" fillId="0" borderId="26" xfId="20" applyNumberFormat="1" applyBorder="1" applyAlignment="1">
      <alignment horizontal="center"/>
    </xf>
    <xf numFmtId="168" fontId="3" fillId="0" borderId="44" xfId="20" applyNumberFormat="1" applyBorder="1" applyAlignment="1">
      <alignment horizontal="center"/>
    </xf>
    <xf numFmtId="0" fontId="68" fillId="27" borderId="36" xfId="20" applyFont="1" applyFill="1" applyBorder="1" applyAlignment="1">
      <alignment horizontal="center" vertical="center"/>
    </xf>
    <xf numFmtId="0" fontId="53" fillId="18" borderId="0" xfId="20" applyFont="1" applyFill="1" applyAlignment="1">
      <alignment horizontal="center" vertical="center"/>
    </xf>
    <xf numFmtId="0" fontId="53" fillId="18" borderId="37" xfId="20" applyFont="1" applyFill="1" applyBorder="1" applyAlignment="1">
      <alignment horizontal="left" vertical="center"/>
    </xf>
    <xf numFmtId="0" fontId="61" fillId="18" borderId="36" xfId="20" applyFont="1" applyFill="1" applyBorder="1" applyAlignment="1">
      <alignment horizontal="center" vertical="center"/>
    </xf>
    <xf numFmtId="0" fontId="61" fillId="18" borderId="0" xfId="20" applyFont="1" applyFill="1" applyAlignment="1">
      <alignment horizontal="center" vertical="center"/>
    </xf>
    <xf numFmtId="0" fontId="61" fillId="18" borderId="37" xfId="20" applyFont="1" applyFill="1" applyBorder="1" applyAlignment="1">
      <alignment horizontal="center" vertical="center"/>
    </xf>
    <xf numFmtId="194" fontId="115" fillId="18" borderId="36" xfId="20" applyNumberFormat="1" applyFont="1" applyFill="1" applyBorder="1" applyAlignment="1">
      <alignment horizontal="center" vertical="center"/>
    </xf>
    <xf numFmtId="195" fontId="397" fillId="18" borderId="0" xfId="20" applyNumberFormat="1" applyFont="1" applyFill="1" applyAlignment="1">
      <alignment horizontal="center" vertical="center"/>
    </xf>
    <xf numFmtId="195" fontId="115" fillId="18" borderId="0" xfId="20" applyNumberFormat="1" applyFont="1" applyFill="1" applyAlignment="1">
      <alignment horizontal="center" vertical="center"/>
    </xf>
    <xf numFmtId="195" fontId="397" fillId="18" borderId="37" xfId="20" applyNumberFormat="1" applyFont="1" applyFill="1" applyBorder="1" applyAlignment="1">
      <alignment horizontal="center" vertical="center"/>
    </xf>
    <xf numFmtId="168" fontId="388" fillId="69" borderId="36" xfId="20" applyNumberFormat="1" applyFont="1" applyFill="1" applyBorder="1" applyAlignment="1">
      <alignment horizontal="center" vertical="center"/>
    </xf>
    <xf numFmtId="168" fontId="388" fillId="69" borderId="0" xfId="20" applyNumberFormat="1" applyFont="1" applyFill="1" applyAlignment="1">
      <alignment horizontal="center" vertical="center"/>
    </xf>
    <xf numFmtId="168" fontId="388" fillId="18" borderId="0" xfId="20" applyNumberFormat="1" applyFont="1" applyFill="1" applyAlignment="1">
      <alignment horizontal="center" vertical="center"/>
    </xf>
    <xf numFmtId="168" fontId="388" fillId="69" borderId="37" xfId="20" applyNumberFormat="1" applyFont="1" applyFill="1" applyBorder="1" applyAlignment="1">
      <alignment horizontal="center" vertical="center"/>
    </xf>
    <xf numFmtId="168" fontId="388" fillId="18" borderId="19" xfId="20" applyNumberFormat="1" applyFont="1" applyFill="1" applyBorder="1" applyAlignment="1">
      <alignment horizontal="center" vertical="center"/>
    </xf>
    <xf numFmtId="0" fontId="3" fillId="18" borderId="31" xfId="20" applyFill="1" applyBorder="1"/>
    <xf numFmtId="168" fontId="388" fillId="18" borderId="31" xfId="20" applyNumberFormat="1" applyFont="1" applyFill="1" applyBorder="1" applyAlignment="1">
      <alignment horizontal="center" vertical="center"/>
    </xf>
    <xf numFmtId="0" fontId="388" fillId="18" borderId="38" xfId="11" applyFont="1" applyFill="1" applyBorder="1" applyAlignment="1">
      <alignment horizontal="center" vertical="center"/>
    </xf>
    <xf numFmtId="0" fontId="388" fillId="18" borderId="36" xfId="11" applyFont="1" applyFill="1" applyBorder="1" applyAlignment="1">
      <alignment horizontal="center" vertical="center"/>
    </xf>
    <xf numFmtId="0" fontId="393" fillId="18" borderId="0" xfId="11" applyFont="1" applyFill="1" applyAlignment="1" applyProtection="1">
      <alignment horizontal="left"/>
      <protection hidden="1"/>
    </xf>
    <xf numFmtId="0" fontId="93" fillId="18" borderId="0" xfId="11" applyFont="1" applyFill="1" applyAlignment="1">
      <alignment vertical="center"/>
    </xf>
    <xf numFmtId="0" fontId="93" fillId="18" borderId="37" xfId="11" applyFont="1" applyFill="1" applyBorder="1" applyAlignment="1">
      <alignment vertical="center"/>
    </xf>
    <xf numFmtId="0" fontId="130" fillId="27" borderId="36" xfId="11" applyFont="1" applyFill="1" applyBorder="1" applyAlignment="1">
      <alignment horizontal="center" vertical="center"/>
    </xf>
    <xf numFmtId="0" fontId="394" fillId="18" borderId="0" xfId="11" applyFont="1" applyFill="1" applyAlignment="1" applyProtection="1">
      <alignment horizontal="left"/>
      <protection hidden="1"/>
    </xf>
    <xf numFmtId="0" fontId="387" fillId="18" borderId="37" xfId="11" applyFont="1" applyFill="1" applyBorder="1" applyAlignment="1" applyProtection="1">
      <alignment horizontal="right" vertical="center"/>
      <protection hidden="1"/>
    </xf>
    <xf numFmtId="168" fontId="388" fillId="18" borderId="36" xfId="20" applyNumberFormat="1" applyFont="1" applyFill="1" applyBorder="1" applyAlignment="1">
      <alignment horizontal="center" vertical="center"/>
    </xf>
    <xf numFmtId="0" fontId="3" fillId="0" borderId="0" xfId="20" applyAlignment="1">
      <alignment horizontal="right"/>
    </xf>
    <xf numFmtId="0" fontId="390" fillId="0" borderId="0" xfId="12" applyFont="1" applyAlignment="1" applyProtection="1"/>
    <xf numFmtId="0" fontId="10" fillId="18" borderId="0" xfId="20" applyFont="1" applyFill="1"/>
    <xf numFmtId="0" fontId="8" fillId="18" borderId="0" xfId="9" applyFill="1" applyAlignment="1">
      <alignment vertical="center"/>
    </xf>
    <xf numFmtId="0" fontId="10" fillId="4" borderId="160" xfId="9" applyFont="1" applyFill="1" applyBorder="1" applyAlignment="1" applyProtection="1">
      <alignment horizontal="centerContinuous" vertical="center"/>
      <protection locked="0"/>
    </xf>
    <xf numFmtId="0" fontId="10" fillId="4" borderId="161" xfId="9" applyFont="1" applyFill="1" applyBorder="1" applyAlignment="1" applyProtection="1">
      <alignment horizontal="centerContinuous" vertical="center"/>
      <protection locked="0"/>
    </xf>
    <xf numFmtId="0" fontId="10" fillId="4" borderId="162" xfId="9" applyFont="1" applyFill="1" applyBorder="1" applyAlignment="1" applyProtection="1">
      <alignment horizontal="right" vertical="center"/>
      <protection locked="0"/>
    </xf>
    <xf numFmtId="0" fontId="198" fillId="18" borderId="36" xfId="20" applyFont="1" applyFill="1" applyBorder="1" applyAlignment="1" applyProtection="1">
      <alignment horizontal="left" vertical="center"/>
      <protection locked="0"/>
    </xf>
    <xf numFmtId="0" fontId="198" fillId="18" borderId="163" xfId="20" applyFont="1" applyFill="1" applyBorder="1" applyAlignment="1" applyProtection="1">
      <alignment horizontal="right" vertical="center"/>
      <protection locked="0"/>
    </xf>
    <xf numFmtId="172" fontId="27" fillId="16" borderId="29" xfId="20" applyNumberFormat="1" applyFont="1" applyFill="1" applyBorder="1" applyAlignment="1" applyProtection="1">
      <alignment horizontal="center" vertical="center"/>
      <protection locked="0"/>
    </xf>
    <xf numFmtId="0" fontId="198" fillId="18" borderId="0" xfId="20" applyFont="1" applyFill="1" applyAlignment="1" applyProtection="1">
      <alignment horizontal="right" vertical="center"/>
      <protection locked="0"/>
    </xf>
    <xf numFmtId="0" fontId="199" fillId="18" borderId="0" xfId="20" applyFont="1" applyFill="1" applyAlignment="1" applyProtection="1">
      <alignment horizontal="right" vertical="center"/>
      <protection locked="0"/>
    </xf>
    <xf numFmtId="172" fontId="25" fillId="16" borderId="37" xfId="20" applyNumberFormat="1" applyFont="1" applyFill="1" applyBorder="1" applyAlignment="1" applyProtection="1">
      <alignment horizontal="center" vertical="center"/>
      <protection locked="0"/>
    </xf>
    <xf numFmtId="0" fontId="15" fillId="18" borderId="36" xfId="20" applyFont="1" applyFill="1" applyBorder="1" applyAlignment="1" applyProtection="1">
      <alignment horizontal="left" vertical="center"/>
      <protection locked="0"/>
    </xf>
    <xf numFmtId="0" fontId="15" fillId="18" borderId="0" xfId="20" applyFont="1" applyFill="1" applyAlignment="1" applyProtection="1">
      <alignment horizontal="right" vertical="center"/>
      <protection locked="0"/>
    </xf>
    <xf numFmtId="167" fontId="25" fillId="16" borderId="29" xfId="20" applyNumberFormat="1" applyFont="1" applyFill="1" applyBorder="1" applyAlignment="1" applyProtection="1">
      <alignment horizontal="center" vertical="center"/>
      <protection locked="0"/>
    </xf>
    <xf numFmtId="172" fontId="25" fillId="16" borderId="29" xfId="20" applyNumberFormat="1" applyFont="1" applyFill="1" applyBorder="1" applyAlignment="1" applyProtection="1">
      <alignment horizontal="center" vertical="center"/>
      <protection locked="0"/>
    </xf>
    <xf numFmtId="172" fontId="27" fillId="16" borderId="37" xfId="20" applyNumberFormat="1" applyFont="1" applyFill="1" applyBorder="1" applyAlignment="1" applyProtection="1">
      <alignment horizontal="center" vertical="center"/>
      <protection locked="0"/>
    </xf>
    <xf numFmtId="0" fontId="11" fillId="18" borderId="36" xfId="20" applyFont="1" applyFill="1" applyBorder="1" applyAlignment="1" applyProtection="1">
      <alignment horizontal="left" vertical="center"/>
      <protection locked="0"/>
    </xf>
    <xf numFmtId="0" fontId="11" fillId="18" borderId="0" xfId="20" applyFont="1" applyFill="1" applyAlignment="1" applyProtection="1">
      <alignment horizontal="right" vertical="center"/>
      <protection locked="0"/>
    </xf>
    <xf numFmtId="172" fontId="23" fillId="18" borderId="29" xfId="20" applyNumberFormat="1" applyFont="1" applyFill="1" applyBorder="1" applyAlignment="1" applyProtection="1">
      <alignment horizontal="center" vertical="center"/>
      <protection locked="0"/>
    </xf>
    <xf numFmtId="0" fontId="5" fillId="18" borderId="0" xfId="20" applyFont="1" applyFill="1" applyAlignment="1" applyProtection="1">
      <alignment horizontal="right" vertical="center"/>
      <protection locked="0"/>
    </xf>
    <xf numFmtId="172" fontId="23" fillId="18" borderId="37" xfId="20" applyNumberFormat="1" applyFont="1" applyFill="1" applyBorder="1" applyAlignment="1" applyProtection="1">
      <alignment horizontal="center" vertical="center"/>
      <protection locked="0"/>
    </xf>
    <xf numFmtId="0" fontId="5" fillId="18" borderId="18" xfId="20" applyFont="1" applyFill="1" applyBorder="1" applyAlignment="1" applyProtection="1">
      <alignment horizontal="left" vertical="center"/>
      <protection locked="0"/>
    </xf>
    <xf numFmtId="0" fontId="23" fillId="18" borderId="0" xfId="20" applyFont="1" applyFill="1" applyAlignment="1" applyProtection="1">
      <alignment horizontal="right" vertical="center"/>
      <protection locked="0"/>
    </xf>
    <xf numFmtId="167" fontId="23" fillId="18" borderId="29" xfId="20" applyNumberFormat="1" applyFont="1" applyFill="1" applyBorder="1" applyAlignment="1" applyProtection="1">
      <alignment horizontal="center" vertical="center"/>
      <protection locked="0"/>
    </xf>
    <xf numFmtId="167" fontId="23" fillId="18" borderId="37" xfId="20" applyNumberFormat="1" applyFont="1" applyFill="1" applyBorder="1" applyAlignment="1" applyProtection="1">
      <alignment horizontal="center" vertical="center"/>
      <protection locked="0"/>
    </xf>
    <xf numFmtId="0" fontId="5" fillId="26" borderId="15" xfId="20" applyFont="1" applyFill="1" applyBorder="1" applyAlignment="1" applyProtection="1">
      <alignment horizontal="left" vertical="center"/>
      <protection locked="0"/>
    </xf>
    <xf numFmtId="0" fontId="5" fillId="26" borderId="16" xfId="20" applyFont="1" applyFill="1" applyBorder="1" applyAlignment="1" applyProtection="1">
      <alignment horizontal="right" vertical="center"/>
      <protection locked="0"/>
    </xf>
    <xf numFmtId="172" fontId="23" fillId="26" borderId="16" xfId="20" applyNumberFormat="1" applyFont="1" applyFill="1" applyBorder="1" applyAlignment="1" applyProtection="1">
      <alignment horizontal="center" vertical="center"/>
      <protection locked="0"/>
    </xf>
    <xf numFmtId="0" fontId="5" fillId="26" borderId="16" xfId="11" applyFill="1" applyBorder="1" applyProtection="1">
      <protection hidden="1"/>
    </xf>
    <xf numFmtId="0" fontId="23" fillId="26" borderId="16" xfId="20" applyFont="1" applyFill="1" applyBorder="1" applyAlignment="1" applyProtection="1">
      <alignment horizontal="right" vertical="center"/>
      <protection locked="0"/>
    </xf>
    <xf numFmtId="167" fontId="23" fillId="26" borderId="16" xfId="20" applyNumberFormat="1" applyFont="1" applyFill="1" applyBorder="1" applyAlignment="1" applyProtection="1">
      <alignment horizontal="center" vertical="center"/>
      <protection locked="0"/>
    </xf>
    <xf numFmtId="167" fontId="23" fillId="26" borderId="164" xfId="20" applyNumberFormat="1" applyFont="1" applyFill="1" applyBorder="1" applyAlignment="1" applyProtection="1">
      <alignment horizontal="center" vertical="center"/>
      <protection locked="0"/>
    </xf>
    <xf numFmtId="0" fontId="199" fillId="18" borderId="36" xfId="20" applyFont="1" applyFill="1" applyBorder="1" applyAlignment="1" applyProtection="1">
      <alignment horizontal="left" vertical="center"/>
      <protection locked="0"/>
    </xf>
    <xf numFmtId="0" fontId="15" fillId="18" borderId="0" xfId="20" applyFont="1" applyFill="1" applyAlignment="1" applyProtection="1">
      <alignment horizontal="right" vertical="center" wrapText="1"/>
      <protection locked="0"/>
    </xf>
    <xf numFmtId="196" fontId="26" fillId="16" borderId="29" xfId="20" applyNumberFormat="1" applyFont="1" applyFill="1" applyBorder="1" applyAlignment="1" applyProtection="1">
      <alignment horizontal="center" vertical="center"/>
      <protection locked="0"/>
    </xf>
    <xf numFmtId="0" fontId="23" fillId="18" borderId="19" xfId="20" applyFont="1" applyFill="1" applyBorder="1" applyAlignment="1" applyProtection="1">
      <alignment horizontal="left" vertical="center"/>
      <protection locked="0"/>
    </xf>
    <xf numFmtId="0" fontId="23" fillId="18" borderId="31" xfId="20" applyFont="1" applyFill="1" applyBorder="1" applyAlignment="1" applyProtection="1">
      <alignment horizontal="right" vertical="center"/>
      <protection locked="0"/>
    </xf>
    <xf numFmtId="167" fontId="23" fillId="18" borderId="32" xfId="20" applyNumberFormat="1" applyFont="1" applyFill="1" applyBorder="1" applyAlignment="1" applyProtection="1">
      <alignment horizontal="center" vertical="center"/>
      <protection locked="0"/>
    </xf>
    <xf numFmtId="0" fontId="5" fillId="18" borderId="31" xfId="20" applyFont="1" applyFill="1" applyBorder="1" applyAlignment="1" applyProtection="1">
      <alignment horizontal="right" vertical="center"/>
      <protection locked="0"/>
    </xf>
    <xf numFmtId="172" fontId="23" fillId="18" borderId="32" xfId="20" applyNumberFormat="1" applyFont="1" applyFill="1" applyBorder="1" applyAlignment="1" applyProtection="1">
      <alignment horizontal="center" vertical="center"/>
      <protection locked="0"/>
    </xf>
    <xf numFmtId="167" fontId="23" fillId="18" borderId="38" xfId="20" applyNumberFormat="1" applyFont="1" applyFill="1" applyBorder="1" applyAlignment="1" applyProtection="1">
      <alignment horizontal="center" vertical="center"/>
      <protection locked="0"/>
    </xf>
    <xf numFmtId="0" fontId="398" fillId="0" borderId="0" xfId="20" applyFont="1" applyAlignment="1">
      <alignment horizontal="center" vertical="center"/>
    </xf>
    <xf numFmtId="0" fontId="398" fillId="18" borderId="0" xfId="20" applyFont="1" applyFill="1" applyAlignment="1">
      <alignment vertical="center"/>
    </xf>
    <xf numFmtId="0" fontId="398" fillId="0" borderId="0" xfId="20" applyFont="1" applyAlignment="1">
      <alignment vertical="center"/>
    </xf>
    <xf numFmtId="0" fontId="9" fillId="20" borderId="84" xfId="34" applyFont="1" applyFill="1" applyBorder="1" applyAlignment="1" applyProtection="1">
      <alignment horizontal="left" vertical="center"/>
      <protection locked="0"/>
    </xf>
    <xf numFmtId="0" fontId="10" fillId="20" borderId="85" xfId="34" applyFont="1" applyFill="1" applyBorder="1" applyAlignment="1" applyProtection="1">
      <alignment horizontal="centerContinuous" vertical="center"/>
      <protection locked="0"/>
    </xf>
    <xf numFmtId="0" fontId="10" fillId="20" borderId="86" xfId="34" applyFont="1" applyFill="1" applyBorder="1" applyAlignment="1" applyProtection="1">
      <alignment horizontal="right" vertical="center"/>
      <protection locked="0"/>
    </xf>
    <xf numFmtId="0" fontId="399" fillId="5" borderId="28" xfId="20" applyFont="1" applyFill="1" applyBorder="1" applyAlignment="1" applyProtection="1">
      <alignment horizontal="right" vertical="center"/>
      <protection locked="0"/>
    </xf>
    <xf numFmtId="175" fontId="12" fillId="39" borderId="29" xfId="20" applyNumberFormat="1" applyFont="1" applyFill="1" applyBorder="1" applyAlignment="1" applyProtection="1">
      <alignment horizontal="center" vertical="center"/>
      <protection locked="0"/>
    </xf>
    <xf numFmtId="0" fontId="399" fillId="18" borderId="0" xfId="20" applyFont="1" applyFill="1" applyAlignment="1" applyProtection="1">
      <alignment horizontal="right" vertical="center"/>
      <protection locked="0"/>
    </xf>
    <xf numFmtId="0" fontId="399" fillId="5" borderId="87" xfId="20" applyFont="1" applyFill="1" applyBorder="1" applyAlignment="1" applyProtection="1">
      <alignment horizontal="right" vertical="center"/>
      <protection locked="0"/>
    </xf>
    <xf numFmtId="171" fontId="12" fillId="16" borderId="29" xfId="20" applyNumberFormat="1" applyFont="1" applyFill="1" applyBorder="1" applyAlignment="1" applyProtection="1">
      <alignment horizontal="center" vertical="center"/>
      <protection locked="0"/>
    </xf>
    <xf numFmtId="0" fontId="400" fillId="5" borderId="28" xfId="20" applyFont="1" applyFill="1" applyBorder="1" applyAlignment="1" applyProtection="1">
      <alignment horizontal="right" vertical="center"/>
      <protection locked="0"/>
    </xf>
    <xf numFmtId="175" fontId="31" fillId="16" borderId="29" xfId="20" applyNumberFormat="1" applyFont="1" applyFill="1" applyBorder="1" applyAlignment="1" applyProtection="1">
      <alignment horizontal="center" vertical="center"/>
      <protection locked="0"/>
    </xf>
    <xf numFmtId="0" fontId="400" fillId="18" borderId="0" xfId="20" applyFont="1" applyFill="1" applyAlignment="1" applyProtection="1">
      <alignment horizontal="right" vertical="center"/>
      <protection locked="0"/>
    </xf>
    <xf numFmtId="196" fontId="31" fillId="16" borderId="29" xfId="20" applyNumberFormat="1" applyFont="1" applyFill="1" applyBorder="1" applyAlignment="1" applyProtection="1">
      <alignment horizontal="center" vertical="center"/>
      <protection locked="0"/>
    </xf>
    <xf numFmtId="171" fontId="31" fillId="16" borderId="29" xfId="20" applyNumberFormat="1" applyFont="1" applyFill="1" applyBorder="1" applyAlignment="1" applyProtection="1">
      <alignment horizontal="center" vertical="center"/>
      <protection locked="0"/>
    </xf>
    <xf numFmtId="0" fontId="88" fillId="5" borderId="28" xfId="20" applyFont="1" applyFill="1" applyBorder="1" applyAlignment="1" applyProtection="1">
      <alignment horizontal="right" vertical="center"/>
      <protection locked="0"/>
    </xf>
    <xf numFmtId="175" fontId="88" fillId="5" borderId="29" xfId="20" applyNumberFormat="1" applyFont="1" applyFill="1" applyBorder="1" applyAlignment="1" applyProtection="1">
      <alignment horizontal="center" vertical="center"/>
      <protection locked="0"/>
    </xf>
    <xf numFmtId="197" fontId="88" fillId="5" borderId="29" xfId="20" applyNumberFormat="1" applyFont="1" applyFill="1" applyBorder="1" applyAlignment="1" applyProtection="1">
      <alignment horizontal="center" vertical="center"/>
      <protection locked="0"/>
    </xf>
    <xf numFmtId="171" fontId="88" fillId="5" borderId="29" xfId="20" applyNumberFormat="1" applyFont="1" applyFill="1" applyBorder="1" applyAlignment="1" applyProtection="1">
      <alignment horizontal="center" vertical="center"/>
      <protection locked="0"/>
    </xf>
    <xf numFmtId="0" fontId="88" fillId="5" borderId="4" xfId="20" applyFont="1" applyFill="1" applyBorder="1" applyAlignment="1" applyProtection="1">
      <alignment horizontal="right" vertical="center"/>
      <protection locked="0"/>
    </xf>
    <xf numFmtId="168" fontId="88" fillId="5" borderId="32" xfId="20" applyNumberFormat="1" applyFont="1" applyFill="1" applyBorder="1" applyAlignment="1" applyProtection="1">
      <alignment horizontal="center" vertical="center"/>
      <protection locked="0"/>
    </xf>
    <xf numFmtId="170" fontId="88" fillId="5" borderId="32" xfId="20" applyNumberFormat="1" applyFont="1" applyFill="1" applyBorder="1" applyAlignment="1" applyProtection="1">
      <alignment horizontal="center" vertical="center"/>
      <protection locked="0"/>
    </xf>
    <xf numFmtId="0" fontId="401" fillId="5" borderId="28" xfId="20" applyFont="1" applyFill="1" applyBorder="1" applyAlignment="1" applyProtection="1">
      <alignment horizontal="right" vertical="center"/>
      <protection locked="0"/>
    </xf>
    <xf numFmtId="0" fontId="401" fillId="5" borderId="26" xfId="20" applyFont="1" applyFill="1" applyBorder="1" applyAlignment="1" applyProtection="1">
      <alignment horizontal="right" vertical="center"/>
      <protection locked="0"/>
    </xf>
    <xf numFmtId="0" fontId="401" fillId="5" borderId="87" xfId="20" applyFont="1" applyFill="1" applyBorder="1" applyAlignment="1" applyProtection="1">
      <alignment horizontal="right" vertical="center"/>
      <protection locked="0"/>
    </xf>
    <xf numFmtId="175" fontId="31" fillId="16" borderId="27" xfId="20" applyNumberFormat="1" applyFont="1" applyFill="1" applyBorder="1" applyAlignment="1" applyProtection="1">
      <alignment horizontal="center" vertical="center"/>
      <protection locked="0"/>
    </xf>
    <xf numFmtId="171" fontId="402" fillId="16" borderId="29" xfId="20" applyNumberFormat="1" applyFont="1" applyFill="1" applyBorder="1" applyAlignment="1" applyProtection="1">
      <alignment horizontal="center" vertical="center"/>
      <protection locked="0"/>
    </xf>
    <xf numFmtId="171" fontId="402" fillId="16" borderId="27" xfId="20" applyNumberFormat="1" applyFont="1" applyFill="1" applyBorder="1" applyAlignment="1" applyProtection="1">
      <alignment horizontal="center" vertical="center"/>
      <protection locked="0"/>
    </xf>
    <xf numFmtId="0" fontId="68" fillId="5" borderId="28" xfId="20" applyFont="1" applyFill="1" applyBorder="1" applyAlignment="1" applyProtection="1">
      <alignment horizontal="right" vertical="center"/>
      <protection locked="0"/>
    </xf>
    <xf numFmtId="0" fontId="68" fillId="5" borderId="0" xfId="20" applyFont="1" applyFill="1" applyAlignment="1" applyProtection="1">
      <alignment horizontal="right" vertical="center"/>
      <protection locked="0"/>
    </xf>
    <xf numFmtId="196" fontId="79" fillId="16" borderId="29" xfId="20" applyNumberFormat="1" applyFont="1" applyFill="1" applyBorder="1" applyAlignment="1" applyProtection="1">
      <alignment horizontal="center" vertical="center"/>
      <protection locked="0"/>
    </xf>
    <xf numFmtId="171" fontId="79" fillId="16" borderId="29" xfId="20" applyNumberFormat="1" applyFont="1" applyFill="1" applyBorder="1" applyAlignment="1" applyProtection="1">
      <alignment horizontal="center" vertical="center"/>
      <protection locked="0"/>
    </xf>
    <xf numFmtId="197" fontId="88" fillId="5" borderId="32" xfId="20" applyNumberFormat="1" applyFont="1" applyFill="1" applyBorder="1" applyAlignment="1" applyProtection="1">
      <alignment horizontal="center" vertical="center"/>
      <protection locked="0"/>
    </xf>
    <xf numFmtId="171" fontId="88" fillId="5" borderId="32" xfId="20" applyNumberFormat="1" applyFont="1" applyFill="1" applyBorder="1" applyAlignment="1" applyProtection="1">
      <alignment horizontal="center" vertical="center"/>
      <protection locked="0"/>
    </xf>
    <xf numFmtId="0" fontId="52" fillId="48" borderId="0" xfId="11" applyFont="1" applyFill="1" applyAlignment="1">
      <alignment horizontal="left" vertical="center"/>
    </xf>
    <xf numFmtId="0" fontId="182" fillId="48" borderId="0" xfId="11" applyFont="1" applyFill="1" applyAlignment="1">
      <alignment horizontal="centerContinuous" vertical="center"/>
    </xf>
    <xf numFmtId="0" fontId="182" fillId="48" borderId="0" xfId="11" applyFont="1" applyFill="1" applyAlignment="1">
      <alignment horizontal="center" vertical="center"/>
    </xf>
    <xf numFmtId="0" fontId="240" fillId="18" borderId="0" xfId="11" applyFont="1" applyFill="1" applyProtection="1">
      <protection hidden="1"/>
    </xf>
    <xf numFmtId="0" fontId="147" fillId="18" borderId="0" xfId="20" applyFont="1" applyFill="1"/>
    <xf numFmtId="0" fontId="233" fillId="18" borderId="0" xfId="12" applyFont="1" applyFill="1"/>
    <xf numFmtId="0" fontId="18" fillId="18" borderId="0" xfId="11" applyFont="1" applyFill="1" applyAlignment="1">
      <alignment horizontal="centerContinuous" vertical="center"/>
    </xf>
    <xf numFmtId="0" fontId="18" fillId="18" borderId="0" xfId="11" applyFont="1" applyFill="1" applyAlignment="1">
      <alignment horizontal="center" vertical="center"/>
    </xf>
    <xf numFmtId="0" fontId="377" fillId="18" borderId="0" xfId="12" applyFont="1" applyFill="1"/>
    <xf numFmtId="0" fontId="10" fillId="18" borderId="0" xfId="11" applyFont="1" applyFill="1" applyAlignment="1">
      <alignment horizontal="left" vertical="center"/>
    </xf>
    <xf numFmtId="0" fontId="112" fillId="18" borderId="0" xfId="12" applyFill="1" applyBorder="1" applyAlignment="1">
      <alignment horizontal="left" vertical="center"/>
    </xf>
    <xf numFmtId="0" fontId="246" fillId="18" borderId="0" xfId="20" applyFont="1" applyFill="1"/>
    <xf numFmtId="0" fontId="79" fillId="18" borderId="0" xfId="20" applyFont="1" applyFill="1"/>
    <xf numFmtId="0" fontId="400" fillId="5" borderId="36" xfId="20" applyFont="1" applyFill="1" applyBorder="1" applyAlignment="1" applyProtection="1">
      <alignment horizontal="right" vertical="center"/>
      <protection locked="0"/>
    </xf>
    <xf numFmtId="198" fontId="31" fillId="16" borderId="37" xfId="20" applyNumberFormat="1" applyFont="1" applyFill="1" applyBorder="1" applyAlignment="1" applyProtection="1">
      <alignment horizontal="center" vertical="center"/>
      <protection locked="0"/>
    </xf>
    <xf numFmtId="0" fontId="403" fillId="5" borderId="36" xfId="20" applyFont="1" applyFill="1" applyBorder="1" applyAlignment="1" applyProtection="1">
      <alignment horizontal="right" vertical="center"/>
      <protection locked="0"/>
    </xf>
    <xf numFmtId="198" fontId="199" fillId="16" borderId="37" xfId="20" applyNumberFormat="1" applyFont="1" applyFill="1" applyBorder="1" applyAlignment="1" applyProtection="1">
      <alignment horizontal="center" vertical="center"/>
      <protection locked="0"/>
    </xf>
    <xf numFmtId="0" fontId="68" fillId="5" borderId="36" xfId="20" applyFont="1" applyFill="1" applyBorder="1" applyAlignment="1" applyProtection="1">
      <alignment horizontal="right" vertical="center"/>
      <protection locked="0"/>
    </xf>
    <xf numFmtId="196" fontId="79" fillId="16" borderId="37" xfId="20" applyNumberFormat="1" applyFont="1" applyFill="1" applyBorder="1" applyAlignment="1" applyProtection="1">
      <alignment horizontal="center" vertical="center"/>
      <protection locked="0"/>
    </xf>
    <xf numFmtId="0" fontId="143" fillId="5" borderId="36" xfId="20" applyFont="1" applyFill="1" applyBorder="1" applyAlignment="1" applyProtection="1">
      <alignment horizontal="right" vertical="center"/>
      <protection locked="0"/>
    </xf>
    <xf numFmtId="196" fontId="404" fillId="16" borderId="37" xfId="20" applyNumberFormat="1" applyFont="1" applyFill="1" applyBorder="1" applyAlignment="1" applyProtection="1">
      <alignment horizontal="center" vertical="center"/>
      <protection locked="0"/>
    </xf>
    <xf numFmtId="0" fontId="88" fillId="5" borderId="36" xfId="20" applyFont="1" applyFill="1" applyBorder="1" applyAlignment="1" applyProtection="1">
      <alignment horizontal="right" vertical="center"/>
      <protection locked="0"/>
    </xf>
    <xf numFmtId="199" fontId="88" fillId="18" borderId="37" xfId="20" applyNumberFormat="1" applyFont="1" applyFill="1" applyBorder="1" applyAlignment="1" applyProtection="1">
      <alignment horizontal="center" vertical="center"/>
      <protection locked="0"/>
    </xf>
    <xf numFmtId="0" fontId="51" fillId="5" borderId="36" xfId="20" applyFont="1" applyFill="1" applyBorder="1" applyAlignment="1" applyProtection="1">
      <alignment horizontal="right" vertical="center"/>
      <protection locked="0"/>
    </xf>
    <xf numFmtId="2" fontId="51" fillId="5" borderId="37" xfId="20" applyNumberFormat="1" applyFont="1" applyFill="1" applyBorder="1" applyAlignment="1" applyProtection="1">
      <alignment horizontal="center" vertical="center"/>
      <protection locked="0"/>
    </xf>
    <xf numFmtId="164" fontId="88" fillId="5" borderId="37" xfId="20" applyNumberFormat="1" applyFont="1" applyFill="1" applyBorder="1" applyAlignment="1" applyProtection="1">
      <alignment horizontal="center" vertical="center"/>
      <protection locked="0"/>
    </xf>
    <xf numFmtId="0" fontId="51" fillId="5" borderId="8" xfId="20" applyFont="1" applyFill="1" applyBorder="1" applyAlignment="1" applyProtection="1">
      <alignment horizontal="right" vertical="center"/>
      <protection locked="0"/>
    </xf>
    <xf numFmtId="178" fontId="51" fillId="18" borderId="22" xfId="20" applyNumberFormat="1" applyFont="1" applyFill="1" applyBorder="1" applyAlignment="1" applyProtection="1">
      <alignment horizontal="center" vertical="center"/>
      <protection locked="0"/>
    </xf>
    <xf numFmtId="199" fontId="51" fillId="18" borderId="37" xfId="20" applyNumberFormat="1" applyFont="1" applyFill="1" applyBorder="1" applyAlignment="1" applyProtection="1">
      <alignment horizontal="center" vertical="center"/>
      <protection locked="0"/>
    </xf>
    <xf numFmtId="164" fontId="51" fillId="5" borderId="136" xfId="20" applyNumberFormat="1" applyFont="1" applyFill="1" applyBorder="1" applyAlignment="1" applyProtection="1">
      <alignment horizontal="center" vertical="center"/>
      <protection locked="0"/>
    </xf>
    <xf numFmtId="199" fontId="51" fillId="18" borderId="138" xfId="20" applyNumberFormat="1" applyFont="1" applyFill="1" applyBorder="1" applyAlignment="1" applyProtection="1">
      <alignment horizontal="center" vertical="center"/>
      <protection locked="0"/>
    </xf>
    <xf numFmtId="0" fontId="3" fillId="18" borderId="0" xfId="20" applyFill="1" applyAlignment="1">
      <alignment horizontal="right"/>
    </xf>
    <xf numFmtId="198" fontId="405" fillId="16" borderId="37" xfId="20" applyNumberFormat="1" applyFont="1" applyFill="1" applyBorder="1" applyAlignment="1" applyProtection="1">
      <alignment horizontal="center" vertical="center"/>
      <protection locked="0"/>
    </xf>
    <xf numFmtId="0" fontId="3" fillId="18" borderId="36" xfId="20" applyFill="1" applyBorder="1"/>
    <xf numFmtId="0" fontId="44" fillId="5" borderId="36" xfId="20" applyFont="1" applyFill="1" applyBorder="1" applyAlignment="1" applyProtection="1">
      <alignment horizontal="right" vertical="center"/>
      <protection locked="0"/>
    </xf>
    <xf numFmtId="196" fontId="406" fillId="16" borderId="37" xfId="20" applyNumberFormat="1" applyFont="1" applyFill="1" applyBorder="1" applyAlignment="1" applyProtection="1">
      <alignment horizontal="center" vertical="center"/>
      <protection locked="0"/>
    </xf>
    <xf numFmtId="164" fontId="88" fillId="5" borderId="8" xfId="20" applyNumberFormat="1" applyFont="1" applyFill="1" applyBorder="1" applyAlignment="1" applyProtection="1">
      <alignment horizontal="center" vertical="center"/>
      <protection locked="0"/>
    </xf>
    <xf numFmtId="199" fontId="51" fillId="18" borderId="22" xfId="20" applyNumberFormat="1" applyFont="1" applyFill="1" applyBorder="1" applyAlignment="1" applyProtection="1">
      <alignment horizontal="center" vertical="center"/>
      <protection locked="0"/>
    </xf>
    <xf numFmtId="0" fontId="99" fillId="5" borderId="36" xfId="20" applyFont="1" applyFill="1" applyBorder="1" applyAlignment="1" applyProtection="1">
      <alignment horizontal="right" vertical="center"/>
      <protection locked="0"/>
    </xf>
    <xf numFmtId="198" fontId="25" fillId="16" borderId="37" xfId="20" applyNumberFormat="1" applyFont="1" applyFill="1" applyBorder="1" applyAlignment="1" applyProtection="1">
      <alignment horizontal="center" vertical="center"/>
      <protection locked="0"/>
    </xf>
    <xf numFmtId="2" fontId="51" fillId="5" borderId="8" xfId="20" applyNumberFormat="1" applyFont="1" applyFill="1" applyBorder="1" applyAlignment="1" applyProtection="1">
      <alignment horizontal="center" vertical="center"/>
      <protection locked="0"/>
    </xf>
    <xf numFmtId="0" fontId="246" fillId="18" borderId="0" xfId="20" applyFont="1" applyFill="1" applyAlignment="1">
      <alignment vertical="center"/>
    </xf>
    <xf numFmtId="0" fontId="18" fillId="20" borderId="33" xfId="9" applyFont="1" applyFill="1" applyBorder="1" applyAlignment="1" applyProtection="1">
      <alignment horizontal="left" vertical="center"/>
      <protection locked="0"/>
    </xf>
    <xf numFmtId="0" fontId="10" fillId="20" borderId="161" xfId="9" applyFont="1" applyFill="1" applyBorder="1" applyAlignment="1" applyProtection="1">
      <alignment horizontal="centerContinuous" vertical="center"/>
      <protection locked="0"/>
    </xf>
    <xf numFmtId="0" fontId="18" fillId="20" borderId="162" xfId="9" applyFont="1" applyFill="1" applyBorder="1" applyAlignment="1" applyProtection="1">
      <alignment horizontal="right" vertical="center"/>
      <protection locked="0"/>
    </xf>
    <xf numFmtId="2" fontId="23" fillId="71" borderId="167" xfId="20" applyNumberFormat="1" applyFont="1" applyFill="1" applyBorder="1" applyAlignment="1" applyProtection="1">
      <alignment horizontal="center" vertical="center" wrapText="1"/>
      <protection locked="0"/>
    </xf>
    <xf numFmtId="0" fontId="407" fillId="24" borderId="163" xfId="9" applyFont="1" applyFill="1" applyBorder="1" applyAlignment="1">
      <alignment horizontal="right" vertical="center"/>
    </xf>
    <xf numFmtId="0" fontId="408" fillId="24" borderId="163" xfId="9" applyFont="1" applyFill="1" applyBorder="1" applyAlignment="1">
      <alignment horizontal="right" vertical="center"/>
    </xf>
    <xf numFmtId="9" fontId="409" fillId="24" borderId="168" xfId="20" applyNumberFormat="1" applyFont="1" applyFill="1" applyBorder="1" applyAlignment="1">
      <alignment horizontal="left" vertical="center"/>
    </xf>
    <xf numFmtId="166" fontId="14" fillId="26" borderId="169" xfId="20" applyNumberFormat="1" applyFont="1" applyFill="1" applyBorder="1" applyAlignment="1">
      <alignment horizontal="center" vertical="center"/>
    </xf>
    <xf numFmtId="0" fontId="5" fillId="26" borderId="170" xfId="20" applyFont="1" applyFill="1" applyBorder="1" applyAlignment="1">
      <alignment horizontal="center" vertical="center"/>
    </xf>
    <xf numFmtId="2" fontId="14" fillId="26" borderId="171" xfId="20" applyNumberFormat="1" applyFont="1" applyFill="1" applyBorder="1" applyAlignment="1">
      <alignment horizontal="center" vertical="center"/>
    </xf>
    <xf numFmtId="9" fontId="14" fillId="40" borderId="113" xfId="20" applyNumberFormat="1" applyFont="1" applyFill="1" applyBorder="1" applyAlignment="1">
      <alignment horizontal="center" vertical="center"/>
    </xf>
    <xf numFmtId="0" fontId="10" fillId="40" borderId="0" xfId="9" applyFont="1" applyFill="1" applyAlignment="1">
      <alignment horizontal="centerContinuous" vertical="center"/>
    </xf>
    <xf numFmtId="0" fontId="3" fillId="40" borderId="0" xfId="20" applyFill="1" applyAlignment="1">
      <alignment horizontal="centerContinuous" vertical="center" wrapText="1"/>
    </xf>
    <xf numFmtId="0" fontId="14" fillId="40" borderId="0" xfId="9" applyFont="1" applyFill="1" applyAlignment="1">
      <alignment horizontal="right" vertical="center"/>
    </xf>
    <xf numFmtId="173" fontId="24" fillId="5" borderId="172" xfId="9" applyNumberFormat="1" applyFont="1" applyFill="1" applyBorder="1" applyAlignment="1">
      <alignment horizontal="center" vertical="center"/>
    </xf>
    <xf numFmtId="9" fontId="410" fillId="40" borderId="88" xfId="20" applyNumberFormat="1" applyFont="1" applyFill="1" applyBorder="1" applyAlignment="1">
      <alignment horizontal="center" vertical="center"/>
    </xf>
    <xf numFmtId="200" fontId="5" fillId="72" borderId="37" xfId="20" applyNumberFormat="1" applyFont="1" applyFill="1" applyBorder="1" applyAlignment="1">
      <alignment horizontal="centerContinuous" vertical="center" wrapText="1"/>
    </xf>
    <xf numFmtId="168" fontId="199" fillId="16" borderId="113" xfId="20" applyNumberFormat="1" applyFont="1" applyFill="1" applyBorder="1" applyAlignment="1">
      <alignment horizontal="center" vertical="center"/>
    </xf>
    <xf numFmtId="0" fontId="31" fillId="16" borderId="0" xfId="9" applyFont="1" applyFill="1" applyAlignment="1">
      <alignment horizontal="left" vertical="center"/>
    </xf>
    <xf numFmtId="178" fontId="51" fillId="26" borderId="173" xfId="20" applyNumberFormat="1" applyFont="1" applyFill="1" applyBorder="1" applyAlignment="1" applyProtection="1">
      <alignment horizontal="center" vertical="center"/>
      <protection locked="0"/>
    </xf>
    <xf numFmtId="196" fontId="405" fillId="16" borderId="0" xfId="20" applyNumberFormat="1" applyFont="1" applyFill="1" applyAlignment="1" applyProtection="1">
      <alignment horizontal="center" vertical="center"/>
      <protection locked="0"/>
    </xf>
    <xf numFmtId="178" fontId="51" fillId="26" borderId="37" xfId="20" applyNumberFormat="1" applyFont="1" applyFill="1" applyBorder="1" applyAlignment="1" applyProtection="1">
      <alignment horizontal="center" vertical="center"/>
      <protection locked="0"/>
    </xf>
    <xf numFmtId="178" fontId="51" fillId="26" borderId="0" xfId="20" applyNumberFormat="1" applyFont="1" applyFill="1" applyAlignment="1" applyProtection="1">
      <alignment horizontal="center" vertical="center"/>
      <protection locked="0"/>
    </xf>
    <xf numFmtId="168" fontId="199" fillId="16" borderId="174" xfId="20" applyNumberFormat="1" applyFont="1" applyFill="1" applyBorder="1" applyAlignment="1">
      <alignment horizontal="center" vertical="center"/>
    </xf>
    <xf numFmtId="0" fontId="31" fillId="16" borderId="21" xfId="9" applyFont="1" applyFill="1" applyBorder="1" applyAlignment="1">
      <alignment horizontal="left" vertical="center"/>
    </xf>
    <xf numFmtId="178" fontId="51" fillId="26" borderId="21" xfId="20" applyNumberFormat="1" applyFont="1" applyFill="1" applyBorder="1" applyAlignment="1" applyProtection="1">
      <alignment horizontal="center" vertical="center"/>
      <protection locked="0"/>
    </xf>
    <xf numFmtId="196" fontId="405" fillId="16" borderId="21" xfId="20" applyNumberFormat="1" applyFont="1" applyFill="1" applyBorder="1" applyAlignment="1" applyProtection="1">
      <alignment horizontal="center" vertical="center"/>
      <protection locked="0"/>
    </xf>
    <xf numFmtId="178" fontId="51" fillId="26" borderId="22" xfId="20" applyNumberFormat="1" applyFont="1" applyFill="1" applyBorder="1" applyAlignment="1" applyProtection="1">
      <alignment horizontal="center" vertical="center"/>
      <protection locked="0"/>
    </xf>
    <xf numFmtId="2" fontId="51" fillId="5" borderId="0" xfId="20" applyNumberFormat="1" applyFont="1" applyFill="1" applyAlignment="1" applyProtection="1">
      <alignment horizontal="center" vertical="center"/>
      <protection locked="0"/>
    </xf>
    <xf numFmtId="199" fontId="51" fillId="18" borderId="0" xfId="20" applyNumberFormat="1" applyFont="1" applyFill="1" applyAlignment="1" applyProtection="1">
      <alignment horizontal="center" vertical="center"/>
      <protection locked="0"/>
    </xf>
    <xf numFmtId="0" fontId="28" fillId="13" borderId="0" xfId="11" applyFont="1" applyFill="1" applyAlignment="1" applyProtection="1">
      <alignment horizontal="center" vertical="center" wrapText="1"/>
      <protection hidden="1"/>
    </xf>
    <xf numFmtId="170" fontId="198" fillId="11" borderId="0" xfId="20" applyNumberFormat="1" applyFont="1" applyFill="1" applyAlignment="1" applyProtection="1">
      <alignment horizontal="center" vertical="center"/>
      <protection locked="0"/>
    </xf>
    <xf numFmtId="170" fontId="411" fillId="18" borderId="0" xfId="20" applyNumberFormat="1" applyFont="1" applyFill="1" applyAlignment="1">
      <alignment vertical="center"/>
    </xf>
    <xf numFmtId="170" fontId="41" fillId="0" borderId="0" xfId="20" applyNumberFormat="1" applyFont="1" applyAlignment="1" applyProtection="1">
      <alignment horizontal="center" vertical="center" wrapText="1"/>
      <protection locked="0"/>
    </xf>
    <xf numFmtId="196" fontId="39" fillId="16" borderId="0" xfId="20" applyNumberFormat="1" applyFont="1" applyFill="1" applyAlignment="1" applyProtection="1">
      <alignment horizontal="center" vertical="center"/>
      <protection locked="0"/>
    </xf>
    <xf numFmtId="196" fontId="199" fillId="16" borderId="0" xfId="20" applyNumberFormat="1" applyFont="1" applyFill="1" applyAlignment="1" applyProtection="1">
      <alignment horizontal="center" vertical="center"/>
      <protection locked="0"/>
    </xf>
    <xf numFmtId="196" fontId="197" fillId="18" borderId="0" xfId="20" applyNumberFormat="1" applyFont="1" applyFill="1" applyAlignment="1" applyProtection="1">
      <alignment horizontal="center" vertical="center"/>
      <protection locked="0"/>
    </xf>
    <xf numFmtId="0" fontId="7" fillId="18" borderId="0" xfId="20" applyFont="1" applyFill="1" applyAlignment="1">
      <alignment vertical="center"/>
    </xf>
    <xf numFmtId="0" fontId="5" fillId="18" borderId="29" xfId="11" applyFill="1" applyBorder="1" applyProtection="1">
      <protection hidden="1"/>
    </xf>
    <xf numFmtId="0" fontId="3" fillId="18" borderId="4" xfId="20" applyFill="1" applyBorder="1" applyAlignment="1">
      <alignment vertical="center"/>
    </xf>
    <xf numFmtId="9" fontId="3" fillId="18" borderId="31" xfId="20" applyNumberFormat="1" applyFill="1" applyBorder="1" applyAlignment="1">
      <alignment vertical="center"/>
    </xf>
    <xf numFmtId="0" fontId="3" fillId="18" borderId="31" xfId="20" applyFill="1" applyBorder="1" applyAlignment="1">
      <alignment vertical="center"/>
    </xf>
    <xf numFmtId="0" fontId="5" fillId="18" borderId="31" xfId="11" applyFill="1" applyBorder="1" applyProtection="1">
      <protection hidden="1"/>
    </xf>
    <xf numFmtId="0" fontId="5" fillId="18" borderId="32" xfId="11" applyFill="1" applyBorder="1" applyProtection="1">
      <protection hidden="1"/>
    </xf>
    <xf numFmtId="0" fontId="14" fillId="18" borderId="0" xfId="37" applyFont="1" applyFill="1" applyAlignment="1">
      <alignment horizontal="right" vertical="center"/>
    </xf>
    <xf numFmtId="201" fontId="14" fillId="18" borderId="0" xfId="37" applyNumberFormat="1" applyFont="1" applyFill="1" applyAlignment="1">
      <alignment horizontal="centerContinuous" vertical="center"/>
    </xf>
    <xf numFmtId="201" fontId="33" fillId="18" borderId="0" xfId="37" applyNumberFormat="1" applyFont="1" applyFill="1" applyAlignment="1">
      <alignment horizontal="centerContinuous" vertical="center"/>
    </xf>
    <xf numFmtId="0" fontId="8" fillId="18" borderId="0" xfId="35" applyFill="1" applyAlignment="1">
      <alignment horizontal="centerContinuous" vertical="center"/>
    </xf>
    <xf numFmtId="202" fontId="14" fillId="18" borderId="0" xfId="37" applyNumberFormat="1" applyFont="1" applyFill="1" applyAlignment="1">
      <alignment horizontal="center" vertical="center"/>
    </xf>
    <xf numFmtId="0" fontId="413" fillId="18" borderId="37" xfId="35" applyFont="1" applyFill="1" applyBorder="1" applyAlignment="1">
      <alignment horizontal="center" vertical="center"/>
    </xf>
    <xf numFmtId="193" fontId="414" fillId="18" borderId="0" xfId="9" applyNumberFormat="1" applyFont="1" applyFill="1" applyAlignment="1">
      <alignment vertical="center"/>
    </xf>
    <xf numFmtId="193" fontId="10" fillId="18" borderId="0" xfId="9" applyNumberFormat="1" applyFont="1" applyFill="1" applyAlignment="1">
      <alignment vertical="center"/>
    </xf>
    <xf numFmtId="193" fontId="10" fillId="18" borderId="37" xfId="9" applyNumberFormat="1" applyFont="1" applyFill="1" applyBorder="1" applyAlignment="1">
      <alignment vertical="center"/>
    </xf>
    <xf numFmtId="193" fontId="14" fillId="18" borderId="0" xfId="9" applyNumberFormat="1" applyFont="1" applyFill="1" applyAlignment="1">
      <alignment vertical="center" wrapText="1"/>
    </xf>
    <xf numFmtId="2" fontId="14" fillId="18" borderId="0" xfId="9" applyNumberFormat="1" applyFont="1" applyFill="1" applyAlignment="1">
      <alignment horizontal="center" vertical="center"/>
    </xf>
    <xf numFmtId="170" fontId="14" fillId="18" borderId="0" xfId="9" applyNumberFormat="1" applyFont="1" applyFill="1" applyAlignment="1">
      <alignment horizontal="center" vertical="center"/>
    </xf>
    <xf numFmtId="169" fontId="14" fillId="18" borderId="37" xfId="35" applyNumberFormat="1" applyFont="1" applyFill="1" applyBorder="1" applyAlignment="1" applyProtection="1">
      <alignment horizontal="center" vertical="center"/>
      <protection locked="0"/>
    </xf>
    <xf numFmtId="0" fontId="10" fillId="18" borderId="0" xfId="35" applyFont="1" applyFill="1" applyAlignment="1">
      <alignment horizontal="center" vertical="center"/>
    </xf>
    <xf numFmtId="0" fontId="198" fillId="16" borderId="175" xfId="9" applyFont="1" applyFill="1" applyBorder="1" applyAlignment="1">
      <alignment horizontal="center" vertical="center"/>
    </xf>
    <xf numFmtId="0" fontId="198" fillId="16" borderId="176" xfId="9" applyFont="1" applyFill="1" applyBorder="1" applyAlignment="1">
      <alignment horizontal="center" vertical="center"/>
    </xf>
    <xf numFmtId="0" fontId="52" fillId="18" borderId="36" xfId="20" applyFont="1" applyFill="1" applyBorder="1" applyAlignment="1">
      <alignment horizontal="center" vertical="center"/>
    </xf>
    <xf numFmtId="193" fontId="14" fillId="18" borderId="0" xfId="9" applyNumberFormat="1" applyFont="1" applyFill="1" applyAlignment="1">
      <alignment horizontal="right" vertical="center" wrapText="1"/>
    </xf>
    <xf numFmtId="0" fontId="198" fillId="18" borderId="0" xfId="9" applyFont="1" applyFill="1" applyAlignment="1">
      <alignment horizontal="center" vertical="center"/>
    </xf>
    <xf numFmtId="0" fontId="198" fillId="18" borderId="37" xfId="9" applyFont="1" applyFill="1" applyBorder="1" applyAlignment="1">
      <alignment horizontal="center" vertical="center"/>
    </xf>
    <xf numFmtId="0" fontId="29" fillId="18" borderId="0" xfId="20" applyFont="1" applyFill="1" applyAlignment="1">
      <alignment horizontal="center" vertical="center"/>
    </xf>
    <xf numFmtId="1" fontId="405" fillId="16" borderId="0" xfId="9" applyNumberFormat="1" applyFont="1" applyFill="1" applyAlignment="1">
      <alignment horizontal="center" vertical="center"/>
    </xf>
    <xf numFmtId="1" fontId="405" fillId="16" borderId="37" xfId="9" applyNumberFormat="1" applyFont="1" applyFill="1" applyBorder="1" applyAlignment="1">
      <alignment horizontal="center" vertical="center"/>
    </xf>
    <xf numFmtId="164" fontId="405" fillId="16" borderId="0" xfId="9" applyNumberFormat="1" applyFont="1" applyFill="1" applyAlignment="1">
      <alignment horizontal="center" vertical="center"/>
    </xf>
    <xf numFmtId="0" fontId="14" fillId="18" borderId="0" xfId="20" applyFont="1" applyFill="1" applyAlignment="1">
      <alignment horizontal="right" vertical="center"/>
    </xf>
    <xf numFmtId="0" fontId="10" fillId="18" borderId="0" xfId="20" applyFont="1" applyFill="1" applyAlignment="1">
      <alignment horizontal="right" vertical="center"/>
    </xf>
    <xf numFmtId="164" fontId="29" fillId="18" borderId="0" xfId="9" applyNumberFormat="1" applyFont="1" applyFill="1" applyAlignment="1">
      <alignment horizontal="center" vertical="center"/>
    </xf>
    <xf numFmtId="164" fontId="29" fillId="18" borderId="37" xfId="9" applyNumberFormat="1" applyFont="1" applyFill="1" applyBorder="1" applyAlignment="1">
      <alignment horizontal="center" vertical="center"/>
    </xf>
    <xf numFmtId="170" fontId="411" fillId="18" borderId="36" xfId="20" applyNumberFormat="1" applyFont="1" applyFill="1" applyBorder="1" applyAlignment="1">
      <alignment vertical="center"/>
    </xf>
    <xf numFmtId="0" fontId="14" fillId="18" borderId="0" xfId="20" applyFont="1" applyFill="1" applyAlignment="1">
      <alignment horizontal="center" vertical="center"/>
    </xf>
    <xf numFmtId="164" fontId="405" fillId="18" borderId="0" xfId="9" applyNumberFormat="1" applyFont="1" applyFill="1" applyAlignment="1">
      <alignment horizontal="center" vertical="center"/>
    </xf>
    <xf numFmtId="164" fontId="405" fillId="18" borderId="37" xfId="9" applyNumberFormat="1" applyFont="1" applyFill="1" applyBorder="1" applyAlignment="1">
      <alignment horizontal="center" vertical="center"/>
    </xf>
    <xf numFmtId="0" fontId="52" fillId="50" borderId="36" xfId="20" applyFont="1" applyFill="1" applyBorder="1" applyAlignment="1">
      <alignment horizontal="center" vertical="center"/>
    </xf>
    <xf numFmtId="203" fontId="29" fillId="18" borderId="0" xfId="9" applyNumberFormat="1" applyFont="1" applyFill="1" applyAlignment="1">
      <alignment horizontal="center" vertical="center"/>
    </xf>
    <xf numFmtId="170" fontId="405" fillId="16" borderId="0" xfId="9" applyNumberFormat="1" applyFont="1" applyFill="1" applyAlignment="1">
      <alignment horizontal="center" vertical="center"/>
    </xf>
    <xf numFmtId="170" fontId="405" fillId="16" borderId="37" xfId="9" applyNumberFormat="1" applyFont="1" applyFill="1" applyBorder="1" applyAlignment="1">
      <alignment horizontal="center" vertical="center"/>
    </xf>
    <xf numFmtId="0" fontId="416" fillId="18" borderId="0" xfId="20" applyFont="1" applyFill="1" applyAlignment="1">
      <alignment horizontal="right" vertical="center"/>
    </xf>
    <xf numFmtId="0" fontId="417" fillId="18" borderId="0" xfId="20" applyFont="1" applyFill="1"/>
    <xf numFmtId="0" fontId="418" fillId="18" borderId="0" xfId="11" applyFont="1" applyFill="1" applyProtection="1">
      <protection hidden="1"/>
    </xf>
    <xf numFmtId="170" fontId="411" fillId="18" borderId="8" xfId="20" applyNumberFormat="1" applyFont="1" applyFill="1" applyBorder="1" applyAlignment="1">
      <alignment vertical="center"/>
    </xf>
    <xf numFmtId="170" fontId="411" fillId="18" borderId="21" xfId="20" applyNumberFormat="1" applyFont="1" applyFill="1" applyBorder="1" applyAlignment="1">
      <alignment vertical="center"/>
    </xf>
    <xf numFmtId="0" fontId="3" fillId="18" borderId="21" xfId="20" applyFill="1" applyBorder="1"/>
    <xf numFmtId="0" fontId="5" fillId="18" borderId="21" xfId="11" applyFill="1" applyBorder="1" applyProtection="1">
      <protection hidden="1"/>
    </xf>
    <xf numFmtId="0" fontId="14" fillId="18" borderId="21" xfId="20" applyFont="1" applyFill="1" applyBorder="1" applyAlignment="1">
      <alignment horizontal="center" vertical="center"/>
    </xf>
    <xf numFmtId="170" fontId="7" fillId="18" borderId="21" xfId="20" applyNumberFormat="1" applyFont="1" applyFill="1" applyBorder="1" applyAlignment="1" applyProtection="1">
      <alignment horizontal="center" vertical="center" wrapText="1"/>
      <protection locked="0"/>
    </xf>
    <xf numFmtId="0" fontId="11" fillId="24" borderId="36" xfId="20" applyFont="1" applyFill="1" applyBorder="1" applyAlignment="1">
      <alignment horizontal="centerContinuous" vertical="center"/>
    </xf>
    <xf numFmtId="0" fontId="3" fillId="24" borderId="0" xfId="20" applyFill="1" applyAlignment="1">
      <alignment horizontal="centerContinuous" vertical="center"/>
    </xf>
    <xf numFmtId="0" fontId="3" fillId="24" borderId="0" xfId="20" applyFill="1" applyAlignment="1">
      <alignment vertical="center"/>
    </xf>
    <xf numFmtId="0" fontId="3" fillId="24" borderId="37" xfId="20" applyFill="1" applyBorder="1" applyAlignment="1">
      <alignment vertical="center"/>
    </xf>
    <xf numFmtId="193" fontId="383" fillId="18" borderId="36" xfId="9" applyNumberFormat="1" applyFont="1" applyFill="1" applyBorder="1" applyAlignment="1">
      <alignment horizontal="center" vertical="center" wrapText="1"/>
    </xf>
    <xf numFmtId="193" fontId="383" fillId="18" borderId="0" xfId="9" applyNumberFormat="1" applyFont="1" applyFill="1" applyAlignment="1">
      <alignment horizontal="center" vertical="center" wrapText="1"/>
    </xf>
    <xf numFmtId="193" fontId="26" fillId="18" borderId="0" xfId="9" applyNumberFormat="1" applyFont="1" applyFill="1" applyAlignment="1">
      <alignment horizontal="right" vertical="center" wrapText="1"/>
    </xf>
    <xf numFmtId="170" fontId="31" fillId="18" borderId="0" xfId="9" applyNumberFormat="1" applyFont="1" applyFill="1" applyAlignment="1">
      <alignment horizontal="center" vertical="center"/>
    </xf>
    <xf numFmtId="193" fontId="30" fillId="18" borderId="0" xfId="9" applyNumberFormat="1" applyFont="1" applyFill="1" applyAlignment="1">
      <alignment horizontal="right" vertical="center" wrapText="1"/>
    </xf>
    <xf numFmtId="170" fontId="12" fillId="18" borderId="37" xfId="9" applyNumberFormat="1" applyFont="1" applyFill="1" applyBorder="1" applyAlignment="1">
      <alignment horizontal="center" vertical="center"/>
    </xf>
    <xf numFmtId="0" fontId="11" fillId="40" borderId="0" xfId="20" applyFont="1" applyFill="1" applyAlignment="1">
      <alignment vertical="center"/>
    </xf>
    <xf numFmtId="0" fontId="5" fillId="40" borderId="37" xfId="20" applyFont="1" applyFill="1" applyBorder="1" applyAlignment="1">
      <alignment vertical="center"/>
    </xf>
    <xf numFmtId="0" fontId="5" fillId="18" borderId="36" xfId="20" applyFont="1" applyFill="1" applyBorder="1" applyAlignment="1">
      <alignment horizontal="center" vertical="center" wrapText="1"/>
    </xf>
    <xf numFmtId="0" fontId="5" fillId="18" borderId="0" xfId="20" applyFont="1" applyFill="1" applyAlignment="1">
      <alignment horizontal="center" vertical="center" wrapText="1"/>
    </xf>
    <xf numFmtId="2" fontId="10" fillId="18" borderId="0" xfId="20" applyNumberFormat="1" applyFont="1" applyFill="1" applyAlignment="1">
      <alignment horizontal="center" vertical="center"/>
    </xf>
    <xf numFmtId="0" fontId="10" fillId="18" borderId="0" xfId="20" applyFont="1" applyFill="1" applyAlignment="1">
      <alignment horizontal="center" vertical="center"/>
    </xf>
    <xf numFmtId="0" fontId="10" fillId="18" borderId="0" xfId="20" applyFont="1" applyFill="1" applyAlignment="1">
      <alignment horizontal="left" vertical="center"/>
    </xf>
    <xf numFmtId="0" fontId="11" fillId="18" borderId="0" xfId="20" applyFont="1" applyFill="1" applyAlignment="1">
      <alignment vertical="center"/>
    </xf>
    <xf numFmtId="0" fontId="5" fillId="18" borderId="37" xfId="20" applyFont="1" applyFill="1" applyBorder="1" applyAlignment="1">
      <alignment vertical="center"/>
    </xf>
    <xf numFmtId="0" fontId="7" fillId="26" borderId="0" xfId="20" applyFont="1" applyFill="1" applyAlignment="1">
      <alignment horizontal="centerContinuous" vertical="center"/>
    </xf>
    <xf numFmtId="193" fontId="419" fillId="5" borderId="36" xfId="9" applyNumberFormat="1" applyFont="1" applyFill="1" applyBorder="1" applyAlignment="1">
      <alignment horizontal="center" vertical="center" wrapText="1"/>
    </xf>
    <xf numFmtId="193" fontId="419" fillId="5" borderId="0" xfId="9" applyNumberFormat="1" applyFont="1" applyFill="1" applyAlignment="1">
      <alignment horizontal="center" vertical="center" wrapText="1"/>
    </xf>
    <xf numFmtId="1" fontId="419" fillId="5" borderId="0" xfId="9" applyNumberFormat="1" applyFont="1" applyFill="1" applyAlignment="1">
      <alignment horizontal="centerContinuous" vertical="center"/>
    </xf>
    <xf numFmtId="0" fontId="419" fillId="5" borderId="0" xfId="20" applyFont="1" applyFill="1" applyAlignment="1">
      <alignment horizontal="center" vertical="center" wrapText="1"/>
    </xf>
    <xf numFmtId="0" fontId="419" fillId="5" borderId="0" xfId="20" applyFont="1" applyFill="1" applyAlignment="1">
      <alignment horizontal="centerContinuous" vertical="center"/>
    </xf>
    <xf numFmtId="0" fontId="419" fillId="5" borderId="0" xfId="20" applyFont="1" applyFill="1" applyAlignment="1">
      <alignment horizontal="center" vertical="center"/>
    </xf>
    <xf numFmtId="170" fontId="419" fillId="73" borderId="37" xfId="9" applyNumberFormat="1" applyFont="1" applyFill="1" applyBorder="1" applyAlignment="1">
      <alignment horizontal="center" vertical="center"/>
    </xf>
    <xf numFmtId="170" fontId="419" fillId="5" borderId="36" xfId="9" applyNumberFormat="1" applyFont="1" applyFill="1" applyBorder="1" applyAlignment="1">
      <alignment horizontal="center" vertical="center"/>
    </xf>
    <xf numFmtId="170" fontId="419" fillId="5" borderId="0" xfId="9" applyNumberFormat="1" applyFont="1" applyFill="1" applyAlignment="1">
      <alignment horizontal="center" vertical="center"/>
    </xf>
    <xf numFmtId="1" fontId="419" fillId="5" borderId="0" xfId="9" applyNumberFormat="1" applyFont="1" applyFill="1" applyAlignment="1">
      <alignment horizontal="center" vertical="center"/>
    </xf>
    <xf numFmtId="2" fontId="419" fillId="5" borderId="0" xfId="9" applyNumberFormat="1" applyFont="1" applyFill="1" applyAlignment="1">
      <alignment horizontal="center" vertical="center"/>
    </xf>
    <xf numFmtId="0" fontId="419" fillId="5" borderId="37" xfId="20" applyFont="1" applyFill="1" applyBorder="1" applyAlignment="1">
      <alignment horizontal="center" vertical="center"/>
    </xf>
    <xf numFmtId="170" fontId="419" fillId="5" borderId="8" xfId="9" applyNumberFormat="1" applyFont="1" applyFill="1" applyBorder="1" applyAlignment="1">
      <alignment horizontal="center" vertical="center"/>
    </xf>
    <xf numFmtId="170" fontId="419" fillId="5" borderId="21" xfId="9" applyNumberFormat="1" applyFont="1" applyFill="1" applyBorder="1" applyAlignment="1">
      <alignment horizontal="center" vertical="center"/>
    </xf>
    <xf numFmtId="1" fontId="419" fillId="5" borderId="21" xfId="9" applyNumberFormat="1" applyFont="1" applyFill="1" applyBorder="1" applyAlignment="1">
      <alignment horizontal="center" vertical="center"/>
    </xf>
    <xf numFmtId="0" fontId="419" fillId="5" borderId="21" xfId="20" applyFont="1" applyFill="1" applyBorder="1" applyAlignment="1">
      <alignment horizontal="center" vertical="center"/>
    </xf>
    <xf numFmtId="2" fontId="419" fillId="5" borderId="21" xfId="9" applyNumberFormat="1" applyFont="1" applyFill="1" applyBorder="1" applyAlignment="1">
      <alignment horizontal="center" vertical="center"/>
    </xf>
    <xf numFmtId="0" fontId="419" fillId="5" borderId="22" xfId="20" applyFont="1" applyFill="1" applyBorder="1" applyAlignment="1">
      <alignment horizontal="center" vertical="center"/>
    </xf>
    <xf numFmtId="0" fontId="52" fillId="50" borderId="28" xfId="35" applyFont="1" applyFill="1" applyBorder="1" applyAlignment="1">
      <alignment horizontal="center" vertical="center"/>
    </xf>
    <xf numFmtId="0" fontId="5" fillId="50" borderId="0" xfId="11" applyFill="1" applyProtection="1">
      <protection hidden="1"/>
    </xf>
    <xf numFmtId="0" fontId="14" fillId="18" borderId="0" xfId="36" applyFont="1" applyFill="1" applyAlignment="1">
      <alignment horizontal="center" wrapText="1"/>
    </xf>
    <xf numFmtId="0" fontId="3" fillId="18" borderId="29" xfId="20" applyFill="1" applyBorder="1"/>
    <xf numFmtId="0" fontId="29" fillId="18" borderId="0" xfId="36" applyFont="1" applyFill="1" applyAlignment="1">
      <alignment horizontal="right" vertical="center"/>
    </xf>
    <xf numFmtId="164" fontId="29" fillId="18" borderId="0" xfId="36" applyNumberFormat="1" applyFont="1" applyFill="1" applyAlignment="1">
      <alignment horizontal="left" vertical="center"/>
    </xf>
    <xf numFmtId="0" fontId="420" fillId="18" borderId="28" xfId="35" applyFont="1" applyFill="1" applyBorder="1"/>
    <xf numFmtId="0" fontId="420" fillId="18" borderId="0" xfId="35" applyFont="1" applyFill="1"/>
    <xf numFmtId="0" fontId="52" fillId="21" borderId="28" xfId="35" applyFont="1" applyFill="1" applyBorder="1" applyAlignment="1">
      <alignment horizontal="center" vertical="center"/>
    </xf>
    <xf numFmtId="0" fontId="5" fillId="21" borderId="0" xfId="11" applyFill="1" applyProtection="1">
      <protection hidden="1"/>
    </xf>
    <xf numFmtId="0" fontId="29" fillId="18" borderId="0" xfId="36" applyFont="1" applyFill="1" applyAlignment="1">
      <alignment vertical="center"/>
    </xf>
    <xf numFmtId="173" fontId="29" fillId="18" borderId="0" xfId="36" applyNumberFormat="1" applyFont="1" applyFill="1" applyAlignment="1">
      <alignment horizontal="center" vertical="center"/>
    </xf>
    <xf numFmtId="0" fontId="29" fillId="18" borderId="0" xfId="20" applyFont="1" applyFill="1" applyAlignment="1">
      <alignment horizontal="left" vertical="center"/>
    </xf>
    <xf numFmtId="166" fontId="29" fillId="18" borderId="29" xfId="36" applyNumberFormat="1" applyFont="1" applyFill="1" applyBorder="1" applyAlignment="1">
      <alignment horizontal="center" vertical="center"/>
    </xf>
    <xf numFmtId="0" fontId="3" fillId="18" borderId="4" xfId="20" applyFill="1" applyBorder="1"/>
    <xf numFmtId="0" fontId="5" fillId="0" borderId="31" xfId="11" applyBorder="1" applyProtection="1">
      <protection hidden="1"/>
    </xf>
    <xf numFmtId="0" fontId="3" fillId="18" borderId="32" xfId="20" applyFill="1" applyBorder="1"/>
    <xf numFmtId="0" fontId="78" fillId="18" borderId="0" xfId="35" applyFont="1" applyFill="1" applyAlignment="1">
      <alignment horizontal="center" vertical="center"/>
    </xf>
    <xf numFmtId="0" fontId="78" fillId="18" borderId="37" xfId="35" applyFont="1" applyFill="1" applyBorder="1" applyAlignment="1">
      <alignment horizontal="center" vertical="center"/>
    </xf>
    <xf numFmtId="2" fontId="10" fillId="18" borderId="0" xfId="36" applyNumberFormat="1" applyFont="1" applyFill="1" applyAlignment="1">
      <alignment horizontal="center" vertical="center"/>
    </xf>
    <xf numFmtId="0" fontId="422" fillId="18" borderId="0" xfId="36" applyFont="1" applyFill="1" applyAlignment="1">
      <alignment horizontal="left" vertical="center"/>
    </xf>
    <xf numFmtId="0" fontId="424" fillId="18" borderId="0" xfId="20" applyFont="1" applyFill="1"/>
    <xf numFmtId="0" fontId="5" fillId="18" borderId="0" xfId="20" applyFont="1" applyFill="1"/>
    <xf numFmtId="0" fontId="5" fillId="18" borderId="37" xfId="20" applyFont="1" applyFill="1" applyBorder="1"/>
    <xf numFmtId="204" fontId="423" fillId="18" borderId="36" xfId="36" applyNumberFormat="1" applyFont="1" applyFill="1" applyBorder="1" applyAlignment="1">
      <alignment horizontal="center" vertical="center"/>
    </xf>
    <xf numFmtId="204" fontId="423" fillId="18" borderId="0" xfId="36" applyNumberFormat="1" applyFont="1" applyFill="1" applyAlignment="1">
      <alignment horizontal="center" vertical="center"/>
    </xf>
    <xf numFmtId="205" fontId="423" fillId="18" borderId="0" xfId="36" applyNumberFormat="1" applyFont="1" applyFill="1" applyAlignment="1">
      <alignment horizontal="center" vertical="center"/>
    </xf>
    <xf numFmtId="204" fontId="423" fillId="18" borderId="36" xfId="36" applyNumberFormat="1" applyFont="1" applyFill="1" applyBorder="1" applyAlignment="1">
      <alignment horizontal="left" vertical="center"/>
    </xf>
    <xf numFmtId="0" fontId="5" fillId="18" borderId="177" xfId="11" applyFill="1" applyBorder="1" applyProtection="1">
      <protection hidden="1"/>
    </xf>
    <xf numFmtId="0" fontId="5" fillId="18" borderId="178" xfId="11" applyFill="1" applyBorder="1" applyProtection="1">
      <protection hidden="1"/>
    </xf>
    <xf numFmtId="0" fontId="5" fillId="18" borderId="179" xfId="11" applyFill="1" applyBorder="1" applyProtection="1">
      <protection hidden="1"/>
    </xf>
    <xf numFmtId="0" fontId="17" fillId="18" borderId="28" xfId="9" applyFont="1" applyFill="1" applyBorder="1" applyAlignment="1" applyProtection="1">
      <alignment horizontal="center" vertical="center"/>
      <protection locked="0"/>
    </xf>
    <xf numFmtId="0" fontId="17" fillId="18" borderId="0" xfId="9" applyFont="1" applyFill="1" applyAlignment="1" applyProtection="1">
      <alignment horizontal="center" vertical="center"/>
      <protection locked="0"/>
    </xf>
    <xf numFmtId="0" fontId="17" fillId="18" borderId="29" xfId="9" applyFont="1" applyFill="1" applyBorder="1" applyAlignment="1" applyProtection="1">
      <alignment horizontal="center" vertical="center"/>
      <protection locked="0"/>
    </xf>
    <xf numFmtId="0" fontId="395" fillId="18" borderId="28" xfId="20" applyFont="1" applyFill="1" applyBorder="1" applyAlignment="1">
      <alignment horizontal="left" vertical="center"/>
    </xf>
    <xf numFmtId="0" fontId="395" fillId="18" borderId="0" xfId="20" applyFont="1" applyFill="1" applyAlignment="1">
      <alignment horizontal="left" vertical="center"/>
    </xf>
    <xf numFmtId="0" fontId="12" fillId="18" borderId="0" xfId="20" applyFont="1" applyFill="1" applyAlignment="1">
      <alignment horizontal="right" vertical="center"/>
    </xf>
    <xf numFmtId="0" fontId="12" fillId="16" borderId="180" xfId="9" applyFont="1" applyFill="1" applyBorder="1" applyAlignment="1">
      <alignment horizontal="center" vertical="center"/>
    </xf>
    <xf numFmtId="2" fontId="11" fillId="18" borderId="0" xfId="20" applyNumberFormat="1" applyFont="1" applyFill="1" applyAlignment="1">
      <alignment horizontal="left" vertical="center"/>
    </xf>
    <xf numFmtId="0" fontId="3" fillId="0" borderId="181" xfId="20" applyBorder="1"/>
    <xf numFmtId="0" fontId="395" fillId="18" borderId="29" xfId="20" applyFont="1" applyFill="1" applyBorder="1" applyAlignment="1">
      <alignment horizontal="left" vertical="center"/>
    </xf>
    <xf numFmtId="0" fontId="31" fillId="18" borderId="0" xfId="20" applyFont="1" applyFill="1" applyAlignment="1">
      <alignment horizontal="right" vertical="center"/>
    </xf>
    <xf numFmtId="166" fontId="31" fillId="16" borderId="180" xfId="9" applyNumberFormat="1" applyFont="1" applyFill="1" applyBorder="1" applyAlignment="1">
      <alignment horizontal="center" vertical="center"/>
    </xf>
    <xf numFmtId="166" fontId="402" fillId="16" borderId="180" xfId="9" applyNumberFormat="1" applyFont="1" applyFill="1" applyBorder="1" applyAlignment="1">
      <alignment horizontal="center" vertical="center"/>
    </xf>
    <xf numFmtId="0" fontId="405" fillId="18" borderId="0" xfId="20" applyFont="1" applyFill="1" applyAlignment="1">
      <alignment horizontal="center" vertical="center"/>
    </xf>
    <xf numFmtId="169" fontId="31" fillId="16" borderId="182" xfId="20" applyNumberFormat="1" applyFont="1" applyFill="1" applyBorder="1" applyAlignment="1" applyProtection="1">
      <alignment horizontal="center" vertical="center"/>
      <protection locked="0"/>
    </xf>
    <xf numFmtId="0" fontId="425" fillId="18" borderId="0" xfId="11" applyFont="1" applyFill="1" applyAlignment="1">
      <alignment horizontal="left" vertical="center"/>
    </xf>
    <xf numFmtId="0" fontId="10" fillId="18" borderId="0" xfId="9" applyFont="1" applyFill="1" applyAlignment="1">
      <alignment horizontal="right" vertical="center"/>
    </xf>
    <xf numFmtId="0" fontId="10" fillId="18" borderId="0" xfId="9" applyFont="1" applyFill="1" applyAlignment="1">
      <alignment horizontal="center" vertical="center"/>
    </xf>
    <xf numFmtId="0" fontId="10" fillId="18" borderId="3" xfId="9" applyFont="1" applyFill="1" applyBorder="1" applyAlignment="1">
      <alignment horizontal="center" vertical="center"/>
    </xf>
    <xf numFmtId="0" fontId="10" fillId="18" borderId="3" xfId="20" applyFont="1" applyFill="1" applyBorder="1" applyAlignment="1" applyProtection="1">
      <alignment horizontal="center" vertical="center"/>
      <protection locked="0"/>
    </xf>
    <xf numFmtId="0" fontId="11" fillId="18" borderId="0" xfId="20" applyFont="1" applyFill="1" applyAlignment="1">
      <alignment horizontal="right" vertical="center"/>
    </xf>
    <xf numFmtId="166" fontId="11" fillId="18" borderId="183" xfId="9" applyNumberFormat="1" applyFont="1" applyFill="1" applyBorder="1" applyAlignment="1">
      <alignment horizontal="center" vertical="center"/>
    </xf>
    <xf numFmtId="166" fontId="11" fillId="18" borderId="184" xfId="9" applyNumberFormat="1" applyFont="1" applyFill="1" applyBorder="1" applyAlignment="1">
      <alignment horizontal="center" vertical="center"/>
    </xf>
    <xf numFmtId="171" fontId="11" fillId="18" borderId="0" xfId="9" applyNumberFormat="1" applyFont="1" applyFill="1" applyAlignment="1">
      <alignment horizontal="centerContinuous" vertical="center"/>
    </xf>
    <xf numFmtId="0" fontId="11" fillId="18" borderId="0" xfId="20" applyFont="1" applyFill="1" applyAlignment="1">
      <alignment horizontal="left" vertical="center"/>
    </xf>
    <xf numFmtId="166" fontId="10" fillId="18" borderId="183" xfId="9" applyNumberFormat="1" applyFont="1" applyFill="1" applyBorder="1" applyAlignment="1">
      <alignment horizontal="center" vertical="center"/>
    </xf>
    <xf numFmtId="166" fontId="10" fillId="18" borderId="184" xfId="9" applyNumberFormat="1" applyFont="1" applyFill="1" applyBorder="1" applyAlignment="1">
      <alignment horizontal="center" vertical="center"/>
    </xf>
    <xf numFmtId="171" fontId="9" fillId="18" borderId="0" xfId="9" applyNumberFormat="1" applyFont="1" applyFill="1" applyAlignment="1">
      <alignment horizontal="centerContinuous" vertical="center"/>
    </xf>
    <xf numFmtId="171" fontId="10" fillId="18" borderId="0" xfId="9" applyNumberFormat="1" applyFont="1" applyFill="1" applyAlignment="1">
      <alignment horizontal="centerContinuous" vertical="center"/>
    </xf>
    <xf numFmtId="171" fontId="426" fillId="18" borderId="0" xfId="9" applyNumberFormat="1" applyFont="1" applyFill="1" applyAlignment="1">
      <alignment horizontal="centerContinuous" vertical="center"/>
    </xf>
    <xf numFmtId="0" fontId="426" fillId="18" borderId="0" xfId="20" applyFont="1" applyFill="1" applyAlignment="1">
      <alignment horizontal="left" vertical="center"/>
    </xf>
    <xf numFmtId="0" fontId="427" fillId="18" borderId="0" xfId="20" applyFont="1" applyFill="1" applyAlignment="1">
      <alignment horizontal="left" vertical="center"/>
    </xf>
    <xf numFmtId="197" fontId="426" fillId="18" borderId="0" xfId="9" applyNumberFormat="1" applyFont="1" applyFill="1" applyAlignment="1">
      <alignment horizontal="centerContinuous" vertical="center"/>
    </xf>
    <xf numFmtId="0" fontId="425" fillId="18" borderId="0" xfId="11" applyFont="1" applyFill="1" applyAlignment="1">
      <alignment horizontal="center" vertical="center"/>
    </xf>
    <xf numFmtId="0" fontId="428" fillId="18" borderId="0" xfId="20" applyFont="1" applyFill="1" applyAlignment="1">
      <alignment horizontal="left" vertical="center"/>
    </xf>
    <xf numFmtId="0" fontId="429" fillId="18" borderId="0" xfId="20" applyFont="1" applyFill="1" applyAlignment="1">
      <alignment horizontal="left" vertical="center"/>
    </xf>
    <xf numFmtId="0" fontId="5" fillId="18" borderId="4" xfId="11" applyFill="1" applyBorder="1" applyProtection="1">
      <protection hidden="1"/>
    </xf>
    <xf numFmtId="0" fontId="3" fillId="5" borderId="36" xfId="20" applyFill="1" applyBorder="1" applyAlignment="1">
      <alignment vertical="center"/>
    </xf>
    <xf numFmtId="0" fontId="3" fillId="5" borderId="0" xfId="20" applyFill="1" applyAlignment="1">
      <alignment vertical="center"/>
    </xf>
    <xf numFmtId="0" fontId="3" fillId="5" borderId="37" xfId="20" applyFill="1" applyBorder="1" applyAlignment="1">
      <alignment vertical="center"/>
    </xf>
    <xf numFmtId="0" fontId="432" fillId="0" borderId="0" xfId="20" applyFont="1" applyAlignment="1">
      <alignment horizontal="right" vertical="center"/>
    </xf>
    <xf numFmtId="0" fontId="3" fillId="5" borderId="0" xfId="20" applyFill="1" applyAlignment="1">
      <alignment horizontal="left" vertical="center"/>
    </xf>
    <xf numFmtId="0" fontId="433" fillId="5" borderId="0" xfId="20" applyFont="1" applyFill="1" applyAlignment="1">
      <alignment horizontal="right" vertical="center"/>
    </xf>
    <xf numFmtId="0" fontId="11" fillId="5" borderId="0" xfId="9" applyFont="1" applyFill="1" applyAlignment="1">
      <alignment horizontal="center" vertical="center"/>
    </xf>
    <xf numFmtId="0" fontId="11" fillId="5" borderId="3" xfId="9" applyFont="1" applyFill="1" applyBorder="1" applyAlignment="1">
      <alignment horizontal="center" vertical="center"/>
    </xf>
    <xf numFmtId="0" fontId="11" fillId="5" borderId="3" xfId="20" applyFont="1" applyFill="1" applyBorder="1" applyAlignment="1" applyProtection="1">
      <alignment horizontal="center" vertical="center"/>
      <protection locked="0"/>
    </xf>
    <xf numFmtId="0" fontId="434" fillId="5" borderId="0" xfId="20" applyFont="1" applyFill="1" applyAlignment="1">
      <alignment horizontal="right" vertical="center"/>
    </xf>
    <xf numFmtId="0" fontId="215" fillId="16" borderId="170" xfId="9" applyFont="1" applyFill="1" applyBorder="1" applyAlignment="1">
      <alignment horizontal="center" vertical="center"/>
    </xf>
    <xf numFmtId="0" fontId="430" fillId="5" borderId="0" xfId="20" applyFont="1" applyFill="1" applyAlignment="1">
      <alignment horizontal="left" vertical="center"/>
    </xf>
    <xf numFmtId="0" fontId="435" fillId="5" borderId="0" xfId="20" applyFont="1" applyFill="1" applyAlignment="1">
      <alignment horizontal="right" vertical="center"/>
    </xf>
    <xf numFmtId="166" fontId="436" fillId="16" borderId="170" xfId="16" applyNumberFormat="1" applyFont="1" applyFill="1" applyBorder="1" applyAlignment="1">
      <alignment horizontal="center" vertical="center"/>
    </xf>
    <xf numFmtId="166" fontId="3" fillId="5" borderId="0" xfId="20" applyNumberFormat="1" applyFill="1" applyAlignment="1">
      <alignment horizontal="center" vertical="center"/>
    </xf>
    <xf numFmtId="0" fontId="430" fillId="5" borderId="0" xfId="20" applyFont="1" applyFill="1" applyAlignment="1">
      <alignment horizontal="right" vertical="center"/>
    </xf>
    <xf numFmtId="2" fontId="437" fillId="5" borderId="186" xfId="16" applyNumberFormat="1" applyFont="1" applyFill="1" applyBorder="1" applyAlignment="1">
      <alignment horizontal="center" vertical="center"/>
    </xf>
    <xf numFmtId="2" fontId="438" fillId="5" borderId="183" xfId="9" applyNumberFormat="1" applyFont="1" applyFill="1" applyBorder="1" applyAlignment="1">
      <alignment horizontal="center" vertical="center"/>
    </xf>
    <xf numFmtId="0" fontId="3" fillId="5" borderId="186" xfId="20" applyFill="1" applyBorder="1" applyAlignment="1">
      <alignment horizontal="center" vertical="center"/>
    </xf>
    <xf numFmtId="0" fontId="3" fillId="0" borderId="36" xfId="20" applyBorder="1" applyAlignment="1">
      <alignment vertical="center"/>
    </xf>
    <xf numFmtId="0" fontId="430" fillId="0" borderId="0" xfId="20" applyFont="1" applyAlignment="1">
      <alignment horizontal="right" vertical="center"/>
    </xf>
    <xf numFmtId="169" fontId="31" fillId="16" borderId="0" xfId="20" applyNumberFormat="1" applyFont="1" applyFill="1" applyAlignment="1" applyProtection="1">
      <alignment horizontal="center" vertical="center"/>
      <protection locked="0"/>
    </xf>
    <xf numFmtId="0" fontId="439" fillId="5" borderId="0" xfId="11" applyFont="1" applyFill="1" applyAlignment="1">
      <alignment horizontal="left" vertical="center"/>
    </xf>
    <xf numFmtId="0" fontId="3" fillId="0" borderId="0" xfId="20" applyAlignment="1">
      <alignment vertical="center"/>
    </xf>
    <xf numFmtId="164" fontId="10" fillId="5" borderId="183" xfId="9" applyNumberFormat="1" applyFont="1" applyFill="1" applyBorder="1" applyAlignment="1">
      <alignment horizontal="center" vertical="center"/>
    </xf>
    <xf numFmtId="164" fontId="10" fillId="5" borderId="0" xfId="20" applyNumberFormat="1" applyFont="1" applyFill="1" applyAlignment="1">
      <alignment horizontal="center" vertical="center"/>
    </xf>
    <xf numFmtId="0" fontId="432" fillId="5" borderId="186" xfId="20" applyFont="1" applyFill="1" applyBorder="1" applyAlignment="1">
      <alignment horizontal="center" vertical="center"/>
    </xf>
    <xf numFmtId="0" fontId="3" fillId="5" borderId="19" xfId="20" applyFill="1" applyBorder="1" applyAlignment="1">
      <alignment vertical="center"/>
    </xf>
    <xf numFmtId="0" fontId="3" fillId="5" borderId="31" xfId="20" applyFill="1" applyBorder="1" applyAlignment="1">
      <alignment vertical="center"/>
    </xf>
    <xf numFmtId="0" fontId="3" fillId="5" borderId="38" xfId="20" applyFill="1" applyBorder="1" applyAlignment="1">
      <alignment vertical="center"/>
    </xf>
    <xf numFmtId="0" fontId="431" fillId="5" borderId="36" xfId="11" applyFont="1" applyFill="1" applyBorder="1" applyAlignment="1">
      <alignment horizontal="center" vertical="center"/>
    </xf>
    <xf numFmtId="0" fontId="195" fillId="5" borderId="187" xfId="11" applyFont="1" applyFill="1" applyBorder="1" applyAlignment="1">
      <alignment vertical="center"/>
    </xf>
    <xf numFmtId="0" fontId="440" fillId="5" borderId="0" xfId="11" applyFont="1" applyFill="1" applyAlignment="1">
      <alignment vertical="center"/>
    </xf>
    <xf numFmtId="0" fontId="440" fillId="5" borderId="37" xfId="11" applyFont="1" applyFill="1" applyBorder="1" applyAlignment="1">
      <alignment vertical="center"/>
    </xf>
    <xf numFmtId="0" fontId="17" fillId="18" borderId="36" xfId="9" applyFont="1" applyFill="1" applyBorder="1" applyAlignment="1">
      <alignment horizontal="right" vertical="center"/>
    </xf>
    <xf numFmtId="174" fontId="438" fillId="5" borderId="0" xfId="16" applyNumberFormat="1" applyFont="1" applyFill="1" applyAlignment="1">
      <alignment horizontal="center" vertical="center"/>
    </xf>
    <xf numFmtId="174" fontId="180" fillId="5" borderId="37" xfId="16" applyNumberFormat="1" applyFont="1" applyFill="1" applyBorder="1" applyAlignment="1">
      <alignment vertical="center"/>
    </xf>
    <xf numFmtId="0" fontId="439" fillId="5" borderId="36" xfId="11" applyFont="1" applyFill="1" applyBorder="1" applyAlignment="1">
      <alignment horizontal="center" vertical="center"/>
    </xf>
    <xf numFmtId="174" fontId="438" fillId="5" borderId="0" xfId="16" applyNumberFormat="1" applyFont="1" applyFill="1" applyAlignment="1">
      <alignment horizontal="left" vertical="center"/>
    </xf>
    <xf numFmtId="173" fontId="442" fillId="20" borderId="17" xfId="16" applyNumberFormat="1" applyFont="1" applyFill="1" applyBorder="1" applyAlignment="1">
      <alignment vertical="center"/>
    </xf>
    <xf numFmtId="173" fontId="442" fillId="20" borderId="36" xfId="16" applyNumberFormat="1" applyFont="1" applyFill="1" applyBorder="1" applyAlignment="1">
      <alignment horizontal="left" vertical="center"/>
    </xf>
    <xf numFmtId="0" fontId="3" fillId="5" borderId="36" xfId="20" applyFill="1" applyBorder="1"/>
    <xf numFmtId="0" fontId="3" fillId="5" borderId="37" xfId="20" applyFill="1" applyBorder="1"/>
    <xf numFmtId="0" fontId="432" fillId="5" borderId="36" xfId="20" applyFont="1" applyFill="1" applyBorder="1" applyAlignment="1">
      <alignment vertical="center" wrapText="1"/>
    </xf>
    <xf numFmtId="0" fontId="432" fillId="5" borderId="0" xfId="20" applyFont="1" applyFill="1" applyAlignment="1">
      <alignment vertical="center" wrapText="1"/>
    </xf>
    <xf numFmtId="0" fontId="432" fillId="0" borderId="0" xfId="20" applyFont="1" applyAlignment="1">
      <alignment horizontal="right"/>
    </xf>
    <xf numFmtId="0" fontId="433" fillId="5" borderId="0" xfId="20" applyFont="1" applyFill="1" applyAlignment="1">
      <alignment horizontal="right"/>
    </xf>
    <xf numFmtId="0" fontId="11" fillId="5" borderId="2" xfId="9" applyFont="1" applyFill="1" applyBorder="1" applyAlignment="1">
      <alignment horizontal="center" vertical="center"/>
    </xf>
    <xf numFmtId="0" fontId="11" fillId="5" borderId="2" xfId="20" applyFont="1" applyFill="1" applyBorder="1" applyAlignment="1" applyProtection="1">
      <alignment horizontal="center" vertical="center"/>
      <protection locked="0"/>
    </xf>
    <xf numFmtId="173" fontId="444" fillId="16" borderId="188" xfId="16" applyNumberFormat="1" applyFont="1" applyFill="1" applyBorder="1" applyAlignment="1">
      <alignment horizontal="center" vertical="center"/>
    </xf>
    <xf numFmtId="1" fontId="445" fillId="5" borderId="186" xfId="16" applyNumberFormat="1" applyFont="1" applyFill="1" applyBorder="1" applyAlignment="1">
      <alignment horizontal="center" vertical="center"/>
    </xf>
    <xf numFmtId="0" fontId="446" fillId="5" borderId="36" xfId="11" applyFont="1" applyFill="1" applyBorder="1" applyAlignment="1">
      <alignment horizontal="center" vertical="center"/>
    </xf>
    <xf numFmtId="0" fontId="447" fillId="5" borderId="0" xfId="11" applyFont="1" applyFill="1" applyAlignment="1" applyProtection="1">
      <alignment horizontal="left" vertical="center"/>
      <protection hidden="1"/>
    </xf>
    <xf numFmtId="1" fontId="445" fillId="5" borderId="0" xfId="16" applyNumberFormat="1" applyFont="1" applyFill="1" applyAlignment="1">
      <alignment horizontal="center" vertical="center"/>
    </xf>
    <xf numFmtId="0" fontId="432" fillId="5" borderId="36" xfId="20" applyFont="1" applyFill="1" applyBorder="1" applyAlignment="1">
      <alignment vertical="center"/>
    </xf>
    <xf numFmtId="0" fontId="432" fillId="5" borderId="0" xfId="20" applyFont="1" applyFill="1" applyAlignment="1">
      <alignment vertical="center"/>
    </xf>
    <xf numFmtId="0" fontId="432" fillId="5" borderId="0" xfId="20" applyFont="1" applyFill="1" applyAlignment="1">
      <alignment horizontal="right" vertical="center"/>
    </xf>
    <xf numFmtId="2" fontId="180" fillId="5" borderId="2" xfId="16" applyNumberFormat="1" applyFont="1" applyFill="1" applyBorder="1" applyAlignment="1">
      <alignment horizontal="center" vertical="center"/>
    </xf>
    <xf numFmtId="0" fontId="3" fillId="5" borderId="0" xfId="20" applyFill="1" applyAlignment="1">
      <alignment horizontal="left"/>
    </xf>
    <xf numFmtId="0" fontId="439" fillId="5" borderId="19" xfId="11" applyFont="1" applyFill="1" applyBorder="1" applyAlignment="1">
      <alignment horizontal="center" vertical="center"/>
    </xf>
    <xf numFmtId="0" fontId="3" fillId="5" borderId="31" xfId="20" applyFill="1" applyBorder="1"/>
    <xf numFmtId="0" fontId="3" fillId="5" borderId="38" xfId="20" applyFill="1" applyBorder="1"/>
    <xf numFmtId="0" fontId="448" fillId="5" borderId="36" xfId="11" applyFont="1" applyFill="1" applyBorder="1" applyAlignment="1">
      <alignment horizontal="center" vertical="center"/>
    </xf>
    <xf numFmtId="0" fontId="450" fillId="5" borderId="187" xfId="11" applyFont="1" applyFill="1" applyBorder="1" applyAlignment="1">
      <alignment vertical="center"/>
    </xf>
    <xf numFmtId="0" fontId="53" fillId="18" borderId="0" xfId="20" applyFont="1" applyFill="1" applyAlignment="1">
      <alignment vertical="center"/>
    </xf>
    <xf numFmtId="0" fontId="147" fillId="18" borderId="0" xfId="20" applyFont="1" applyFill="1" applyAlignment="1">
      <alignment horizontal="left" vertical="center"/>
    </xf>
    <xf numFmtId="0" fontId="147" fillId="18" borderId="0" xfId="20" applyFont="1" applyFill="1" applyAlignment="1">
      <alignment horizontal="right" vertical="center"/>
    </xf>
    <xf numFmtId="0" fontId="451" fillId="18" borderId="0" xfId="20" applyFont="1" applyFill="1" applyAlignment="1">
      <alignment vertical="center"/>
    </xf>
    <xf numFmtId="0" fontId="452" fillId="18" borderId="0" xfId="20" applyFont="1" applyFill="1" applyAlignment="1">
      <alignment vertical="center"/>
    </xf>
    <xf numFmtId="0" fontId="5" fillId="5" borderId="0" xfId="11" applyFill="1" applyProtection="1">
      <protection hidden="1"/>
    </xf>
    <xf numFmtId="0" fontId="9" fillId="18" borderId="0" xfId="11" applyFont="1" applyFill="1" applyAlignment="1" applyProtection="1">
      <alignment horizontal="left" vertical="center"/>
      <protection hidden="1"/>
    </xf>
    <xf numFmtId="1" fontId="5" fillId="0" borderId="0" xfId="11" applyNumberFormat="1" applyAlignment="1">
      <alignment horizontal="center"/>
    </xf>
    <xf numFmtId="0" fontId="63" fillId="29" borderId="194" xfId="11" applyFont="1" applyFill="1" applyBorder="1" applyAlignment="1" applyProtection="1">
      <alignment horizontal="center" vertical="center"/>
      <protection locked="0"/>
    </xf>
    <xf numFmtId="0" fontId="5" fillId="0" borderId="194" xfId="11" applyBorder="1"/>
    <xf numFmtId="0" fontId="65" fillId="24" borderId="53" xfId="9" applyFont="1" applyFill="1" applyBorder="1" applyAlignment="1">
      <alignment horizontal="centerContinuous" vertical="center" wrapText="1"/>
    </xf>
    <xf numFmtId="0" fontId="17" fillId="18" borderId="0" xfId="9" applyFont="1" applyFill="1" applyBorder="1" applyAlignment="1">
      <alignment vertical="center"/>
    </xf>
    <xf numFmtId="0" fontId="14" fillId="22" borderId="194" xfId="11" applyFont="1" applyFill="1" applyBorder="1" applyAlignment="1">
      <alignment vertical="center"/>
    </xf>
    <xf numFmtId="0" fontId="5" fillId="22" borderId="0" xfId="11" applyFont="1" applyFill="1" applyBorder="1" applyAlignment="1">
      <alignment vertical="center"/>
    </xf>
    <xf numFmtId="0" fontId="5" fillId="22" borderId="10" xfId="11" applyFont="1" applyFill="1" applyBorder="1" applyAlignment="1">
      <alignment vertical="center"/>
    </xf>
    <xf numFmtId="0" fontId="5" fillId="22" borderId="194" xfId="11" applyFont="1" applyFill="1" applyBorder="1" applyAlignment="1">
      <alignment vertical="center"/>
    </xf>
    <xf numFmtId="0" fontId="5" fillId="26" borderId="42" xfId="11" applyFill="1" applyBorder="1" applyAlignment="1">
      <alignment horizontal="center" vertical="center"/>
    </xf>
    <xf numFmtId="0" fontId="5" fillId="26" borderId="203" xfId="11" applyFill="1" applyBorder="1" applyAlignment="1">
      <alignment horizontal="center" vertical="center"/>
    </xf>
    <xf numFmtId="0" fontId="5" fillId="26" borderId="202" xfId="11" applyFill="1" applyBorder="1" applyAlignment="1">
      <alignment horizontal="center" vertical="center"/>
    </xf>
    <xf numFmtId="0" fontId="158" fillId="18" borderId="0" xfId="9" applyFont="1" applyFill="1" applyBorder="1" applyAlignment="1">
      <alignment horizontal="left" vertical="center"/>
    </xf>
    <xf numFmtId="0" fontId="123" fillId="22" borderId="194" xfId="11" applyFont="1" applyFill="1" applyBorder="1" applyAlignment="1">
      <alignment vertical="center"/>
    </xf>
    <xf numFmtId="0" fontId="0" fillId="22" borderId="194" xfId="0" applyFill="1" applyBorder="1"/>
    <xf numFmtId="1" fontId="125" fillId="22" borderId="194" xfId="11" applyNumberFormat="1" applyFont="1" applyFill="1" applyBorder="1" applyAlignment="1" applyProtection="1">
      <alignment horizontal="center" vertical="center"/>
      <protection hidden="1"/>
    </xf>
    <xf numFmtId="0" fontId="11" fillId="22" borderId="194" xfId="0" applyFont="1" applyFill="1" applyBorder="1"/>
    <xf numFmtId="0" fontId="86" fillId="22" borderId="194" xfId="0" applyFont="1" applyFill="1" applyBorder="1" applyAlignment="1">
      <alignment vertical="center"/>
    </xf>
    <xf numFmtId="0" fontId="65" fillId="22" borderId="194" xfId="0" applyFont="1" applyFill="1" applyBorder="1" applyAlignment="1">
      <alignment vertical="center"/>
    </xf>
    <xf numFmtId="0" fontId="93" fillId="20" borderId="203" xfId="17" applyFont="1" applyFill="1" applyBorder="1" applyAlignment="1">
      <alignment horizontal="center" vertical="center"/>
    </xf>
    <xf numFmtId="0" fontId="93" fillId="20" borderId="202" xfId="17" applyFont="1" applyFill="1" applyBorder="1" applyAlignment="1">
      <alignment horizontal="center" vertical="center"/>
    </xf>
    <xf numFmtId="0" fontId="93" fillId="18" borderId="0" xfId="8" applyFont="1" applyFill="1" applyAlignment="1">
      <alignment vertical="center"/>
    </xf>
    <xf numFmtId="0" fontId="76" fillId="18" borderId="0" xfId="0" applyFont="1" applyFill="1" applyAlignment="1" applyProtection="1">
      <alignment vertical="center"/>
      <protection locked="0"/>
    </xf>
    <xf numFmtId="0" fontId="76" fillId="18" borderId="0" xfId="0" applyFont="1" applyFill="1" applyAlignment="1">
      <alignment vertical="center"/>
    </xf>
    <xf numFmtId="0" fontId="13" fillId="18" borderId="0" xfId="2" applyFill="1" applyAlignment="1">
      <alignment vertical="center"/>
    </xf>
    <xf numFmtId="0" fontId="81" fillId="37" borderId="0" xfId="8" applyFont="1" applyFill="1" applyAlignment="1">
      <alignment horizontal="right" vertical="center"/>
    </xf>
    <xf numFmtId="0" fontId="51" fillId="18" borderId="0" xfId="8" applyFont="1" applyFill="1" applyAlignment="1">
      <alignment vertical="center"/>
    </xf>
    <xf numFmtId="164" fontId="76" fillId="0" borderId="0" xfId="8" applyNumberFormat="1" applyFont="1" applyFill="1" applyBorder="1" applyAlignment="1" applyProtection="1">
      <alignment horizontal="center" vertical="center"/>
      <protection locked="0"/>
    </xf>
    <xf numFmtId="0" fontId="100" fillId="18" borderId="194" xfId="8" applyFont="1" applyFill="1" applyBorder="1" applyAlignment="1">
      <alignment vertical="center"/>
    </xf>
    <xf numFmtId="164" fontId="139" fillId="0" borderId="0" xfId="8" applyNumberFormat="1" applyFont="1" applyFill="1" applyBorder="1" applyAlignment="1" applyProtection="1">
      <alignment horizontal="center" vertical="center"/>
      <protection locked="0"/>
    </xf>
    <xf numFmtId="166" fontId="88" fillId="0" borderId="206" xfId="0" applyNumberFormat="1" applyFont="1" applyFill="1" applyBorder="1" applyAlignment="1" applyProtection="1">
      <alignment horizontal="center" vertical="center"/>
    </xf>
    <xf numFmtId="164" fontId="76" fillId="0" borderId="194" xfId="8" applyNumberFormat="1" applyFont="1" applyFill="1" applyBorder="1" applyAlignment="1" applyProtection="1">
      <alignment horizontal="center" vertical="center"/>
      <protection locked="0"/>
    </xf>
    <xf numFmtId="2" fontId="134" fillId="3" borderId="0" xfId="9" applyNumberFormat="1" applyFont="1" applyFill="1" applyBorder="1" applyAlignment="1">
      <alignment horizontal="center" vertical="center"/>
    </xf>
    <xf numFmtId="166" fontId="88" fillId="0" borderId="0" xfId="0" applyNumberFormat="1" applyFont="1" applyFill="1" applyBorder="1" applyAlignment="1" applyProtection="1">
      <alignment horizontal="center" vertical="center"/>
    </xf>
    <xf numFmtId="0" fontId="65" fillId="2" borderId="0" xfId="9" applyNumberFormat="1" applyFont="1" applyFill="1" applyBorder="1" applyAlignment="1">
      <alignment horizontal="center" vertical="center"/>
    </xf>
    <xf numFmtId="0" fontId="87" fillId="2" borderId="0" xfId="9" applyNumberFormat="1" applyFont="1" applyFill="1" applyBorder="1" applyAlignment="1">
      <alignment horizontal="center" vertical="center"/>
    </xf>
    <xf numFmtId="0" fontId="102" fillId="18" borderId="0" xfId="0" applyFont="1" applyFill="1" applyAlignment="1">
      <alignment horizontal="right" vertical="center"/>
    </xf>
    <xf numFmtId="2" fontId="75" fillId="18" borderId="0" xfId="5" applyNumberFormat="1" applyFont="1" applyFill="1" applyBorder="1" applyAlignment="1">
      <alignment horizontal="left" vertical="center"/>
    </xf>
    <xf numFmtId="166" fontId="75" fillId="18" borderId="0" xfId="8" applyNumberFormat="1" applyFont="1" applyFill="1" applyBorder="1" applyAlignment="1" applyProtection="1">
      <alignment horizontal="left" vertical="center"/>
      <protection locked="0"/>
    </xf>
    <xf numFmtId="166" fontId="101" fillId="18" borderId="0" xfId="8" applyNumberFormat="1" applyFont="1" applyFill="1" applyBorder="1" applyAlignment="1" applyProtection="1">
      <alignment horizontal="left" vertical="center"/>
      <protection locked="0"/>
    </xf>
    <xf numFmtId="0" fontId="35" fillId="18" borderId="0" xfId="9" applyFont="1" applyFill="1" applyAlignment="1">
      <alignment horizontal="left" vertical="center"/>
    </xf>
    <xf numFmtId="0" fontId="457" fillId="22" borderId="194" xfId="8" applyNumberFormat="1" applyFont="1" applyFill="1" applyBorder="1" applyAlignment="1" applyProtection="1">
      <alignment vertical="center"/>
      <protection locked="0"/>
    </xf>
    <xf numFmtId="0" fontId="63" fillId="29" borderId="0" xfId="11" applyFont="1" applyFill="1" applyBorder="1" applyAlignment="1" applyProtection="1">
      <alignment horizontal="center" vertical="center"/>
      <protection locked="0"/>
    </xf>
    <xf numFmtId="173" fontId="247" fillId="18" borderId="0" xfId="16" applyNumberFormat="1" applyFont="1" applyFill="1" applyAlignment="1">
      <alignment vertical="center"/>
    </xf>
    <xf numFmtId="0" fontId="247" fillId="18" borderId="0" xfId="9" applyFont="1" applyFill="1" applyAlignment="1">
      <alignment horizontal="right" vertical="center"/>
    </xf>
    <xf numFmtId="0" fontId="142" fillId="18" borderId="0" xfId="11" applyFont="1" applyFill="1" applyBorder="1" applyAlignment="1">
      <alignment horizontal="center" vertical="center"/>
    </xf>
    <xf numFmtId="173" fontId="69" fillId="51" borderId="40" xfId="16" applyNumberFormat="1" applyFont="1" applyFill="1" applyBorder="1" applyAlignment="1">
      <alignment horizontal="right" vertical="center"/>
    </xf>
    <xf numFmtId="173" fontId="247" fillId="18" borderId="0" xfId="16" applyNumberFormat="1" applyFont="1" applyFill="1" applyAlignment="1">
      <alignment vertical="top"/>
    </xf>
    <xf numFmtId="0" fontId="11" fillId="18" borderId="0" xfId="9" applyFont="1" applyFill="1" applyBorder="1" applyAlignment="1">
      <alignment vertical="center"/>
    </xf>
    <xf numFmtId="0" fontId="455" fillId="18" borderId="0" xfId="11" applyFont="1" applyFill="1" applyAlignment="1" applyProtection="1">
      <alignment vertical="center"/>
      <protection hidden="1"/>
    </xf>
    <xf numFmtId="0" fontId="59" fillId="18" borderId="0" xfId="9" applyFont="1" applyFill="1" applyAlignment="1">
      <alignment vertical="center"/>
    </xf>
    <xf numFmtId="0" fontId="463" fillId="18" borderId="0" xfId="9" applyFont="1" applyFill="1" applyAlignment="1">
      <alignment horizontal="right" vertical="center"/>
    </xf>
    <xf numFmtId="0" fontId="461" fillId="51" borderId="0" xfId="11" applyFont="1" applyFill="1" applyAlignment="1">
      <alignment horizontal="center"/>
    </xf>
    <xf numFmtId="0" fontId="461" fillId="51" borderId="0" xfId="11" applyFont="1" applyFill="1" applyAlignment="1" applyProtection="1">
      <alignment horizontal="center"/>
      <protection hidden="1"/>
    </xf>
    <xf numFmtId="0" fontId="459" fillId="51" borderId="194" xfId="11" applyFont="1" applyFill="1" applyBorder="1" applyAlignment="1" applyProtection="1">
      <alignment horizontal="left"/>
      <protection hidden="1"/>
    </xf>
    <xf numFmtId="0" fontId="460" fillId="51" borderId="0" xfId="11" applyFont="1" applyFill="1" applyAlignment="1" applyProtection="1">
      <alignment horizontal="center"/>
      <protection hidden="1"/>
    </xf>
    <xf numFmtId="0" fontId="462" fillId="51" borderId="207" xfId="11" applyFont="1" applyFill="1" applyBorder="1" applyAlignment="1"/>
    <xf numFmtId="0" fontId="462" fillId="51" borderId="37" xfId="11" applyFont="1" applyFill="1" applyBorder="1" applyAlignment="1"/>
    <xf numFmtId="173" fontId="69" fillId="51" borderId="197" xfId="16" applyNumberFormat="1" applyFont="1" applyFill="1" applyBorder="1" applyAlignment="1">
      <alignment horizontal="left" vertical="center"/>
    </xf>
    <xf numFmtId="0" fontId="17" fillId="18" borderId="0" xfId="9" applyFont="1" applyFill="1" applyAlignment="1">
      <alignment horizontal="left" vertical="center"/>
    </xf>
    <xf numFmtId="173" fontId="69" fillId="51" borderId="40" xfId="16" applyNumberFormat="1" applyFont="1" applyFill="1" applyBorder="1" applyAlignment="1">
      <alignment horizontal="center" vertical="center"/>
    </xf>
    <xf numFmtId="0" fontId="69" fillId="51" borderId="0" xfId="11" applyFont="1" applyFill="1" applyAlignment="1" applyProtection="1">
      <alignment horizontal="right" vertical="center"/>
      <protection hidden="1"/>
    </xf>
    <xf numFmtId="0" fontId="5" fillId="55" borderId="194" xfId="11" applyFill="1" applyBorder="1" applyAlignment="1">
      <alignment vertical="center"/>
    </xf>
    <xf numFmtId="0" fontId="5" fillId="55" borderId="0" xfId="11" applyFill="1" applyAlignment="1">
      <alignment vertical="center"/>
    </xf>
    <xf numFmtId="0" fontId="5" fillId="55" borderId="10" xfId="11" applyFill="1" applyBorder="1" applyAlignment="1">
      <alignment vertical="center"/>
    </xf>
    <xf numFmtId="173" fontId="464" fillId="18" borderId="0" xfId="16" applyNumberFormat="1" applyFont="1" applyFill="1" applyBorder="1" applyAlignment="1">
      <alignment horizontal="left" vertical="center"/>
    </xf>
    <xf numFmtId="0" fontId="5" fillId="55" borderId="0" xfId="11" applyFill="1" applyAlignment="1">
      <alignment horizontal="right" vertical="center"/>
    </xf>
    <xf numFmtId="0" fontId="464" fillId="18" borderId="0" xfId="9" applyFont="1" applyFill="1" applyAlignment="1">
      <alignment horizontal="right" vertical="center"/>
    </xf>
    <xf numFmtId="181" fontId="56" fillId="18" borderId="0" xfId="11" applyNumberFormat="1" applyFont="1" applyFill="1" applyAlignment="1">
      <alignment vertical="center"/>
    </xf>
    <xf numFmtId="170" fontId="56" fillId="55" borderId="0" xfId="11" applyNumberFormat="1" applyFont="1" applyFill="1" applyAlignment="1">
      <alignment horizontal="left" vertical="center"/>
    </xf>
    <xf numFmtId="166" fontId="75" fillId="0" borderId="208" xfId="8" applyNumberFormat="1" applyFont="1" applyFill="1" applyBorder="1" applyAlignment="1" applyProtection="1">
      <alignment horizontal="center" vertical="center"/>
      <protection locked="0"/>
    </xf>
    <xf numFmtId="0" fontId="459" fillId="51" borderId="194" xfId="11" applyFont="1" applyFill="1" applyBorder="1" applyAlignment="1" applyProtection="1">
      <alignment horizontal="center"/>
      <protection hidden="1"/>
    </xf>
    <xf numFmtId="0" fontId="462" fillId="51" borderId="0" xfId="11" applyFont="1" applyFill="1" applyAlignment="1">
      <alignment horizontal="center"/>
    </xf>
    <xf numFmtId="0" fontId="76" fillId="22" borderId="208" xfId="8" applyNumberFormat="1" applyFont="1" applyFill="1" applyBorder="1" applyAlignment="1" applyProtection="1">
      <alignment vertical="center"/>
      <protection locked="0"/>
    </xf>
    <xf numFmtId="0" fontId="460" fillId="51" borderId="0" xfId="11" applyFont="1" applyFill="1" applyBorder="1" applyAlignment="1" applyProtection="1">
      <alignment horizontal="center"/>
      <protection hidden="1"/>
    </xf>
    <xf numFmtId="173" fontId="251" fillId="56" borderId="0" xfId="16" applyNumberFormat="1" applyFont="1" applyFill="1" applyBorder="1" applyAlignment="1">
      <alignment horizontal="center" vertical="center"/>
    </xf>
    <xf numFmtId="0" fontId="455" fillId="18" borderId="0" xfId="11" applyFont="1" applyFill="1" applyBorder="1" applyAlignment="1" applyProtection="1">
      <alignment vertical="center"/>
      <protection hidden="1"/>
    </xf>
    <xf numFmtId="0" fontId="5" fillId="0" borderId="0" xfId="11" applyBorder="1"/>
    <xf numFmtId="0" fontId="462" fillId="51" borderId="0" xfId="11" applyFont="1" applyFill="1" applyBorder="1" applyAlignment="1">
      <alignment horizontal="center"/>
    </xf>
    <xf numFmtId="0" fontId="51" fillId="22" borderId="194" xfId="0" applyFont="1" applyFill="1" applyBorder="1" applyAlignment="1">
      <alignment vertical="center"/>
    </xf>
    <xf numFmtId="0" fontId="459" fillId="51" borderId="0" xfId="11" applyFont="1" applyFill="1" applyBorder="1" applyAlignment="1" applyProtection="1">
      <alignment horizontal="left"/>
      <protection hidden="1"/>
    </xf>
    <xf numFmtId="0" fontId="5" fillId="51" borderId="194" xfId="11" applyFill="1" applyBorder="1"/>
    <xf numFmtId="0" fontId="5" fillId="51" borderId="0" xfId="11" applyFill="1" applyBorder="1"/>
    <xf numFmtId="0" fontId="468" fillId="18" borderId="194" xfId="9" applyFont="1" applyFill="1" applyBorder="1" applyAlignment="1">
      <alignment horizontal="left" vertical="center"/>
    </xf>
    <xf numFmtId="0" fontId="5" fillId="22" borderId="194" xfId="11" applyFill="1" applyBorder="1"/>
    <xf numFmtId="0" fontId="75" fillId="22" borderId="0" xfId="8" applyFont="1" applyFill="1" applyBorder="1" applyAlignment="1">
      <alignment horizontal="right" vertical="center"/>
    </xf>
    <xf numFmtId="0" fontId="469" fillId="22" borderId="194" xfId="11" applyFont="1" applyFill="1" applyBorder="1"/>
    <xf numFmtId="0" fontId="5" fillId="22" borderId="0" xfId="11" applyFill="1" applyBorder="1"/>
    <xf numFmtId="0" fontId="5" fillId="22" borderId="208" xfId="11" applyFill="1" applyBorder="1"/>
    <xf numFmtId="0" fontId="462" fillId="51" borderId="208" xfId="11" applyFont="1" applyFill="1" applyBorder="1" applyAlignment="1">
      <alignment horizontal="center"/>
    </xf>
    <xf numFmtId="166" fontId="60" fillId="18" borderId="0" xfId="16" applyNumberFormat="1" applyFont="1" applyFill="1" applyBorder="1" applyAlignment="1">
      <alignment horizontal="center" vertical="center"/>
    </xf>
    <xf numFmtId="1" fontId="60" fillId="18" borderId="0" xfId="16" applyNumberFormat="1" applyFont="1" applyFill="1" applyBorder="1" applyAlignment="1">
      <alignment horizontal="center" vertical="center"/>
    </xf>
    <xf numFmtId="0" fontId="11" fillId="22" borderId="208" xfId="0" applyFont="1" applyFill="1" applyBorder="1"/>
    <xf numFmtId="0" fontId="466" fillId="18" borderId="0" xfId="11" applyFont="1" applyFill="1" applyBorder="1"/>
    <xf numFmtId="0" fontId="5" fillId="18" borderId="208" xfId="11" applyFill="1" applyBorder="1"/>
    <xf numFmtId="0" fontId="465" fillId="18" borderId="194" xfId="11" applyFont="1" applyFill="1" applyBorder="1" applyAlignment="1">
      <alignment vertical="center"/>
    </xf>
    <xf numFmtId="0" fontId="465" fillId="18" borderId="0" xfId="11" applyFont="1" applyFill="1" applyBorder="1" applyAlignment="1">
      <alignment vertical="center"/>
    </xf>
    <xf numFmtId="0" fontId="454" fillId="18" borderId="194" xfId="11" applyFont="1" applyFill="1" applyBorder="1" applyAlignment="1">
      <alignment vertical="center"/>
    </xf>
    <xf numFmtId="0" fontId="5" fillId="18" borderId="194" xfId="11" applyFill="1" applyBorder="1"/>
    <xf numFmtId="0" fontId="5" fillId="18" borderId="0" xfId="11" applyFill="1" applyBorder="1"/>
    <xf numFmtId="0" fontId="142" fillId="22" borderId="194" xfId="11" applyFont="1" applyFill="1" applyBorder="1" applyAlignment="1">
      <alignment horizontal="left" vertical="center"/>
    </xf>
    <xf numFmtId="0" fontId="467" fillId="18" borderId="0" xfId="11" applyFont="1" applyFill="1" applyBorder="1" applyAlignment="1">
      <alignment vertical="center"/>
    </xf>
    <xf numFmtId="0" fontId="467" fillId="18" borderId="194" xfId="11" applyFont="1" applyFill="1" applyBorder="1" applyAlignment="1">
      <alignment vertical="center"/>
    </xf>
    <xf numFmtId="0" fontId="5" fillId="55" borderId="0" xfId="11" applyFill="1" applyBorder="1" applyAlignment="1">
      <alignment vertical="center"/>
    </xf>
    <xf numFmtId="0" fontId="5" fillId="55" borderId="208" xfId="11" applyFill="1" applyBorder="1" applyAlignment="1">
      <alignment vertical="center"/>
    </xf>
    <xf numFmtId="0" fontId="99" fillId="22" borderId="194" xfId="9" applyNumberFormat="1" applyFont="1" applyFill="1" applyBorder="1" applyAlignment="1">
      <alignment horizontal="left" vertical="center"/>
    </xf>
    <xf numFmtId="0" fontId="76" fillId="22" borderId="194" xfId="8" applyNumberFormat="1" applyFont="1" applyFill="1" applyBorder="1" applyAlignment="1" applyProtection="1">
      <alignment vertical="center"/>
      <protection locked="0"/>
    </xf>
    <xf numFmtId="0" fontId="75" fillId="22" borderId="194" xfId="8" applyNumberFormat="1" applyFont="1" applyFill="1" applyBorder="1" applyAlignment="1" applyProtection="1">
      <alignment vertical="center"/>
      <protection locked="0"/>
    </xf>
    <xf numFmtId="0" fontId="76" fillId="18" borderId="208" xfId="8" applyNumberFormat="1" applyFont="1" applyFill="1" applyBorder="1" applyAlignment="1" applyProtection="1">
      <alignment horizontal="right" vertical="center"/>
      <protection locked="0"/>
    </xf>
    <xf numFmtId="0" fontId="65" fillId="18" borderId="0" xfId="0" applyFont="1" applyFill="1" applyAlignment="1">
      <alignment horizontal="center" vertical="center"/>
    </xf>
    <xf numFmtId="0" fontId="75" fillId="18" borderId="0" xfId="8" applyFont="1" applyFill="1" applyAlignment="1">
      <alignment vertical="center"/>
    </xf>
    <xf numFmtId="0" fontId="124" fillId="18" borderId="0" xfId="11" applyFont="1" applyFill="1" applyBorder="1" applyAlignment="1">
      <alignment horizontal="center" vertical="center"/>
    </xf>
    <xf numFmtId="0" fontId="23" fillId="18" borderId="0" xfId="9" applyFont="1" applyFill="1" applyBorder="1" applyAlignment="1">
      <alignment horizontal="left" vertical="top"/>
    </xf>
    <xf numFmtId="0" fontId="10" fillId="78" borderId="0" xfId="11" applyFont="1" applyFill="1" applyBorder="1" applyAlignment="1">
      <alignment vertical="center"/>
    </xf>
    <xf numFmtId="0" fontId="11" fillId="51" borderId="0" xfId="9" applyFont="1" applyFill="1" applyBorder="1" applyAlignment="1">
      <alignment horizontal="center" vertical="center"/>
    </xf>
    <xf numFmtId="173" fontId="69" fillId="51" borderId="0" xfId="16" applyNumberFormat="1" applyFont="1" applyFill="1" applyBorder="1" applyAlignment="1">
      <alignment horizontal="center" vertical="center"/>
    </xf>
    <xf numFmtId="0" fontId="5" fillId="0" borderId="0" xfId="11" applyAlignment="1">
      <alignment horizontal="center" vertical="center"/>
    </xf>
    <xf numFmtId="0" fontId="17" fillId="18" borderId="40" xfId="9" applyFont="1" applyFill="1" applyBorder="1" applyAlignment="1">
      <alignment vertical="center"/>
    </xf>
    <xf numFmtId="0" fontId="73" fillId="18" borderId="0" xfId="9" applyFont="1" applyFill="1" applyBorder="1" applyAlignment="1">
      <alignment horizontal="left" vertical="center"/>
    </xf>
    <xf numFmtId="0" fontId="249" fillId="18" borderId="0" xfId="11" applyFont="1" applyFill="1" applyBorder="1" applyAlignment="1">
      <alignment vertical="center"/>
    </xf>
    <xf numFmtId="0" fontId="248" fillId="18" borderId="0" xfId="9" applyFont="1" applyFill="1" applyBorder="1" applyAlignment="1">
      <alignment vertical="center" wrapText="1"/>
    </xf>
    <xf numFmtId="0" fontId="142" fillId="18" borderId="0" xfId="11" applyFont="1" applyFill="1" applyBorder="1" applyAlignment="1">
      <alignment horizontal="left" vertical="center"/>
    </xf>
    <xf numFmtId="0" fontId="250" fillId="18" borderId="0" xfId="11" applyFont="1" applyFill="1" applyBorder="1" applyAlignment="1" applyProtection="1">
      <alignment horizontal="left" vertical="center"/>
      <protection hidden="1"/>
    </xf>
    <xf numFmtId="0" fontId="458" fillId="78" borderId="208" xfId="11" applyFont="1" applyFill="1" applyBorder="1" applyAlignment="1">
      <alignment horizontal="center" vertical="center"/>
    </xf>
    <xf numFmtId="0" fontId="10" fillId="78" borderId="117" xfId="11" applyFont="1" applyFill="1" applyBorder="1" applyAlignment="1">
      <alignment horizontal="center" vertical="center"/>
    </xf>
    <xf numFmtId="0" fontId="59" fillId="18" borderId="40" xfId="11" applyFont="1" applyFill="1" applyBorder="1" applyAlignment="1" applyProtection="1">
      <alignment vertical="center"/>
      <protection hidden="1"/>
    </xf>
    <xf numFmtId="0" fontId="88" fillId="18" borderId="40" xfId="11" applyFont="1" applyFill="1" applyBorder="1" applyAlignment="1" applyProtection="1">
      <alignment vertical="center"/>
      <protection hidden="1"/>
    </xf>
    <xf numFmtId="0" fontId="17" fillId="18" borderId="40" xfId="9" applyFont="1" applyFill="1" applyBorder="1" applyAlignment="1">
      <alignment horizontal="right" vertical="center"/>
    </xf>
    <xf numFmtId="0" fontId="10" fillId="78" borderId="197" xfId="11" applyFont="1" applyFill="1" applyBorder="1" applyAlignment="1">
      <alignment horizontal="center" vertical="center"/>
    </xf>
    <xf numFmtId="0" fontId="11" fillId="18" borderId="0" xfId="9" applyFont="1" applyFill="1" applyAlignment="1">
      <alignment horizontal="right" vertical="center"/>
    </xf>
    <xf numFmtId="0" fontId="11" fillId="78" borderId="37" xfId="11" applyFont="1" applyFill="1" applyBorder="1" applyAlignment="1">
      <alignment horizontal="center" vertical="center"/>
    </xf>
    <xf numFmtId="166" fontId="60" fillId="53" borderId="0" xfId="16" applyNumberFormat="1" applyFont="1" applyFill="1" applyAlignment="1">
      <alignment horizontal="center" vertical="center"/>
    </xf>
    <xf numFmtId="10" fontId="56" fillId="53" borderId="0" xfId="11" applyNumberFormat="1" applyFont="1" applyFill="1" applyAlignment="1">
      <alignment horizontal="center" vertical="center"/>
    </xf>
    <xf numFmtId="0" fontId="136" fillId="0" borderId="214" xfId="5" applyFont="1" applyBorder="1" applyAlignment="1">
      <alignment horizontal="center" vertical="center"/>
    </xf>
    <xf numFmtId="0" fontId="136" fillId="0" borderId="215" xfId="5" applyFont="1" applyBorder="1" applyAlignment="1">
      <alignment horizontal="center" vertical="center"/>
    </xf>
    <xf numFmtId="0" fontId="136" fillId="0" borderId="216" xfId="5" applyFont="1" applyBorder="1" applyAlignment="1">
      <alignment horizontal="center" vertical="center"/>
    </xf>
    <xf numFmtId="0" fontId="73" fillId="0" borderId="217" xfId="5" applyFont="1" applyBorder="1" applyAlignment="1">
      <alignment horizontal="center" vertical="center"/>
    </xf>
    <xf numFmtId="0" fontId="124" fillId="22" borderId="208" xfId="0" applyFont="1" applyFill="1" applyBorder="1"/>
    <xf numFmtId="0" fontId="121" fillId="22" borderId="208" xfId="11" applyFont="1" applyFill="1" applyBorder="1" applyAlignment="1" applyProtection="1">
      <alignment horizontal="center" vertical="center"/>
      <protection hidden="1"/>
    </xf>
    <xf numFmtId="0" fontId="126" fillId="22" borderId="208" xfId="11" applyFont="1" applyFill="1" applyBorder="1" applyAlignment="1" applyProtection="1">
      <alignment horizontal="center" vertical="center"/>
      <protection hidden="1"/>
    </xf>
    <xf numFmtId="0" fontId="93" fillId="18" borderId="208" xfId="8" applyFont="1" applyFill="1" applyBorder="1" applyAlignment="1">
      <alignment vertical="center"/>
    </xf>
    <xf numFmtId="0" fontId="93" fillId="0" borderId="208" xfId="8" applyFont="1" applyBorder="1" applyAlignment="1">
      <alignment vertical="center"/>
    </xf>
    <xf numFmtId="0" fontId="93" fillId="22" borderId="194" xfId="8" applyFont="1" applyFill="1" applyBorder="1" applyAlignment="1">
      <alignment vertical="center"/>
    </xf>
    <xf numFmtId="0" fontId="93" fillId="22" borderId="208" xfId="8" applyFont="1" applyFill="1" applyBorder="1" applyAlignment="1">
      <alignment vertical="center"/>
    </xf>
    <xf numFmtId="0" fontId="111" fillId="42" borderId="0" xfId="11" applyFont="1" applyFill="1" applyAlignment="1">
      <alignment horizontal="center" vertical="center"/>
    </xf>
    <xf numFmtId="0" fontId="92" fillId="41" borderId="0" xfId="11" applyFont="1" applyFill="1" applyAlignment="1" applyProtection="1">
      <alignment horizontal="center" vertical="center"/>
      <protection locked="0"/>
    </xf>
    <xf numFmtId="0" fontId="470" fillId="26" borderId="0" xfId="11" applyFont="1" applyFill="1" applyAlignment="1">
      <alignment horizontal="left" vertical="center"/>
    </xf>
    <xf numFmtId="0" fontId="471" fillId="26" borderId="0" xfId="11" applyFont="1" applyFill="1" applyAlignment="1">
      <alignment vertical="center"/>
    </xf>
    <xf numFmtId="0" fontId="472" fillId="26" borderId="0" xfId="11" applyFont="1" applyFill="1" applyAlignment="1">
      <alignment vertical="center"/>
    </xf>
    <xf numFmtId="0" fontId="473" fillId="26" borderId="0" xfId="11" applyFont="1" applyFill="1" applyAlignment="1">
      <alignment vertical="center"/>
    </xf>
    <xf numFmtId="0" fontId="5" fillId="26" borderId="0" xfId="11" applyFill="1" applyAlignment="1">
      <alignment vertical="center"/>
    </xf>
    <xf numFmtId="0" fontId="60" fillId="22" borderId="0" xfId="0" applyFont="1" applyFill="1" applyBorder="1" applyAlignment="1">
      <alignment vertical="center"/>
    </xf>
    <xf numFmtId="0" fontId="1" fillId="17" borderId="0" xfId="41" applyFill="1"/>
    <xf numFmtId="0" fontId="1" fillId="22" borderId="0" xfId="41" applyFill="1" applyAlignment="1">
      <alignment horizontal="left"/>
    </xf>
    <xf numFmtId="0" fontId="190" fillId="26" borderId="0" xfId="11" applyFont="1" applyFill="1" applyAlignment="1">
      <alignment vertical="center"/>
    </xf>
    <xf numFmtId="0" fontId="103" fillId="0" borderId="0" xfId="8" applyFont="1" applyAlignment="1">
      <alignment vertical="center"/>
    </xf>
    <xf numFmtId="0" fontId="89" fillId="18" borderId="0" xfId="9" applyFont="1" applyFill="1" applyAlignment="1">
      <alignment horizontal="center" vertical="center"/>
    </xf>
    <xf numFmtId="0" fontId="103" fillId="18" borderId="0" xfId="8" applyFont="1" applyFill="1" applyAlignment="1">
      <alignment vertical="center"/>
    </xf>
    <xf numFmtId="166" fontId="103" fillId="0" borderId="0" xfId="8" applyNumberFormat="1" applyFont="1" applyAlignment="1" applyProtection="1">
      <alignment horizontal="center" vertical="center"/>
      <protection locked="0"/>
    </xf>
    <xf numFmtId="0" fontId="89" fillId="34" borderId="47" xfId="9" applyFont="1" applyFill="1" applyBorder="1" applyAlignment="1">
      <alignment horizontal="center" vertical="center"/>
    </xf>
    <xf numFmtId="0" fontId="90" fillId="33" borderId="47" xfId="9" applyFont="1" applyFill="1" applyBorder="1" applyAlignment="1">
      <alignment horizontal="center" vertical="center"/>
    </xf>
    <xf numFmtId="166" fontId="103" fillId="0" borderId="46" xfId="0" applyNumberFormat="1" applyFont="1" applyBorder="1" applyAlignment="1">
      <alignment horizontal="right" vertical="center"/>
    </xf>
    <xf numFmtId="0" fontId="89" fillId="2" borderId="48" xfId="9" applyFont="1" applyFill="1" applyBorder="1" applyAlignment="1">
      <alignment horizontal="center" vertical="center"/>
    </xf>
    <xf numFmtId="0" fontId="90" fillId="2" borderId="48" xfId="9" applyFont="1" applyFill="1" applyBorder="1" applyAlignment="1">
      <alignment horizontal="center" vertical="center"/>
    </xf>
    <xf numFmtId="0" fontId="459" fillId="51" borderId="0" xfId="11" applyFont="1" applyFill="1" applyAlignment="1" applyProtection="1">
      <alignment horizontal="left"/>
      <protection hidden="1"/>
    </xf>
    <xf numFmtId="0" fontId="462" fillId="51" borderId="207" xfId="11" applyFont="1" applyFill="1" applyBorder="1"/>
    <xf numFmtId="0" fontId="462" fillId="51" borderId="208" xfId="11" applyFont="1" applyFill="1" applyBorder="1"/>
    <xf numFmtId="0" fontId="63" fillId="29" borderId="0" xfId="11" applyFont="1" applyFill="1" applyAlignment="1" applyProtection="1">
      <alignment horizontal="center" vertical="center"/>
      <protection locked="0"/>
    </xf>
    <xf numFmtId="166" fontId="75" fillId="0" borderId="207" xfId="8" applyNumberFormat="1" applyFont="1" applyBorder="1" applyAlignment="1" applyProtection="1">
      <alignment horizontal="center" vertical="center"/>
      <protection locked="0"/>
    </xf>
    <xf numFmtId="166" fontId="75" fillId="0" borderId="54" xfId="8" applyNumberFormat="1" applyFont="1" applyBorder="1" applyAlignment="1" applyProtection="1">
      <alignment horizontal="center" vertical="center"/>
      <protection locked="0"/>
    </xf>
    <xf numFmtId="167" fontId="172" fillId="57" borderId="111" xfId="42" applyNumberFormat="1" applyFont="1" applyFill="1" applyBorder="1" applyAlignment="1" applyProtection="1">
      <alignment horizontal="center" vertical="center"/>
      <protection locked="0"/>
    </xf>
    <xf numFmtId="0" fontId="258" fillId="17" borderId="0" xfId="42" applyFont="1" applyFill="1" applyAlignment="1">
      <alignment horizontal="left" vertical="center"/>
    </xf>
    <xf numFmtId="0" fontId="259" fillId="17" borderId="0" xfId="42" applyFont="1" applyFill="1" applyAlignment="1">
      <alignment horizontal="left" vertical="center"/>
    </xf>
    <xf numFmtId="0" fontId="260" fillId="17" borderId="0" xfId="42" applyFont="1" applyFill="1" applyAlignment="1">
      <alignment horizontal="left" vertical="center"/>
    </xf>
    <xf numFmtId="0" fontId="261" fillId="17" borderId="0" xfId="42" applyFont="1" applyFill="1" applyAlignment="1">
      <alignment horizontal="left" vertical="center"/>
    </xf>
    <xf numFmtId="0" fontId="262" fillId="17" borderId="0" xfId="42" applyFont="1" applyFill="1" applyAlignment="1">
      <alignment horizontal="left" vertical="center"/>
    </xf>
    <xf numFmtId="0" fontId="263" fillId="17" borderId="0" xfId="42" applyFont="1" applyFill="1" applyAlignment="1">
      <alignment horizontal="left" vertical="center"/>
    </xf>
    <xf numFmtId="0" fontId="264" fillId="17" borderId="0" xfId="42" applyFont="1" applyFill="1" applyAlignment="1">
      <alignment horizontal="left" vertical="center"/>
    </xf>
    <xf numFmtId="0" fontId="265" fillId="17" borderId="0" xfId="42" applyFont="1" applyFill="1" applyAlignment="1">
      <alignment horizontal="left" vertical="center"/>
    </xf>
    <xf numFmtId="0" fontId="266" fillId="17" borderId="0" xfId="42" applyFont="1" applyFill="1" applyAlignment="1">
      <alignment horizontal="left" vertical="center"/>
    </xf>
    <xf numFmtId="0" fontId="285" fillId="18" borderId="194" xfId="11" applyFont="1" applyFill="1" applyBorder="1" applyAlignment="1">
      <alignment horizontal="center" vertical="center"/>
    </xf>
    <xf numFmtId="0" fontId="287" fillId="59" borderId="194" xfId="11" applyFont="1" applyFill="1" applyBorder="1" applyAlignment="1">
      <alignment horizontal="center" vertical="center"/>
    </xf>
    <xf numFmtId="0" fontId="287" fillId="60" borderId="194" xfId="11" applyFont="1" applyFill="1" applyBorder="1" applyAlignment="1">
      <alignment horizontal="center" vertical="center"/>
    </xf>
    <xf numFmtId="0" fontId="173" fillId="17" borderId="0" xfId="43" applyFont="1" applyFill="1" applyAlignment="1">
      <alignment vertical="center"/>
    </xf>
    <xf numFmtId="0" fontId="171" fillId="17" borderId="0" xfId="43" applyFont="1" applyFill="1" applyAlignment="1">
      <alignment vertical="center"/>
    </xf>
    <xf numFmtId="0" fontId="63" fillId="17" borderId="0" xfId="43" applyFont="1" applyFill="1"/>
    <xf numFmtId="0" fontId="288" fillId="17" borderId="0" xfId="42" applyFont="1" applyFill="1" applyAlignment="1">
      <alignment horizontal="left" vertical="center"/>
    </xf>
    <xf numFmtId="0" fontId="178" fillId="17" borderId="0" xfId="42" applyFont="1" applyFill="1" applyAlignment="1">
      <alignment horizontal="left" vertical="top"/>
    </xf>
    <xf numFmtId="0" fontId="290" fillId="18" borderId="194" xfId="11" applyFont="1" applyFill="1" applyBorder="1" applyAlignment="1">
      <alignment vertical="center"/>
    </xf>
    <xf numFmtId="0" fontId="293" fillId="20" borderId="208" xfId="11" applyFont="1" applyFill="1" applyBorder="1" applyAlignment="1">
      <alignment horizontal="center" vertical="center"/>
    </xf>
    <xf numFmtId="0" fontId="50" fillId="17" borderId="194" xfId="11" applyFont="1" applyFill="1" applyBorder="1" applyAlignment="1">
      <alignment vertical="center"/>
    </xf>
    <xf numFmtId="0" fontId="1" fillId="17" borderId="0" xfId="43" applyFill="1"/>
    <xf numFmtId="0" fontId="116" fillId="17" borderId="0" xfId="43" applyFont="1" applyFill="1"/>
    <xf numFmtId="0" fontId="194" fillId="26" borderId="0" xfId="11" applyFont="1" applyFill="1" applyAlignment="1">
      <alignment vertical="center"/>
    </xf>
    <xf numFmtId="0" fontId="65" fillId="22" borderId="218" xfId="0" applyFont="1" applyFill="1" applyBorder="1" applyAlignment="1">
      <alignment vertical="center"/>
    </xf>
    <xf numFmtId="0" fontId="63" fillId="22" borderId="209" xfId="0" applyFont="1" applyFill="1" applyBorder="1"/>
    <xf numFmtId="0" fontId="11" fillId="22" borderId="212" xfId="0" applyFont="1" applyFill="1" applyBorder="1"/>
    <xf numFmtId="0" fontId="142" fillId="22" borderId="218" xfId="11" applyFont="1" applyFill="1" applyBorder="1" applyAlignment="1">
      <alignment horizontal="left" vertical="center"/>
    </xf>
    <xf numFmtId="0" fontId="5" fillId="22" borderId="209" xfId="11" applyFill="1" applyBorder="1"/>
    <xf numFmtId="0" fontId="5" fillId="22" borderId="212" xfId="11" applyFill="1" applyBorder="1"/>
    <xf numFmtId="0" fontId="5" fillId="18" borderId="221" xfId="11" applyFill="1" applyBorder="1"/>
    <xf numFmtId="0" fontId="467" fillId="18" borderId="222" xfId="11" applyFont="1" applyFill="1" applyBorder="1" applyAlignment="1">
      <alignment vertical="center"/>
    </xf>
    <xf numFmtId="0" fontId="5" fillId="18" borderId="222" xfId="11" applyFill="1" applyBorder="1"/>
    <xf numFmtId="0" fontId="5" fillId="18" borderId="223" xfId="11" applyFill="1" applyBorder="1"/>
    <xf numFmtId="0" fontId="475" fillId="0" borderId="224" xfId="0" applyFont="1" applyBorder="1" applyAlignment="1">
      <alignment horizontal="center"/>
    </xf>
    <xf numFmtId="0" fontId="476" fillId="0" borderId="0" xfId="0" applyFont="1"/>
    <xf numFmtId="0" fontId="476" fillId="0" borderId="225" xfId="0" applyFont="1" applyBorder="1"/>
    <xf numFmtId="0" fontId="476" fillId="0" borderId="226" xfId="0" applyFont="1" applyBorder="1"/>
    <xf numFmtId="0" fontId="476" fillId="0" borderId="224" xfId="0" applyFont="1" applyBorder="1" applyAlignment="1">
      <alignment horizontal="center"/>
    </xf>
    <xf numFmtId="0" fontId="478" fillId="0" borderId="226" xfId="0" applyFont="1" applyBorder="1" applyAlignment="1">
      <alignment horizontal="center"/>
    </xf>
    <xf numFmtId="0" fontId="476" fillId="0" borderId="115" xfId="0" applyFont="1" applyBorder="1" applyAlignment="1">
      <alignment horizontal="center"/>
    </xf>
    <xf numFmtId="0" fontId="476" fillId="0" borderId="116" xfId="0" applyFont="1" applyBorder="1" applyAlignment="1">
      <alignment horizontal="center"/>
    </xf>
    <xf numFmtId="0" fontId="477" fillId="12" borderId="227" xfId="0" applyFont="1" applyFill="1" applyBorder="1" applyAlignment="1">
      <alignment horizontal="center" vertical="center"/>
    </xf>
    <xf numFmtId="0" fontId="477" fillId="12" borderId="228" xfId="0" applyFont="1" applyFill="1" applyBorder="1" applyAlignment="1">
      <alignment horizontal="center" vertical="center"/>
    </xf>
    <xf numFmtId="0" fontId="477" fillId="12" borderId="229" xfId="0" applyFont="1" applyFill="1" applyBorder="1" applyAlignment="1">
      <alignment horizontal="center" vertical="center"/>
    </xf>
    <xf numFmtId="0" fontId="477" fillId="0" borderId="5" xfId="0" applyFont="1" applyBorder="1" applyAlignment="1">
      <alignment horizontal="center"/>
    </xf>
    <xf numFmtId="0" fontId="477" fillId="0" borderId="6" xfId="0" applyFont="1" applyBorder="1" applyAlignment="1">
      <alignment horizontal="center"/>
    </xf>
    <xf numFmtId="0" fontId="477" fillId="0" borderId="7" xfId="0" applyFont="1" applyBorder="1" applyAlignment="1">
      <alignment horizontal="center"/>
    </xf>
    <xf numFmtId="0" fontId="477" fillId="0" borderId="230" xfId="0" applyFont="1" applyBorder="1" applyAlignment="1">
      <alignment horizontal="center"/>
    </xf>
    <xf numFmtId="0" fontId="477" fillId="0" borderId="231" xfId="0" applyFont="1" applyBorder="1" applyAlignment="1">
      <alignment horizontal="center"/>
    </xf>
    <xf numFmtId="0" fontId="477" fillId="0" borderId="232" xfId="0" applyFont="1" applyBorder="1" applyAlignment="1">
      <alignment horizontal="center"/>
    </xf>
    <xf numFmtId="0" fontId="477" fillId="0" borderId="226" xfId="0" applyFont="1" applyBorder="1" applyAlignment="1">
      <alignment horizontal="center"/>
    </xf>
    <xf numFmtId="0" fontId="476" fillId="0" borderId="233" xfId="0" applyFont="1" applyBorder="1"/>
    <xf numFmtId="0" fontId="476" fillId="80" borderId="225" xfId="0" applyFont="1" applyFill="1" applyBorder="1" applyAlignment="1">
      <alignment horizontal="center" vertical="center"/>
    </xf>
    <xf numFmtId="0" fontId="477" fillId="4" borderId="226" xfId="0" applyFont="1" applyFill="1" applyBorder="1" applyAlignment="1">
      <alignment horizontal="center" vertical="center"/>
    </xf>
    <xf numFmtId="0" fontId="477" fillId="4" borderId="233" xfId="0" applyFont="1" applyFill="1" applyBorder="1" applyAlignment="1">
      <alignment horizontal="center" vertical="center"/>
    </xf>
    <xf numFmtId="0" fontId="477" fillId="0" borderId="226" xfId="0" applyFont="1" applyBorder="1"/>
    <xf numFmtId="0" fontId="477" fillId="0" borderId="221" xfId="0" applyFont="1" applyBorder="1"/>
    <xf numFmtId="0" fontId="477" fillId="0" borderId="234" xfId="0" applyFont="1" applyBorder="1" applyAlignment="1">
      <alignment horizontal="center"/>
    </xf>
    <xf numFmtId="0" fontId="477" fillId="0" borderId="235" xfId="0" applyFont="1" applyBorder="1" applyAlignment="1">
      <alignment horizontal="center"/>
    </xf>
    <xf numFmtId="0" fontId="477" fillId="12" borderId="224" xfId="0" applyFont="1" applyFill="1" applyBorder="1" applyAlignment="1">
      <alignment horizontal="center"/>
    </xf>
    <xf numFmtId="0" fontId="477" fillId="0" borderId="202" xfId="0" applyFont="1" applyBorder="1" applyAlignment="1">
      <alignment horizontal="center"/>
    </xf>
    <xf numFmtId="0" fontId="477" fillId="0" borderId="233" xfId="0" applyFont="1" applyBorder="1"/>
    <xf numFmtId="0" fontId="0" fillId="0" borderId="194" xfId="0" applyBorder="1"/>
    <xf numFmtId="0" fontId="0" fillId="80" borderId="225" xfId="0" applyFill="1" applyBorder="1" applyAlignment="1">
      <alignment horizontal="center" vertical="center"/>
    </xf>
    <xf numFmtId="0" fontId="14" fillId="4" borderId="233" xfId="0" applyFont="1" applyFill="1" applyBorder="1" applyAlignment="1">
      <alignment horizontal="center" vertical="center"/>
    </xf>
    <xf numFmtId="0" fontId="14" fillId="4" borderId="225" xfId="0" applyFont="1" applyFill="1" applyBorder="1" applyAlignment="1">
      <alignment horizontal="center" vertical="center"/>
    </xf>
    <xf numFmtId="0" fontId="0" fillId="80" borderId="233" xfId="0" applyFill="1" applyBorder="1" applyAlignment="1">
      <alignment horizontal="center" vertical="center"/>
    </xf>
    <xf numFmtId="0" fontId="0" fillId="0" borderId="209" xfId="0" applyBorder="1"/>
    <xf numFmtId="0" fontId="39" fillId="0" borderId="0" xfId="45" applyFont="1"/>
    <xf numFmtId="0" fontId="5" fillId="0" borderId="0" xfId="45"/>
    <xf numFmtId="0" fontId="16" fillId="0" borderId="0" xfId="8" applyFont="1" applyAlignment="1">
      <alignment vertical="center"/>
    </xf>
    <xf numFmtId="0" fontId="5" fillId="0" borderId="0" xfId="8" applyAlignment="1" applyProtection="1">
      <alignment vertical="center"/>
      <protection locked="0"/>
    </xf>
    <xf numFmtId="0" fontId="40" fillId="0" borderId="0" xfId="2" applyFont="1"/>
    <xf numFmtId="0" fontId="11" fillId="0" borderId="0" xfId="0" applyFont="1"/>
    <xf numFmtId="0" fontId="0" fillId="0" borderId="207" xfId="0" applyBorder="1"/>
    <xf numFmtId="173" fontId="51" fillId="26" borderId="0" xfId="16" applyNumberFormat="1" applyFont="1" applyFill="1" applyAlignment="1">
      <alignment horizontal="center" vertical="center"/>
    </xf>
    <xf numFmtId="0" fontId="60" fillId="18" borderId="0" xfId="11" applyFont="1" applyFill="1" applyAlignment="1">
      <alignment horizontal="center" vertical="center" wrapText="1"/>
    </xf>
    <xf numFmtId="0" fontId="5" fillId="18" borderId="28" xfId="11" applyFill="1" applyBorder="1"/>
    <xf numFmtId="0" fontId="60" fillId="18" borderId="0" xfId="11" applyFont="1" applyFill="1" applyAlignment="1" applyProtection="1">
      <alignment horizontal="right" vertical="center"/>
      <protection hidden="1"/>
    </xf>
    <xf numFmtId="0" fontId="5" fillId="18" borderId="207" xfId="11" applyFill="1" applyBorder="1"/>
    <xf numFmtId="0" fontId="60" fillId="18" borderId="0" xfId="11" applyFont="1" applyFill="1" applyAlignment="1">
      <alignment vertical="center" wrapText="1"/>
    </xf>
    <xf numFmtId="0" fontId="60" fillId="18" borderId="28" xfId="11" applyFont="1" applyFill="1" applyBorder="1" applyAlignment="1">
      <alignment horizontal="center" vertical="center" wrapText="1"/>
    </xf>
    <xf numFmtId="173" fontId="251" fillId="18" borderId="0" xfId="16" applyNumberFormat="1" applyFont="1" applyFill="1" applyAlignment="1">
      <alignment vertical="center"/>
    </xf>
    <xf numFmtId="0" fontId="0" fillId="18" borderId="0" xfId="0" applyFill="1" applyAlignment="1">
      <alignment horizontal="right" vertical="center"/>
    </xf>
    <xf numFmtId="173" fontId="56" fillId="26" borderId="207" xfId="16" applyNumberFormat="1" applyFont="1" applyFill="1" applyBorder="1" applyAlignment="1">
      <alignment horizontal="center" vertical="center"/>
    </xf>
    <xf numFmtId="0" fontId="0" fillId="18" borderId="207" xfId="0" applyFill="1" applyBorder="1"/>
    <xf numFmtId="0" fontId="0" fillId="18" borderId="30" xfId="0" applyFill="1" applyBorder="1"/>
    <xf numFmtId="0" fontId="60" fillId="18" borderId="190" xfId="11" applyFont="1" applyFill="1" applyBorder="1" applyAlignment="1">
      <alignment vertical="center" wrapText="1"/>
    </xf>
    <xf numFmtId="0" fontId="0" fillId="18" borderId="190" xfId="0" applyFill="1" applyBorder="1"/>
    <xf numFmtId="0" fontId="0" fillId="18" borderId="236" xfId="0" applyFill="1" applyBorder="1"/>
    <xf numFmtId="0" fontId="476" fillId="0" borderId="194" xfId="0" applyFont="1" applyBorder="1" applyAlignment="1">
      <alignment horizontal="left"/>
    </xf>
    <xf numFmtId="0" fontId="476" fillId="0" borderId="0" xfId="0" applyFont="1" applyAlignment="1">
      <alignment horizontal="left"/>
    </xf>
    <xf numFmtId="0" fontId="476" fillId="0" borderId="208" xfId="0" applyFont="1" applyBorder="1" applyAlignment="1">
      <alignment horizontal="left"/>
    </xf>
    <xf numFmtId="0" fontId="476" fillId="0" borderId="0" xfId="0" applyFont="1" applyAlignment="1">
      <alignment horizontal="center"/>
    </xf>
    <xf numFmtId="0" fontId="477" fillId="0" borderId="194" xfId="0" applyFont="1" applyBorder="1" applyAlignment="1">
      <alignment horizontal="left"/>
    </xf>
    <xf numFmtId="0" fontId="477" fillId="0" borderId="0" xfId="0" applyFont="1" applyAlignment="1">
      <alignment horizontal="left"/>
    </xf>
    <xf numFmtId="0" fontId="477" fillId="0" borderId="208" xfId="0" applyFont="1" applyBorder="1" applyAlignment="1">
      <alignment horizontal="left"/>
    </xf>
    <xf numFmtId="0" fontId="252" fillId="17" borderId="0" xfId="11" applyFont="1" applyFill="1" applyAlignment="1">
      <alignment horizontal="center" vertical="center"/>
    </xf>
    <xf numFmtId="173" fontId="253" fillId="29" borderId="0" xfId="16" applyNumberFormat="1" applyFont="1" applyFill="1" applyAlignment="1">
      <alignment horizontal="center" vertical="center"/>
    </xf>
    <xf numFmtId="0" fontId="190" fillId="26" borderId="0" xfId="11" applyFont="1" applyFill="1" applyAlignment="1">
      <alignment horizontal="center" vertical="center"/>
    </xf>
    <xf numFmtId="0" fontId="186" fillId="17" borderId="0" xfId="24" applyFont="1" applyFill="1" applyAlignment="1" applyProtection="1">
      <alignment horizontal="left" vertical="center"/>
    </xf>
    <xf numFmtId="0" fontId="72" fillId="35" borderId="68" xfId="8" applyNumberFormat="1" applyFont="1" applyFill="1" applyBorder="1" applyAlignment="1" applyProtection="1">
      <alignment horizontal="center" vertical="center" textRotation="90"/>
      <protection locked="0"/>
    </xf>
    <xf numFmtId="0" fontId="72" fillId="35" borderId="71" xfId="8" applyNumberFormat="1" applyFont="1" applyFill="1" applyBorder="1" applyAlignment="1" applyProtection="1">
      <alignment horizontal="center" vertical="center" textRotation="90"/>
      <protection locked="0"/>
    </xf>
    <xf numFmtId="0" fontId="172" fillId="43" borderId="209" xfId="9" applyFont="1" applyFill="1" applyBorder="1" applyAlignment="1">
      <alignment horizontal="center" vertical="center"/>
    </xf>
    <xf numFmtId="0" fontId="172" fillId="43" borderId="0" xfId="9" applyFont="1" applyFill="1" applyBorder="1" applyAlignment="1">
      <alignment horizontal="center" vertical="center"/>
    </xf>
    <xf numFmtId="2" fontId="479" fillId="79" borderId="69" xfId="0" applyNumberFormat="1" applyFont="1" applyFill="1" applyBorder="1" applyAlignment="1" applyProtection="1">
      <alignment horizontal="center" vertical="center"/>
      <protection locked="0"/>
    </xf>
    <xf numFmtId="2" fontId="479" fillId="79" borderId="57" xfId="0" applyNumberFormat="1" applyFont="1" applyFill="1" applyBorder="1" applyAlignment="1" applyProtection="1">
      <alignment horizontal="center" vertical="center"/>
      <protection locked="0"/>
    </xf>
    <xf numFmtId="0" fontId="178" fillId="43" borderId="70" xfId="5" applyFont="1" applyFill="1" applyBorder="1" applyAlignment="1">
      <alignment horizontal="center" vertical="center" wrapText="1"/>
    </xf>
    <xf numFmtId="0" fontId="178" fillId="43" borderId="54" xfId="5" applyFont="1" applyFill="1" applyBorder="1" applyAlignment="1">
      <alignment horizontal="center" vertical="center" wrapText="1"/>
    </xf>
    <xf numFmtId="0" fontId="72" fillId="35" borderId="210" xfId="8" applyNumberFormat="1" applyFont="1" applyFill="1" applyBorder="1" applyAlignment="1" applyProtection="1">
      <alignment horizontal="center" vertical="center" textRotation="90"/>
      <protection locked="0"/>
    </xf>
    <xf numFmtId="0" fontId="72" fillId="35" borderId="200" xfId="8" applyNumberFormat="1" applyFont="1" applyFill="1" applyBorder="1" applyAlignment="1" applyProtection="1">
      <alignment horizontal="center" vertical="center" textRotation="90"/>
      <protection locked="0"/>
    </xf>
    <xf numFmtId="0" fontId="172" fillId="43" borderId="192" xfId="9" applyFont="1" applyFill="1" applyBorder="1" applyAlignment="1">
      <alignment horizontal="center" vertical="center"/>
    </xf>
    <xf numFmtId="0" fontId="172" fillId="43" borderId="193" xfId="9" applyFont="1" applyFill="1" applyBorder="1" applyAlignment="1">
      <alignment horizontal="center" vertical="center"/>
    </xf>
    <xf numFmtId="0" fontId="172" fillId="43" borderId="37" xfId="9" applyFont="1" applyFill="1" applyBorder="1" applyAlignment="1">
      <alignment horizontal="center" vertical="center"/>
    </xf>
    <xf numFmtId="0" fontId="240" fillId="18" borderId="218" xfId="39" applyFont="1" applyFill="1" applyBorder="1" applyAlignment="1">
      <alignment horizontal="center" vertical="center" wrapText="1"/>
    </xf>
    <xf numFmtId="0" fontId="240" fillId="18" borderId="209" xfId="39" applyFont="1" applyFill="1" applyBorder="1" applyAlignment="1">
      <alignment horizontal="center" vertical="center" wrapText="1"/>
    </xf>
    <xf numFmtId="0" fontId="240" fillId="18" borderId="212" xfId="39" applyFont="1" applyFill="1" applyBorder="1" applyAlignment="1">
      <alignment horizontal="center" vertical="center" wrapText="1"/>
    </xf>
    <xf numFmtId="0" fontId="240" fillId="18" borderId="194" xfId="39" applyFont="1" applyFill="1" applyBorder="1" applyAlignment="1">
      <alignment horizontal="center" vertical="center" wrapText="1"/>
    </xf>
    <xf numFmtId="0" fontId="240" fillId="18" borderId="0" xfId="39" applyFont="1" applyFill="1" applyBorder="1" applyAlignment="1">
      <alignment horizontal="center" vertical="center" wrapText="1"/>
    </xf>
    <xf numFmtId="0" fontId="240" fillId="18" borderId="208" xfId="39" applyFont="1" applyFill="1" applyBorder="1" applyAlignment="1">
      <alignment horizontal="center" vertical="center" wrapText="1"/>
    </xf>
    <xf numFmtId="0" fontId="240" fillId="18" borderId="220" xfId="39" applyFont="1" applyFill="1" applyBorder="1" applyAlignment="1">
      <alignment horizontal="center" vertical="center" wrapText="1"/>
    </xf>
    <xf numFmtId="0" fontId="240" fillId="18" borderId="201" xfId="39" applyFont="1" applyFill="1" applyBorder="1" applyAlignment="1">
      <alignment horizontal="center" vertical="center" wrapText="1"/>
    </xf>
    <xf numFmtId="0" fontId="240" fillId="18" borderId="213" xfId="39" applyFont="1" applyFill="1" applyBorder="1" applyAlignment="1">
      <alignment horizontal="center" vertical="center" wrapText="1"/>
    </xf>
    <xf numFmtId="0" fontId="454" fillId="18" borderId="194" xfId="11" applyFont="1" applyFill="1" applyBorder="1" applyAlignment="1">
      <alignment horizontal="left" vertical="center" wrapText="1"/>
    </xf>
    <xf numFmtId="0" fontId="454" fillId="18" borderId="0" xfId="11" applyFont="1" applyFill="1" applyBorder="1" applyAlignment="1">
      <alignment horizontal="left" vertical="center" wrapText="1"/>
    </xf>
    <xf numFmtId="0" fontId="454" fillId="18" borderId="208" xfId="11" applyFont="1" applyFill="1" applyBorder="1" applyAlignment="1">
      <alignment horizontal="left" vertical="center" wrapText="1"/>
    </xf>
    <xf numFmtId="0" fontId="244" fillId="26" borderId="104" xfId="11" applyFont="1" applyFill="1" applyBorder="1" applyAlignment="1">
      <alignment horizontal="center" vertical="center"/>
    </xf>
    <xf numFmtId="0" fontId="244" fillId="26" borderId="105" xfId="11" applyFont="1" applyFill="1" applyBorder="1" applyAlignment="1">
      <alignment horizontal="center" vertical="center"/>
    </xf>
    <xf numFmtId="0" fontId="244" fillId="26" borderId="155" xfId="11" applyFont="1" applyFill="1" applyBorder="1" applyAlignment="1">
      <alignment horizontal="center" vertical="center"/>
    </xf>
    <xf numFmtId="0" fontId="244" fillId="26" borderId="106" xfId="11" applyFont="1" applyFill="1" applyBorder="1" applyAlignment="1">
      <alignment horizontal="center" vertical="center"/>
    </xf>
    <xf numFmtId="0" fontId="244" fillId="26" borderId="107" xfId="11" applyFont="1" applyFill="1" applyBorder="1" applyAlignment="1">
      <alignment horizontal="center" vertical="center"/>
    </xf>
    <xf numFmtId="0" fontId="244" fillId="26" borderId="156" xfId="11" applyFont="1" applyFill="1" applyBorder="1" applyAlignment="1">
      <alignment horizontal="center" vertical="center"/>
    </xf>
    <xf numFmtId="0" fontId="455" fillId="0" borderId="191" xfId="11" applyFont="1" applyBorder="1" applyAlignment="1">
      <alignment horizontal="center" vertical="center" wrapText="1"/>
    </xf>
    <xf numFmtId="0" fontId="455" fillId="0" borderId="192" xfId="11" applyFont="1" applyBorder="1" applyAlignment="1">
      <alignment horizontal="center" vertical="center" wrapText="1"/>
    </xf>
    <xf numFmtId="0" fontId="455" fillId="0" borderId="193" xfId="11" applyFont="1" applyBorder="1" applyAlignment="1">
      <alignment horizontal="center" vertical="center" wrapText="1"/>
    </xf>
    <xf numFmtId="0" fontId="455" fillId="0" borderId="194" xfId="11" applyFont="1" applyBorder="1" applyAlignment="1">
      <alignment horizontal="center" vertical="center" wrapText="1"/>
    </xf>
    <xf numFmtId="0" fontId="455" fillId="0" borderId="0" xfId="11" applyFont="1" applyBorder="1" applyAlignment="1">
      <alignment horizontal="center" vertical="center" wrapText="1"/>
    </xf>
    <xf numFmtId="0" fontId="455" fillId="0" borderId="10" xfId="11" applyFont="1" applyBorder="1" applyAlignment="1">
      <alignment horizontal="center" vertical="center" wrapText="1"/>
    </xf>
    <xf numFmtId="0" fontId="455" fillId="0" borderId="195" xfId="11" applyFont="1" applyBorder="1" applyAlignment="1">
      <alignment horizontal="center" vertical="center" wrapText="1"/>
    </xf>
    <xf numFmtId="0" fontId="455" fillId="0" borderId="201" xfId="11" applyFont="1" applyBorder="1" applyAlignment="1">
      <alignment horizontal="center" vertical="center" wrapText="1"/>
    </xf>
    <xf numFmtId="0" fontId="455" fillId="0" borderId="196" xfId="11" applyFont="1" applyBorder="1" applyAlignment="1">
      <alignment horizontal="center" vertical="center" wrapText="1"/>
    </xf>
    <xf numFmtId="0" fontId="212" fillId="22" borderId="194" xfId="11" applyFont="1" applyFill="1" applyBorder="1" applyAlignment="1">
      <alignment horizontal="left" vertical="center" wrapText="1"/>
    </xf>
    <xf numFmtId="0" fontId="212" fillId="22" borderId="0" xfId="11" applyFont="1" applyFill="1" applyBorder="1" applyAlignment="1">
      <alignment horizontal="left" vertical="center" wrapText="1"/>
    </xf>
    <xf numFmtId="0" fontId="212" fillId="22" borderId="208" xfId="11" applyFont="1" applyFill="1" applyBorder="1" applyAlignment="1">
      <alignment horizontal="left" vertical="center" wrapText="1"/>
    </xf>
    <xf numFmtId="0" fontId="123" fillId="22" borderId="194" xfId="11" applyFont="1" applyFill="1" applyBorder="1" applyAlignment="1">
      <alignment horizontal="center" vertical="center"/>
    </xf>
    <xf numFmtId="0" fontId="123" fillId="22" borderId="0" xfId="11" applyFont="1" applyFill="1" applyBorder="1" applyAlignment="1">
      <alignment horizontal="center" vertical="center"/>
    </xf>
    <xf numFmtId="0" fontId="123" fillId="22" borderId="208" xfId="11" applyFont="1" applyFill="1" applyBorder="1" applyAlignment="1">
      <alignment horizontal="center" vertical="center"/>
    </xf>
    <xf numFmtId="0" fontId="5" fillId="0" borderId="191" xfId="11" applyFont="1" applyBorder="1" applyAlignment="1">
      <alignment horizontal="center" vertical="center" wrapText="1"/>
    </xf>
    <xf numFmtId="0" fontId="5" fillId="0" borderId="192" xfId="11" applyFont="1" applyBorder="1" applyAlignment="1">
      <alignment horizontal="center" vertical="center" wrapText="1"/>
    </xf>
    <xf numFmtId="0" fontId="5" fillId="0" borderId="193" xfId="11" applyFont="1" applyBorder="1" applyAlignment="1">
      <alignment horizontal="center" vertical="center" wrapText="1"/>
    </xf>
    <xf numFmtId="0" fontId="5" fillId="0" borderId="194" xfId="11" applyFont="1" applyBorder="1" applyAlignment="1">
      <alignment horizontal="center" vertical="center" wrapText="1"/>
    </xf>
    <xf numFmtId="0" fontId="5" fillId="0" borderId="0" xfId="11" applyFont="1" applyBorder="1" applyAlignment="1">
      <alignment horizontal="center" vertical="center" wrapText="1"/>
    </xf>
    <xf numFmtId="0" fontId="5" fillId="0" borderId="10" xfId="11" applyFont="1" applyBorder="1" applyAlignment="1">
      <alignment horizontal="center" vertical="center" wrapText="1"/>
    </xf>
    <xf numFmtId="0" fontId="56" fillId="18" borderId="194" xfId="8" applyFont="1" applyFill="1" applyBorder="1" applyAlignment="1">
      <alignment horizontal="left" vertical="center" wrapText="1"/>
    </xf>
    <xf numFmtId="0" fontId="56" fillId="18" borderId="0" xfId="8" applyFont="1" applyFill="1" applyBorder="1" applyAlignment="1">
      <alignment horizontal="left" vertical="center" wrapText="1"/>
    </xf>
    <xf numFmtId="0" fontId="56" fillId="18" borderId="208" xfId="8" applyFont="1" applyFill="1" applyBorder="1" applyAlignment="1">
      <alignment horizontal="left" vertical="center" wrapText="1"/>
    </xf>
    <xf numFmtId="0" fontId="133" fillId="39" borderId="194" xfId="11" applyFont="1" applyFill="1" applyBorder="1" applyAlignment="1">
      <alignment horizontal="left" vertical="center"/>
    </xf>
    <xf numFmtId="0" fontId="133" fillId="39" borderId="0" xfId="11" applyFont="1" applyFill="1" applyBorder="1" applyAlignment="1">
      <alignment horizontal="left" vertical="center"/>
    </xf>
    <xf numFmtId="0" fontId="133" fillId="39" borderId="208" xfId="11" applyFont="1" applyFill="1" applyBorder="1" applyAlignment="1">
      <alignment horizontal="left" vertical="center"/>
    </xf>
    <xf numFmtId="0" fontId="14" fillId="20" borderId="74" xfId="5" applyFont="1" applyFill="1" applyBorder="1" applyAlignment="1">
      <alignment horizontal="center" vertical="center" textRotation="90" wrapText="1"/>
    </xf>
    <xf numFmtId="0" fontId="14" fillId="20" borderId="75" xfId="5" applyFont="1" applyFill="1" applyBorder="1" applyAlignment="1">
      <alignment horizontal="center" vertical="center" textRotation="90" wrapText="1"/>
    </xf>
    <xf numFmtId="0" fontId="117" fillId="22" borderId="194" xfId="11" applyFont="1" applyFill="1" applyBorder="1" applyAlignment="1">
      <alignment horizontal="center" vertical="center"/>
    </xf>
    <xf numFmtId="0" fontId="117" fillId="22" borderId="0" xfId="11" applyFont="1" applyFill="1" applyBorder="1" applyAlignment="1">
      <alignment horizontal="center" vertical="center"/>
    </xf>
    <xf numFmtId="0" fontId="117" fillId="22" borderId="208" xfId="11" applyFont="1" applyFill="1" applyBorder="1" applyAlignment="1">
      <alignment horizontal="center" vertical="center"/>
    </xf>
    <xf numFmtId="0" fontId="132" fillId="22" borderId="194" xfId="11" applyFont="1" applyFill="1" applyBorder="1" applyAlignment="1">
      <alignment horizontal="left" vertical="center" wrapText="1"/>
    </xf>
    <xf numFmtId="0" fontId="132" fillId="22" borderId="0" xfId="11" applyFont="1" applyFill="1" applyBorder="1" applyAlignment="1">
      <alignment horizontal="left" vertical="center" wrapText="1"/>
    </xf>
    <xf numFmtId="0" fontId="132" fillId="22" borderId="208" xfId="11" applyFont="1" applyFill="1" applyBorder="1" applyAlignment="1">
      <alignment horizontal="left" vertical="center" wrapText="1"/>
    </xf>
    <xf numFmtId="0" fontId="72" fillId="35" borderId="73" xfId="8" applyNumberFormat="1" applyFont="1" applyFill="1" applyBorder="1" applyAlignment="1" applyProtection="1">
      <alignment horizontal="center" vertical="center" textRotation="90"/>
      <protection locked="0"/>
    </xf>
    <xf numFmtId="0" fontId="72" fillId="35" borderId="74" xfId="8" applyNumberFormat="1" applyFont="1" applyFill="1" applyBorder="1" applyAlignment="1" applyProtection="1">
      <alignment horizontal="center" vertical="center" textRotation="90"/>
      <protection locked="0"/>
    </xf>
    <xf numFmtId="0" fontId="148" fillId="20" borderId="204" xfId="11" applyFont="1" applyFill="1" applyBorder="1" applyAlignment="1">
      <alignment horizontal="center" vertical="center" wrapText="1"/>
    </xf>
    <xf numFmtId="0" fontId="148" fillId="20" borderId="178" xfId="11" applyFont="1" applyFill="1" applyBorder="1" applyAlignment="1">
      <alignment horizontal="center" vertical="center" wrapText="1"/>
    </xf>
    <xf numFmtId="0" fontId="148" fillId="20" borderId="205" xfId="11" applyFont="1" applyFill="1" applyBorder="1" applyAlignment="1">
      <alignment horizontal="center" vertical="center" wrapText="1"/>
    </xf>
    <xf numFmtId="0" fontId="148" fillId="20" borderId="194" xfId="11" applyFont="1" applyFill="1" applyBorder="1" applyAlignment="1">
      <alignment horizontal="center" vertical="center" wrapText="1"/>
    </xf>
    <xf numFmtId="0" fontId="148" fillId="20" borderId="0" xfId="11" applyFont="1" applyFill="1" applyBorder="1" applyAlignment="1">
      <alignment horizontal="center" vertical="center" wrapText="1"/>
    </xf>
    <xf numFmtId="0" fontId="148" fillId="20" borderId="208" xfId="11" applyFont="1" applyFill="1" applyBorder="1" applyAlignment="1">
      <alignment horizontal="center" vertical="center" wrapText="1"/>
    </xf>
    <xf numFmtId="0" fontId="127" fillId="39" borderId="194" xfId="11" applyFont="1" applyFill="1" applyBorder="1" applyAlignment="1">
      <alignment horizontal="left" vertical="center" wrapText="1"/>
    </xf>
    <xf numFmtId="0" fontId="127" fillId="39" borderId="0" xfId="11" applyFont="1" applyFill="1" applyBorder="1" applyAlignment="1">
      <alignment horizontal="left" vertical="center" wrapText="1"/>
    </xf>
    <xf numFmtId="0" fontId="127" fillId="39" borderId="208" xfId="11" applyFont="1" applyFill="1" applyBorder="1" applyAlignment="1">
      <alignment horizontal="left" vertical="center" wrapText="1"/>
    </xf>
    <xf numFmtId="0" fontId="127" fillId="39" borderId="198" xfId="11" applyFont="1" applyFill="1" applyBorder="1" applyAlignment="1">
      <alignment horizontal="left" vertical="center" wrapText="1"/>
    </xf>
    <xf numFmtId="0" fontId="127" fillId="39" borderId="190" xfId="11" applyFont="1" applyFill="1" applyBorder="1" applyAlignment="1">
      <alignment horizontal="left" vertical="center" wrapText="1"/>
    </xf>
    <xf numFmtId="0" fontId="127" fillId="39" borderId="199" xfId="11" applyFont="1" applyFill="1" applyBorder="1" applyAlignment="1">
      <alignment horizontal="left" vertical="center" wrapText="1"/>
    </xf>
    <xf numFmtId="0" fontId="60" fillId="35" borderId="191" xfId="11" applyFont="1" applyFill="1" applyBorder="1" applyAlignment="1">
      <alignment horizontal="center" vertical="center" wrapText="1"/>
    </xf>
    <xf numFmtId="0" fontId="60" fillId="35" borderId="192" xfId="11" applyFont="1" applyFill="1" applyBorder="1" applyAlignment="1">
      <alignment horizontal="center" vertical="center" wrapText="1"/>
    </xf>
    <xf numFmtId="0" fontId="60" fillId="35" borderId="193" xfId="11" applyFont="1" applyFill="1" applyBorder="1" applyAlignment="1">
      <alignment horizontal="center" vertical="center" wrapText="1"/>
    </xf>
    <xf numFmtId="0" fontId="60" fillId="35" borderId="194" xfId="11" applyFont="1" applyFill="1" applyBorder="1" applyAlignment="1">
      <alignment horizontal="center" vertical="center" wrapText="1"/>
    </xf>
    <xf numFmtId="0" fontId="60" fillId="35" borderId="0" xfId="11" applyFont="1" applyFill="1" applyBorder="1" applyAlignment="1">
      <alignment horizontal="center" vertical="center" wrapText="1"/>
    </xf>
    <xf numFmtId="0" fontId="60" fillId="35" borderId="208" xfId="11" applyFont="1" applyFill="1" applyBorder="1" applyAlignment="1">
      <alignment horizontal="center" vertical="center" wrapText="1"/>
    </xf>
    <xf numFmtId="0" fontId="93" fillId="18" borderId="194" xfId="8" applyFont="1" applyFill="1" applyBorder="1" applyAlignment="1">
      <alignment horizontal="left" vertical="center" wrapText="1"/>
    </xf>
    <xf numFmtId="0" fontId="93" fillId="18" borderId="0" xfId="8" applyFont="1" applyFill="1" applyBorder="1" applyAlignment="1">
      <alignment horizontal="left" vertical="center" wrapText="1"/>
    </xf>
    <xf numFmtId="0" fontId="93" fillId="18" borderId="208" xfId="8" applyFont="1" applyFill="1" applyBorder="1" applyAlignment="1">
      <alignment horizontal="left" vertical="center" wrapText="1"/>
    </xf>
    <xf numFmtId="0" fontId="102" fillId="38" borderId="194" xfId="11" applyFont="1" applyFill="1" applyBorder="1" applyAlignment="1">
      <alignment horizontal="left" vertical="center" wrapText="1"/>
    </xf>
    <xf numFmtId="0" fontId="102" fillId="38" borderId="0" xfId="11" applyFont="1" applyFill="1" applyBorder="1" applyAlignment="1">
      <alignment horizontal="left" vertical="center" wrapText="1"/>
    </xf>
    <xf numFmtId="0" fontId="102" fillId="38" borderId="208" xfId="11" applyFont="1" applyFill="1" applyBorder="1" applyAlignment="1">
      <alignment horizontal="left" vertical="center" wrapText="1"/>
    </xf>
    <xf numFmtId="0" fontId="93" fillId="22" borderId="194" xfId="8" applyFont="1" applyFill="1" applyBorder="1" applyAlignment="1">
      <alignment horizontal="left" vertical="top" wrapText="1"/>
    </xf>
    <xf numFmtId="0" fontId="93" fillId="22" borderId="0" xfId="8" applyFont="1" applyFill="1" applyBorder="1" applyAlignment="1">
      <alignment horizontal="left" vertical="top" wrapText="1"/>
    </xf>
    <xf numFmtId="0" fontId="93" fillId="22" borderId="208" xfId="8" applyFont="1" applyFill="1" applyBorder="1" applyAlignment="1">
      <alignment horizontal="left" vertical="top" wrapText="1"/>
    </xf>
    <xf numFmtId="0" fontId="130" fillId="22" borderId="194" xfId="8" applyFont="1" applyFill="1" applyBorder="1" applyAlignment="1">
      <alignment horizontal="left" vertical="center" wrapText="1"/>
    </xf>
    <xf numFmtId="0" fontId="130" fillId="22" borderId="0" xfId="8" applyFont="1" applyFill="1" applyBorder="1" applyAlignment="1">
      <alignment horizontal="left" vertical="center" wrapText="1"/>
    </xf>
    <xf numFmtId="0" fontId="130" fillId="22" borderId="208" xfId="8" applyFont="1" applyFill="1" applyBorder="1" applyAlignment="1">
      <alignment horizontal="left" vertical="center" wrapText="1"/>
    </xf>
    <xf numFmtId="0" fontId="129" fillId="22" borderId="194" xfId="8" applyFont="1" applyFill="1" applyBorder="1" applyAlignment="1">
      <alignment horizontal="left" vertical="center"/>
    </xf>
    <xf numFmtId="0" fontId="129" fillId="22" borderId="0" xfId="8" applyFont="1" applyFill="1" applyBorder="1" applyAlignment="1">
      <alignment horizontal="left" vertical="center"/>
    </xf>
    <xf numFmtId="0" fontId="129" fillId="22" borderId="208" xfId="8" applyFont="1" applyFill="1" applyBorder="1" applyAlignment="1">
      <alignment horizontal="left" vertical="center"/>
    </xf>
    <xf numFmtId="0" fontId="60" fillId="35" borderId="218" xfId="11" applyFont="1" applyFill="1" applyBorder="1" applyAlignment="1">
      <alignment horizontal="center" vertical="center" wrapText="1"/>
    </xf>
    <xf numFmtId="0" fontId="60" fillId="35" borderId="209" xfId="11" applyFont="1" applyFill="1" applyBorder="1" applyAlignment="1">
      <alignment horizontal="center" vertical="center" wrapText="1"/>
    </xf>
    <xf numFmtId="0" fontId="60" fillId="35" borderId="212" xfId="11" applyFont="1" applyFill="1" applyBorder="1" applyAlignment="1">
      <alignment horizontal="center" vertical="center" wrapText="1"/>
    </xf>
    <xf numFmtId="0" fontId="60" fillId="20" borderId="219" xfId="11" applyFont="1" applyFill="1" applyBorder="1" applyAlignment="1">
      <alignment horizontal="center" vertical="center" wrapText="1"/>
    </xf>
    <xf numFmtId="0" fontId="60" fillId="20" borderId="26" xfId="11" applyFont="1" applyFill="1" applyBorder="1" applyAlignment="1">
      <alignment horizontal="center" vertical="center" wrapText="1"/>
    </xf>
    <xf numFmtId="0" fontId="60" fillId="20" borderId="44" xfId="11" applyFont="1" applyFill="1" applyBorder="1" applyAlignment="1">
      <alignment horizontal="center" vertical="center" wrapText="1"/>
    </xf>
    <xf numFmtId="0" fontId="60" fillId="20" borderId="194" xfId="11" applyFont="1" applyFill="1" applyBorder="1" applyAlignment="1">
      <alignment horizontal="center" vertical="center" wrapText="1"/>
    </xf>
    <xf numFmtId="0" fontId="60" fillId="20" borderId="0" xfId="11" applyFont="1" applyFill="1" applyBorder="1" applyAlignment="1">
      <alignment horizontal="center" vertical="center" wrapText="1"/>
    </xf>
    <xf numFmtId="0" fontId="60" fillId="20" borderId="208" xfId="11" applyFont="1" applyFill="1" applyBorder="1" applyAlignment="1">
      <alignment horizontal="center" vertical="center" wrapText="1"/>
    </xf>
    <xf numFmtId="0" fontId="352" fillId="22" borderId="194" xfId="8" applyFont="1" applyFill="1" applyBorder="1" applyAlignment="1">
      <alignment horizontal="left" vertical="center" wrapText="1"/>
    </xf>
    <xf numFmtId="0" fontId="352" fillId="22" borderId="0" xfId="8" applyFont="1" applyFill="1" applyBorder="1" applyAlignment="1">
      <alignment horizontal="left" vertical="center" wrapText="1"/>
    </xf>
    <xf numFmtId="0" fontId="352" fillId="22" borderId="208" xfId="8" applyFont="1" applyFill="1" applyBorder="1" applyAlignment="1">
      <alignment horizontal="left" vertical="center" wrapText="1"/>
    </xf>
    <xf numFmtId="0" fontId="101" fillId="22" borderId="194" xfId="8" applyFont="1" applyFill="1" applyBorder="1" applyAlignment="1">
      <alignment horizontal="left" vertical="center"/>
    </xf>
    <xf numFmtId="0" fontId="101" fillId="22" borderId="0" xfId="8" applyFont="1" applyFill="1" applyBorder="1" applyAlignment="1">
      <alignment horizontal="left" vertical="center"/>
    </xf>
    <xf numFmtId="0" fontId="101" fillId="22" borderId="208" xfId="8" applyFont="1" applyFill="1" applyBorder="1" applyAlignment="1">
      <alignment horizontal="left" vertical="center"/>
    </xf>
    <xf numFmtId="0" fontId="101" fillId="22" borderId="221" xfId="8" applyFont="1" applyFill="1" applyBorder="1" applyAlignment="1">
      <alignment horizontal="left" vertical="center"/>
    </xf>
    <xf numFmtId="0" fontId="101" fillId="22" borderId="222" xfId="8" applyFont="1" applyFill="1" applyBorder="1" applyAlignment="1">
      <alignment horizontal="left" vertical="center"/>
    </xf>
    <xf numFmtId="0" fontId="101" fillId="22" borderId="223" xfId="8" applyFont="1" applyFill="1" applyBorder="1" applyAlignment="1">
      <alignment horizontal="left" vertical="center"/>
    </xf>
    <xf numFmtId="0" fontId="0" fillId="20" borderId="71" xfId="5" applyFont="1" applyFill="1" applyBorder="1" applyAlignment="1">
      <alignment horizontal="center" vertical="center" textRotation="90"/>
    </xf>
    <xf numFmtId="0" fontId="34" fillId="20" borderId="71" xfId="5" applyFill="1" applyBorder="1" applyAlignment="1">
      <alignment horizontal="center" vertical="center" textRotation="90"/>
    </xf>
    <xf numFmtId="0" fontId="34" fillId="20" borderId="72" xfId="5" applyFill="1" applyBorder="1" applyAlignment="1">
      <alignment horizontal="center" vertical="center" textRotation="90"/>
    </xf>
    <xf numFmtId="0" fontId="101" fillId="18" borderId="50" xfId="9" applyNumberFormat="1" applyFont="1" applyFill="1" applyBorder="1" applyAlignment="1">
      <alignment horizontal="left" vertical="center" wrapText="1"/>
    </xf>
    <xf numFmtId="0" fontId="106" fillId="18" borderId="51" xfId="0" applyFont="1" applyFill="1" applyBorder="1" applyAlignment="1">
      <alignment horizontal="left" vertical="center" wrapText="1"/>
    </xf>
    <xf numFmtId="165" fontId="88" fillId="18" borderId="51" xfId="0" applyNumberFormat="1" applyFont="1" applyFill="1" applyBorder="1" applyAlignment="1">
      <alignment horizontal="center" vertical="center" wrapText="1"/>
    </xf>
    <xf numFmtId="165" fontId="88" fillId="18" borderId="52" xfId="0" applyNumberFormat="1" applyFont="1" applyFill="1" applyBorder="1" applyAlignment="1">
      <alignment horizontal="center" vertical="center" wrapText="1"/>
    </xf>
    <xf numFmtId="0" fontId="58" fillId="10" borderId="56" xfId="0" applyFont="1" applyFill="1" applyBorder="1" applyAlignment="1">
      <alignment horizontal="left" vertical="center" wrapText="1"/>
    </xf>
    <xf numFmtId="0" fontId="58" fillId="10" borderId="57" xfId="0" applyFont="1" applyFill="1" applyBorder="1" applyAlignment="1">
      <alignment horizontal="left" vertical="center" wrapText="1"/>
    </xf>
    <xf numFmtId="0" fontId="58" fillId="10" borderId="58" xfId="0" applyFont="1" applyFill="1" applyBorder="1" applyAlignment="1">
      <alignment horizontal="left" vertical="center" wrapText="1"/>
    </xf>
    <xf numFmtId="0" fontId="455" fillId="0" borderId="218" xfId="11" applyFont="1" applyBorder="1" applyAlignment="1">
      <alignment horizontal="center" vertical="center" wrapText="1"/>
    </xf>
    <xf numFmtId="0" fontId="455" fillId="0" borderId="209" xfId="11" applyFont="1" applyBorder="1" applyAlignment="1">
      <alignment horizontal="center" vertical="center" wrapText="1"/>
    </xf>
    <xf numFmtId="0" fontId="455" fillId="0" borderId="212" xfId="11" applyFont="1" applyBorder="1" applyAlignment="1">
      <alignment horizontal="center" vertical="center" wrapText="1"/>
    </xf>
    <xf numFmtId="0" fontId="455" fillId="0" borderId="208" xfId="11" applyFont="1" applyBorder="1" applyAlignment="1">
      <alignment horizontal="center" vertical="center" wrapText="1"/>
    </xf>
    <xf numFmtId="0" fontId="455" fillId="0" borderId="221" xfId="11" applyFont="1" applyBorder="1" applyAlignment="1">
      <alignment horizontal="center" vertical="center" wrapText="1"/>
    </xf>
    <xf numFmtId="0" fontId="455" fillId="0" borderId="222" xfId="11" applyFont="1" applyBorder="1" applyAlignment="1">
      <alignment horizontal="center" vertical="center" wrapText="1"/>
    </xf>
    <xf numFmtId="0" fontId="455" fillId="0" borderId="223" xfId="11" applyFont="1" applyBorder="1" applyAlignment="1">
      <alignment horizontal="center" vertical="center" wrapText="1"/>
    </xf>
    <xf numFmtId="0" fontId="23" fillId="18" borderId="0" xfId="9" applyFont="1" applyFill="1" applyAlignment="1">
      <alignment horizontal="right" vertical="center" wrapText="1"/>
    </xf>
    <xf numFmtId="173" fontId="23" fillId="18" borderId="0" xfId="16" applyNumberFormat="1" applyFont="1" applyFill="1" applyBorder="1" applyAlignment="1">
      <alignment horizontal="center" vertical="center"/>
    </xf>
    <xf numFmtId="181" fontId="56" fillId="18" borderId="0" xfId="11" applyNumberFormat="1" applyFont="1" applyFill="1" applyAlignment="1">
      <alignment horizontal="left" vertical="center"/>
    </xf>
    <xf numFmtId="0" fontId="5" fillId="55" borderId="0" xfId="11" applyFill="1" applyBorder="1" applyAlignment="1">
      <alignment horizontal="center" vertical="center"/>
    </xf>
    <xf numFmtId="0" fontId="5" fillId="55" borderId="0" xfId="11" applyFill="1" applyAlignment="1">
      <alignment horizontal="center" vertical="center"/>
    </xf>
    <xf numFmtId="0" fontId="5" fillId="55" borderId="10" xfId="11" applyFill="1" applyBorder="1" applyAlignment="1">
      <alignment horizontal="center" vertical="center"/>
    </xf>
    <xf numFmtId="0" fontId="14" fillId="20" borderId="200" xfId="5" applyFont="1" applyFill="1" applyBorder="1" applyAlignment="1">
      <alignment horizontal="center" vertical="center" textRotation="90" wrapText="1"/>
    </xf>
    <xf numFmtId="0" fontId="14" fillId="20" borderId="211" xfId="5" applyFont="1" applyFill="1" applyBorder="1" applyAlignment="1">
      <alignment horizontal="center" vertical="center" textRotation="90" wrapText="1"/>
    </xf>
    <xf numFmtId="0" fontId="59" fillId="18" borderId="0" xfId="9" applyFont="1" applyFill="1" applyAlignment="1">
      <alignment horizontal="left" vertical="center"/>
    </xf>
    <xf numFmtId="0" fontId="59" fillId="18" borderId="37" xfId="9" applyFont="1" applyFill="1" applyBorder="1" applyAlignment="1">
      <alignment horizontal="left" vertical="center"/>
    </xf>
    <xf numFmtId="0" fontId="77" fillId="29" borderId="0" xfId="11" applyFont="1" applyFill="1" applyAlignment="1" applyProtection="1">
      <alignment horizontal="center" vertical="center"/>
      <protection locked="0"/>
    </xf>
    <xf numFmtId="173" fontId="69" fillId="18" borderId="163" xfId="16" applyNumberFormat="1" applyFont="1" applyFill="1" applyBorder="1" applyAlignment="1">
      <alignment horizontal="left" vertical="center"/>
    </xf>
    <xf numFmtId="173" fontId="69" fillId="18" borderId="109" xfId="16" applyNumberFormat="1" applyFont="1" applyFill="1" applyBorder="1" applyAlignment="1">
      <alignment horizontal="left" vertical="center"/>
    </xf>
    <xf numFmtId="173" fontId="69" fillId="18" borderId="110" xfId="16" applyNumberFormat="1" applyFont="1" applyFill="1" applyBorder="1" applyAlignment="1">
      <alignment horizontal="left" vertical="center"/>
    </xf>
    <xf numFmtId="0" fontId="56" fillId="5" borderId="0" xfId="9" applyFont="1" applyFill="1" applyBorder="1" applyAlignment="1">
      <alignment horizontal="center" vertical="center"/>
    </xf>
    <xf numFmtId="0" fontId="56" fillId="5" borderId="208" xfId="9" applyFont="1" applyFill="1" applyBorder="1" applyAlignment="1">
      <alignment horizontal="center" vertical="center"/>
    </xf>
    <xf numFmtId="0" fontId="456" fillId="18" borderId="0" xfId="9" applyFont="1" applyFill="1" applyAlignment="1">
      <alignment vertical="center" wrapText="1"/>
    </xf>
    <xf numFmtId="0" fontId="74" fillId="18" borderId="0" xfId="9" applyFont="1" applyFill="1" applyAlignment="1">
      <alignment horizontal="right" vertical="center"/>
    </xf>
    <xf numFmtId="1" fontId="324" fillId="24" borderId="0" xfId="16" applyNumberFormat="1" applyFont="1" applyFill="1" applyBorder="1" applyAlignment="1">
      <alignment horizontal="center" vertical="center"/>
    </xf>
    <xf numFmtId="173" fontId="11" fillId="18" borderId="0" xfId="16" applyNumberFormat="1" applyFont="1" applyFill="1" applyBorder="1" applyAlignment="1">
      <alignment horizontal="left" vertical="center"/>
    </xf>
    <xf numFmtId="173" fontId="11" fillId="18" borderId="0" xfId="16" applyNumberFormat="1" applyFont="1" applyFill="1" applyAlignment="1">
      <alignment horizontal="left" vertical="center"/>
    </xf>
    <xf numFmtId="173" fontId="247" fillId="18" borderId="0" xfId="16" applyNumberFormat="1" applyFont="1" applyFill="1" applyAlignment="1">
      <alignment horizontal="left" vertical="top"/>
    </xf>
    <xf numFmtId="0" fontId="111" fillId="30" borderId="177" xfId="11" applyFont="1" applyFill="1" applyBorder="1" applyAlignment="1">
      <alignment horizontal="center" vertical="center"/>
    </xf>
    <xf numFmtId="0" fontId="111" fillId="30" borderId="178" xfId="11" applyFont="1" applyFill="1" applyBorder="1" applyAlignment="1">
      <alignment horizontal="center" vertical="center"/>
    </xf>
    <xf numFmtId="0" fontId="111" fillId="30" borderId="179" xfId="11" applyFont="1" applyFill="1" applyBorder="1" applyAlignment="1">
      <alignment horizontal="center" vertical="center"/>
    </xf>
    <xf numFmtId="0" fontId="60" fillId="18" borderId="28" xfId="11" applyFont="1" applyFill="1" applyBorder="1" applyAlignment="1">
      <alignment horizontal="center" vertical="center" wrapText="1"/>
    </xf>
    <xf numFmtId="0" fontId="60" fillId="18" borderId="0" xfId="11" applyFont="1" applyFill="1" applyAlignment="1">
      <alignment horizontal="center" vertical="center" wrapText="1"/>
    </xf>
    <xf numFmtId="0" fontId="60" fillId="18" borderId="207" xfId="11" applyFont="1" applyFill="1" applyBorder="1" applyAlignment="1">
      <alignment horizontal="center" vertical="center" wrapText="1"/>
    </xf>
    <xf numFmtId="0" fontId="60" fillId="26" borderId="28" xfId="11" applyFont="1" applyFill="1" applyBorder="1" applyAlignment="1">
      <alignment horizontal="center" vertical="center" wrapText="1"/>
    </xf>
    <xf numFmtId="0" fontId="60" fillId="26" borderId="0" xfId="11" applyFont="1" applyFill="1" applyAlignment="1">
      <alignment horizontal="center" vertical="center" wrapText="1"/>
    </xf>
    <xf numFmtId="0" fontId="60" fillId="26" borderId="207" xfId="11" applyFont="1" applyFill="1" applyBorder="1" applyAlignment="1">
      <alignment horizontal="center" vertical="center" wrapText="1"/>
    </xf>
    <xf numFmtId="0" fontId="60" fillId="0" borderId="28" xfId="11" applyFont="1" applyBorder="1" applyAlignment="1">
      <alignment horizontal="center" vertical="center"/>
    </xf>
    <xf numFmtId="0" fontId="60" fillId="0" borderId="0" xfId="11" applyFont="1" applyAlignment="1">
      <alignment horizontal="center" vertical="center"/>
    </xf>
    <xf numFmtId="0" fontId="60" fillId="0" borderId="207" xfId="11" applyFont="1" applyBorder="1" applyAlignment="1">
      <alignment horizontal="center" vertical="center"/>
    </xf>
    <xf numFmtId="173" fontId="51" fillId="26" borderId="0" xfId="16" applyNumberFormat="1" applyFont="1" applyFill="1" applyAlignment="1">
      <alignment horizontal="center" vertical="center"/>
    </xf>
    <xf numFmtId="0" fontId="80" fillId="0" borderId="0" xfId="11" applyFont="1" applyAlignment="1">
      <alignment horizontal="center" vertical="center" wrapText="1"/>
    </xf>
    <xf numFmtId="0" fontId="80" fillId="0" borderId="207" xfId="11" applyFont="1" applyBorder="1" applyAlignment="1">
      <alignment horizontal="center" vertical="center" wrapText="1"/>
    </xf>
    <xf numFmtId="173" fontId="68" fillId="39" borderId="0" xfId="16" applyNumberFormat="1" applyFont="1" applyFill="1" applyAlignment="1">
      <alignment horizontal="center" vertical="center"/>
    </xf>
    <xf numFmtId="0" fontId="60" fillId="0" borderId="0" xfId="11" applyFont="1" applyAlignment="1">
      <alignment horizontal="center" vertical="center" wrapText="1"/>
    </xf>
    <xf numFmtId="0" fontId="60" fillId="0" borderId="207" xfId="11" applyFont="1" applyBorder="1" applyAlignment="1">
      <alignment horizontal="center" vertical="center" wrapText="1"/>
    </xf>
    <xf numFmtId="0" fontId="122" fillId="18" borderId="28" xfId="11" applyFont="1" applyFill="1" applyBorder="1" applyAlignment="1" applyProtection="1">
      <alignment horizontal="center" vertical="center"/>
      <protection hidden="1"/>
    </xf>
    <xf numFmtId="0" fontId="122" fillId="18" borderId="0" xfId="11" applyFont="1" applyFill="1" applyAlignment="1" applyProtection="1">
      <alignment horizontal="center" vertical="center"/>
      <protection hidden="1"/>
    </xf>
    <xf numFmtId="0" fontId="14" fillId="4" borderId="218" xfId="0" applyFont="1" applyFill="1" applyBorder="1" applyAlignment="1">
      <alignment horizontal="center"/>
    </xf>
    <xf numFmtId="0" fontId="14" fillId="4" borderId="209" xfId="0" applyFont="1" applyFill="1" applyBorder="1" applyAlignment="1">
      <alignment horizontal="center"/>
    </xf>
    <xf numFmtId="0" fontId="14" fillId="4" borderId="212" xfId="0" applyFont="1" applyFill="1" applyBorder="1" applyAlignment="1">
      <alignment horizontal="center"/>
    </xf>
    <xf numFmtId="0" fontId="14" fillId="4" borderId="194" xfId="0" applyFont="1" applyFill="1" applyBorder="1" applyAlignment="1">
      <alignment horizontal="center"/>
    </xf>
    <xf numFmtId="0" fontId="14" fillId="4" borderId="0" xfId="0" applyFont="1" applyFill="1" applyAlignment="1">
      <alignment horizontal="center"/>
    </xf>
    <xf numFmtId="0" fontId="14" fillId="4" borderId="208" xfId="0" applyFont="1" applyFill="1" applyBorder="1" applyAlignment="1">
      <alignment horizontal="center"/>
    </xf>
    <xf numFmtId="0" fontId="475" fillId="4" borderId="114" xfId="0" applyFont="1" applyFill="1" applyBorder="1" applyAlignment="1">
      <alignment horizontal="center" vertical="center"/>
    </xf>
    <xf numFmtId="0" fontId="475" fillId="4" borderId="115" xfId="0" applyFont="1" applyFill="1" applyBorder="1" applyAlignment="1">
      <alignment horizontal="center" vertical="center"/>
    </xf>
    <xf numFmtId="0" fontId="475" fillId="4" borderId="116" xfId="0" applyFont="1" applyFill="1" applyBorder="1" applyAlignment="1">
      <alignment horizontal="center" vertical="center"/>
    </xf>
    <xf numFmtId="0" fontId="477" fillId="12" borderId="114" xfId="0" applyFont="1" applyFill="1" applyBorder="1" applyAlignment="1">
      <alignment horizontal="center"/>
    </xf>
    <xf numFmtId="0" fontId="477" fillId="12" borderId="115" xfId="0" applyFont="1" applyFill="1" applyBorder="1" applyAlignment="1">
      <alignment horizontal="center"/>
    </xf>
    <xf numFmtId="0" fontId="476" fillId="12" borderId="115" xfId="0" applyFont="1" applyFill="1" applyBorder="1" applyAlignment="1">
      <alignment horizontal="center"/>
    </xf>
    <xf numFmtId="0" fontId="477" fillId="12" borderId="116" xfId="0" applyFont="1" applyFill="1" applyBorder="1" applyAlignment="1">
      <alignment horizontal="center"/>
    </xf>
    <xf numFmtId="0" fontId="476" fillId="12" borderId="116" xfId="0" applyFont="1" applyFill="1" applyBorder="1" applyAlignment="1">
      <alignment horizontal="center"/>
    </xf>
    <xf numFmtId="0" fontId="476" fillId="0" borderId="194" xfId="0" applyFont="1" applyBorder="1" applyAlignment="1">
      <alignment horizontal="left"/>
    </xf>
    <xf numFmtId="0" fontId="476" fillId="0" borderId="0" xfId="0" applyFont="1" applyAlignment="1">
      <alignment horizontal="left"/>
    </xf>
    <xf numFmtId="0" fontId="476" fillId="0" borderId="208" xfId="0" applyFont="1" applyBorder="1" applyAlignment="1">
      <alignment horizontal="left"/>
    </xf>
    <xf numFmtId="0" fontId="476" fillId="0" borderId="218" xfId="0" applyFont="1" applyBorder="1" applyAlignment="1">
      <alignment horizontal="left"/>
    </xf>
    <xf numFmtId="0" fontId="476" fillId="0" borderId="209" xfId="0" applyFont="1" applyBorder="1" applyAlignment="1">
      <alignment horizontal="left"/>
    </xf>
    <xf numFmtId="0" fontId="476" fillId="0" borderId="212" xfId="0" applyFont="1" applyBorder="1" applyAlignment="1">
      <alignment horizontal="left"/>
    </xf>
    <xf numFmtId="0" fontId="477" fillId="0" borderId="194" xfId="0" applyFont="1" applyBorder="1" applyAlignment="1">
      <alignment horizontal="left"/>
    </xf>
    <xf numFmtId="0" fontId="477" fillId="0" borderId="0" xfId="0" applyFont="1" applyAlignment="1">
      <alignment horizontal="left"/>
    </xf>
    <xf numFmtId="0" fontId="477" fillId="0" borderId="208" xfId="0" applyFont="1" applyBorder="1" applyAlignment="1">
      <alignment horizontal="left"/>
    </xf>
    <xf numFmtId="0" fontId="477" fillId="0" borderId="221" xfId="0" applyFont="1" applyBorder="1" applyAlignment="1">
      <alignment horizontal="center"/>
    </xf>
    <xf numFmtId="0" fontId="477" fillId="0" borderId="222" xfId="0" applyFont="1" applyBorder="1" applyAlignment="1">
      <alignment horizontal="center"/>
    </xf>
    <xf numFmtId="0" fontId="477" fillId="0" borderId="223" xfId="0" applyFont="1" applyBorder="1" applyAlignment="1">
      <alignment horizontal="center"/>
    </xf>
    <xf numFmtId="0" fontId="476" fillId="0" borderId="194" xfId="0" applyFont="1" applyBorder="1" applyAlignment="1">
      <alignment horizontal="center"/>
    </xf>
    <xf numFmtId="0" fontId="476" fillId="0" borderId="0" xfId="0" applyFont="1" applyAlignment="1">
      <alignment horizontal="center"/>
    </xf>
    <xf numFmtId="0" fontId="476" fillId="0" borderId="208" xfId="0" applyFont="1" applyBorder="1" applyAlignment="1">
      <alignment horizontal="center"/>
    </xf>
    <xf numFmtId="0" fontId="477" fillId="0" borderId="194" xfId="0" applyFont="1" applyBorder="1" applyAlignment="1">
      <alignment horizontal="center"/>
    </xf>
    <xf numFmtId="0" fontId="477" fillId="0" borderId="0" xfId="0" applyFont="1" applyAlignment="1">
      <alignment horizontal="center"/>
    </xf>
    <xf numFmtId="0" fontId="477" fillId="0" borderId="208" xfId="0" applyFont="1" applyBorder="1" applyAlignment="1">
      <alignment horizontal="center"/>
    </xf>
    <xf numFmtId="0" fontId="232" fillId="44" borderId="0" xfId="18" applyFont="1" applyFill="1" applyAlignment="1">
      <alignment horizontal="center" vertical="center"/>
    </xf>
    <xf numFmtId="0" fontId="234" fillId="18" borderId="0" xfId="11" applyFont="1" applyFill="1" applyAlignment="1" applyProtection="1">
      <alignment horizontal="center"/>
      <protection locked="0"/>
    </xf>
    <xf numFmtId="0" fontId="192" fillId="12" borderId="0" xfId="11" applyFont="1" applyFill="1" applyAlignment="1">
      <alignment horizontal="center" vertical="center"/>
    </xf>
    <xf numFmtId="0" fontId="92" fillId="20" borderId="33" xfId="11" applyFont="1" applyFill="1" applyBorder="1" applyAlignment="1" applyProtection="1">
      <alignment horizontal="center" vertical="center"/>
      <protection hidden="1"/>
    </xf>
    <xf numFmtId="0" fontId="92" fillId="20" borderId="34" xfId="11" applyFont="1" applyFill="1" applyBorder="1" applyAlignment="1" applyProtection="1">
      <alignment horizontal="center" vertical="center"/>
      <protection hidden="1"/>
    </xf>
    <xf numFmtId="0" fontId="103" fillId="18" borderId="0" xfId="26" applyFont="1" applyFill="1" applyAlignment="1" applyProtection="1">
      <alignment horizontal="center" vertical="center"/>
      <protection locked="0"/>
    </xf>
    <xf numFmtId="0" fontId="103" fillId="18" borderId="34" xfId="11" applyFont="1" applyFill="1" applyBorder="1" applyAlignment="1" applyProtection="1">
      <alignment horizontal="center" vertical="center"/>
      <protection locked="0"/>
    </xf>
    <xf numFmtId="166" fontId="230" fillId="26" borderId="0" xfId="11" applyNumberFormat="1" applyFont="1" applyFill="1" applyAlignment="1" applyProtection="1">
      <alignment horizontal="center" vertical="center"/>
      <protection locked="0"/>
    </xf>
    <xf numFmtId="0" fontId="242" fillId="18" borderId="36" xfId="18" applyFont="1" applyFill="1" applyBorder="1" applyAlignment="1">
      <alignment horizontal="left" vertical="center" wrapText="1"/>
    </xf>
    <xf numFmtId="0" fontId="242" fillId="18" borderId="0" xfId="18" applyFont="1" applyFill="1" applyAlignment="1">
      <alignment horizontal="left" vertical="center" wrapText="1"/>
    </xf>
    <xf numFmtId="0" fontId="147" fillId="18" borderId="87" xfId="18" applyFont="1" applyFill="1" applyBorder="1" applyAlignment="1">
      <alignment horizontal="center" vertical="center" wrapText="1"/>
    </xf>
    <xf numFmtId="0" fontId="147" fillId="18" borderId="26" xfId="18" applyFont="1" applyFill="1" applyBorder="1" applyAlignment="1">
      <alignment horizontal="center" vertical="center" wrapText="1"/>
    </xf>
    <xf numFmtId="0" fontId="147" fillId="18" borderId="27" xfId="18" applyFont="1" applyFill="1" applyBorder="1" applyAlignment="1">
      <alignment horizontal="center" vertical="center" wrapText="1"/>
    </xf>
    <xf numFmtId="0" fontId="147" fillId="18" borderId="28" xfId="18" applyFont="1" applyFill="1" applyBorder="1" applyAlignment="1">
      <alignment horizontal="center" vertical="center" wrapText="1"/>
    </xf>
    <xf numFmtId="0" fontId="147" fillId="18" borderId="0" xfId="18" applyFont="1" applyFill="1" applyAlignment="1">
      <alignment horizontal="center" vertical="center" wrapText="1"/>
    </xf>
    <xf numFmtId="0" fontId="147" fillId="18" borderId="29" xfId="18" applyFont="1" applyFill="1" applyBorder="1" applyAlignment="1">
      <alignment horizontal="center" vertical="center" wrapText="1"/>
    </xf>
    <xf numFmtId="0" fontId="147" fillId="18" borderId="30" xfId="18" applyFont="1" applyFill="1" applyBorder="1" applyAlignment="1">
      <alignment horizontal="center" vertical="center" wrapText="1"/>
    </xf>
    <xf numFmtId="0" fontId="147" fillId="18" borderId="31" xfId="18" applyFont="1" applyFill="1" applyBorder="1" applyAlignment="1">
      <alignment horizontal="center" vertical="center" wrapText="1"/>
    </xf>
    <xf numFmtId="0" fontId="147" fillId="18" borderId="32" xfId="18" applyFont="1" applyFill="1" applyBorder="1" applyAlignment="1">
      <alignment horizontal="center" vertical="center" wrapText="1"/>
    </xf>
    <xf numFmtId="0" fontId="91" fillId="20" borderId="43" xfId="11" applyFont="1" applyFill="1" applyBorder="1" applyAlignment="1" applyProtection="1">
      <alignment horizontal="center" vertical="center"/>
      <protection hidden="1"/>
    </xf>
    <xf numFmtId="0" fontId="91" fillId="20" borderId="26" xfId="11" applyFont="1" applyFill="1" applyBorder="1" applyAlignment="1" applyProtection="1">
      <alignment horizontal="center" vertical="center"/>
      <protection hidden="1"/>
    </xf>
    <xf numFmtId="0" fontId="103" fillId="18" borderId="0" xfId="11" applyFont="1" applyFill="1" applyAlignment="1" applyProtection="1">
      <alignment horizontal="left" vertical="center" wrapText="1"/>
      <protection locked="0"/>
    </xf>
    <xf numFmtId="0" fontId="103" fillId="18" borderId="37" xfId="11" applyFont="1" applyFill="1" applyBorder="1" applyAlignment="1" applyProtection="1">
      <alignment horizontal="left" vertical="center" wrapText="1"/>
      <protection locked="0"/>
    </xf>
    <xf numFmtId="166" fontId="89" fillId="24" borderId="0" xfId="11" applyNumberFormat="1" applyFont="1" applyFill="1" applyAlignment="1" applyProtection="1">
      <alignment horizontal="center" vertical="center"/>
      <protection hidden="1"/>
    </xf>
    <xf numFmtId="1" fontId="103" fillId="18" borderId="0" xfId="11" applyNumberFormat="1" applyFont="1" applyFill="1" applyAlignment="1" applyProtection="1">
      <alignment horizontal="left" vertical="center" wrapText="1"/>
      <protection hidden="1"/>
    </xf>
    <xf numFmtId="0" fontId="103" fillId="18" borderId="0" xfId="11" applyFont="1" applyFill="1" applyAlignment="1" applyProtection="1">
      <alignment horizontal="left" vertical="center" wrapText="1"/>
      <protection hidden="1"/>
    </xf>
    <xf numFmtId="0" fontId="177" fillId="48" borderId="0" xfId="18" applyFont="1" applyFill="1" applyAlignment="1">
      <alignment horizontal="center" vertical="center" wrapText="1"/>
    </xf>
    <xf numFmtId="0" fontId="91" fillId="20" borderId="0" xfId="11" applyFont="1" applyFill="1" applyAlignment="1" applyProtection="1">
      <alignment horizontal="center" vertical="center"/>
      <protection hidden="1"/>
    </xf>
    <xf numFmtId="0" fontId="91" fillId="23" borderId="0" xfId="11" applyFont="1" applyFill="1" applyAlignment="1" applyProtection="1">
      <alignment horizontal="center" vertical="center"/>
      <protection hidden="1"/>
    </xf>
    <xf numFmtId="0" fontId="91" fillId="23" borderId="37" xfId="11" applyFont="1" applyFill="1" applyBorder="1" applyAlignment="1" applyProtection="1">
      <alignment horizontal="center" vertical="center"/>
      <protection hidden="1"/>
    </xf>
    <xf numFmtId="0" fontId="60" fillId="18" borderId="0" xfId="11" applyFont="1" applyFill="1" applyAlignment="1" applyProtection="1">
      <alignment horizontal="left" vertical="center" wrapText="1"/>
      <protection hidden="1"/>
    </xf>
    <xf numFmtId="0" fontId="146" fillId="27" borderId="0" xfId="11" applyFont="1" applyFill="1" applyAlignment="1">
      <alignment horizontal="center" vertical="center"/>
    </xf>
    <xf numFmtId="0" fontId="148" fillId="0" borderId="77" xfId="11" applyFont="1" applyBorder="1" applyAlignment="1">
      <alignment horizontal="center" vertical="center"/>
    </xf>
    <xf numFmtId="0" fontId="60" fillId="0" borderId="77" xfId="11" applyFont="1" applyBorder="1" applyAlignment="1">
      <alignment horizontal="center" vertical="center" wrapText="1"/>
    </xf>
    <xf numFmtId="0" fontId="148" fillId="35" borderId="78" xfId="11" applyFont="1" applyFill="1" applyBorder="1" applyAlignment="1">
      <alignment horizontal="center" vertical="center" wrapText="1"/>
    </xf>
    <xf numFmtId="0" fontId="148" fillId="35" borderId="79" xfId="11" applyFont="1" applyFill="1" applyBorder="1" applyAlignment="1">
      <alignment horizontal="center" vertical="center" wrapText="1"/>
    </xf>
    <xf numFmtId="0" fontId="148" fillId="35" borderId="80" xfId="11" applyFont="1" applyFill="1" applyBorder="1" applyAlignment="1">
      <alignment horizontal="center" vertical="center" wrapText="1"/>
    </xf>
    <xf numFmtId="0" fontId="161" fillId="18" borderId="0" xfId="11" applyFont="1" applyFill="1" applyAlignment="1" applyProtection="1">
      <alignment horizontal="center" vertical="center"/>
      <protection hidden="1"/>
    </xf>
    <xf numFmtId="0" fontId="163" fillId="18" borderId="0" xfId="11" applyFont="1" applyFill="1" applyAlignment="1" applyProtection="1">
      <alignment horizontal="center" vertical="center"/>
      <protection hidden="1"/>
    </xf>
    <xf numFmtId="0" fontId="163" fillId="18" borderId="0" xfId="11" applyFont="1" applyFill="1" applyAlignment="1" applyProtection="1">
      <alignment horizontal="center" vertical="center" wrapText="1"/>
      <protection hidden="1"/>
    </xf>
    <xf numFmtId="0" fontId="160" fillId="0" borderId="0" xfId="12" applyFont="1" applyBorder="1" applyAlignment="1">
      <alignment horizontal="center" vertical="center" wrapText="1"/>
    </xf>
    <xf numFmtId="0" fontId="51" fillId="18" borderId="0" xfId="11" applyFont="1" applyFill="1" applyAlignment="1" applyProtection="1">
      <alignment horizontal="center" vertical="center" wrapText="1"/>
      <protection hidden="1"/>
    </xf>
    <xf numFmtId="0" fontId="155" fillId="18" borderId="0" xfId="11" applyFont="1" applyFill="1" applyAlignment="1" applyProtection="1">
      <alignment horizontal="center" vertical="center" wrapText="1"/>
      <protection hidden="1"/>
    </xf>
    <xf numFmtId="0" fontId="60" fillId="18" borderId="0" xfId="11" applyFont="1" applyFill="1" applyAlignment="1" applyProtection="1">
      <alignment horizontal="center" vertical="center" wrapText="1"/>
      <protection hidden="1"/>
    </xf>
    <xf numFmtId="0" fontId="60" fillId="18" borderId="0" xfId="11" applyFont="1" applyFill="1" applyAlignment="1" applyProtection="1">
      <alignment horizontal="center" vertical="center"/>
      <protection hidden="1"/>
    </xf>
    <xf numFmtId="0" fontId="21" fillId="25" borderId="33" xfId="11" applyFont="1" applyFill="1" applyBorder="1" applyAlignment="1" applyProtection="1">
      <alignment horizontal="center" vertical="center"/>
      <protection hidden="1"/>
    </xf>
    <xf numFmtId="0" fontId="21" fillId="25" borderId="34" xfId="11" applyFont="1" applyFill="1" applyBorder="1" applyAlignment="1" applyProtection="1">
      <alignment horizontal="center" vertical="center"/>
      <protection hidden="1"/>
    </xf>
    <xf numFmtId="0" fontId="21" fillId="25" borderId="35" xfId="11" applyFont="1" applyFill="1" applyBorder="1" applyAlignment="1" applyProtection="1">
      <alignment horizontal="center" vertical="center"/>
      <protection hidden="1"/>
    </xf>
    <xf numFmtId="0" fontId="10" fillId="18" borderId="36" xfId="11" applyFont="1" applyFill="1" applyBorder="1" applyAlignment="1" applyProtection="1">
      <alignment horizontal="center" vertical="center"/>
      <protection hidden="1"/>
    </xf>
    <xf numFmtId="0" fontId="10" fillId="18" borderId="0" xfId="11" applyFont="1" applyFill="1" applyAlignment="1" applyProtection="1">
      <alignment horizontal="center" vertical="center"/>
      <protection hidden="1"/>
    </xf>
    <xf numFmtId="0" fontId="10" fillId="18" borderId="37" xfId="11" applyFont="1" applyFill="1" applyBorder="1" applyAlignment="1" applyProtection="1">
      <alignment horizontal="center" vertical="center"/>
      <protection hidden="1"/>
    </xf>
    <xf numFmtId="0" fontId="296" fillId="18" borderId="21" xfId="12" applyFont="1" applyFill="1" applyBorder="1" applyAlignment="1" applyProtection="1">
      <alignment horizontal="center" vertical="center"/>
      <protection hidden="1"/>
    </xf>
    <xf numFmtId="0" fontId="296" fillId="18" borderId="22" xfId="12" applyFont="1" applyFill="1" applyBorder="1" applyAlignment="1" applyProtection="1">
      <alignment horizontal="center" vertical="center"/>
      <protection hidden="1"/>
    </xf>
    <xf numFmtId="0" fontId="21" fillId="27" borderId="0" xfId="11" applyFont="1" applyFill="1" applyAlignment="1" applyProtection="1">
      <alignment horizontal="center" vertical="center" wrapText="1"/>
      <protection hidden="1"/>
    </xf>
    <xf numFmtId="0" fontId="233" fillId="18" borderId="0" xfId="12" applyFont="1" applyFill="1" applyAlignment="1">
      <alignment horizontal="left"/>
    </xf>
    <xf numFmtId="0" fontId="233" fillId="0" borderId="0" xfId="12" applyFont="1" applyAlignment="1">
      <alignment horizontal="left" vertical="center"/>
    </xf>
    <xf numFmtId="0" fontId="81" fillId="28" borderId="28" xfId="20" applyFont="1" applyFill="1" applyBorder="1" applyAlignment="1">
      <alignment horizontal="center" vertical="center"/>
    </xf>
    <xf numFmtId="0" fontId="81" fillId="28" borderId="0" xfId="20" applyFont="1" applyFill="1" applyAlignment="1">
      <alignment horizontal="center" vertical="center"/>
    </xf>
    <xf numFmtId="0" fontId="81" fillId="28" borderId="29" xfId="20" applyFont="1" applyFill="1" applyBorder="1" applyAlignment="1">
      <alignment horizontal="center" vertical="center"/>
    </xf>
    <xf numFmtId="0" fontId="51" fillId="18" borderId="28" xfId="20" applyFont="1" applyFill="1" applyBorder="1" applyAlignment="1">
      <alignment horizontal="center" vertical="center" wrapText="1"/>
    </xf>
    <xf numFmtId="0" fontId="51" fillId="18" borderId="0" xfId="20" applyFont="1" applyFill="1" applyAlignment="1">
      <alignment horizontal="center" vertical="center" wrapText="1"/>
    </xf>
    <xf numFmtId="0" fontId="51" fillId="18" borderId="29" xfId="20" applyFont="1" applyFill="1" applyBorder="1" applyAlignment="1">
      <alignment horizontal="center" vertical="center" wrapText="1"/>
    </xf>
    <xf numFmtId="0" fontId="79" fillId="18" borderId="114" xfId="11" applyFont="1" applyFill="1" applyBorder="1" applyAlignment="1" applyProtection="1">
      <alignment horizontal="center" vertical="center"/>
      <protection hidden="1"/>
    </xf>
    <xf numFmtId="0" fontId="79" fillId="18" borderId="115" xfId="11" applyFont="1" applyFill="1" applyBorder="1" applyAlignment="1" applyProtection="1">
      <alignment horizontal="center" vertical="center"/>
      <protection hidden="1"/>
    </xf>
    <xf numFmtId="0" fontId="79" fillId="18" borderId="116" xfId="11" applyFont="1" applyFill="1" applyBorder="1" applyAlignment="1" applyProtection="1">
      <alignment horizontal="center" vertical="center"/>
      <protection hidden="1"/>
    </xf>
    <xf numFmtId="0" fontId="240" fillId="18" borderId="87" xfId="20" applyFont="1" applyFill="1" applyBorder="1" applyAlignment="1">
      <alignment horizontal="center" vertical="center" wrapText="1"/>
    </xf>
    <xf numFmtId="0" fontId="240" fillId="18" borderId="26" xfId="20" applyFont="1" applyFill="1" applyBorder="1" applyAlignment="1">
      <alignment horizontal="center" vertical="center" wrapText="1"/>
    </xf>
    <xf numFmtId="0" fontId="240" fillId="18" borderId="27" xfId="20" applyFont="1" applyFill="1" applyBorder="1" applyAlignment="1">
      <alignment horizontal="center" vertical="center" wrapText="1"/>
    </xf>
    <xf numFmtId="0" fontId="240" fillId="18" borderId="28" xfId="20" applyFont="1" applyFill="1" applyBorder="1" applyAlignment="1">
      <alignment horizontal="center" vertical="center" wrapText="1"/>
    </xf>
    <xf numFmtId="0" fontId="240" fillId="18" borderId="0" xfId="20" applyFont="1" applyFill="1" applyAlignment="1">
      <alignment horizontal="center" vertical="center" wrapText="1"/>
    </xf>
    <xf numFmtId="0" fontId="240" fillId="18" borderId="29" xfId="20" applyFont="1" applyFill="1" applyBorder="1" applyAlignment="1">
      <alignment horizontal="center" vertical="center" wrapText="1"/>
    </xf>
    <xf numFmtId="0" fontId="240" fillId="18" borderId="4" xfId="20" applyFont="1" applyFill="1" applyBorder="1" applyAlignment="1">
      <alignment horizontal="center" vertical="center" wrapText="1"/>
    </xf>
    <xf numFmtId="0" fontId="240" fillId="18" borderId="31" xfId="20" applyFont="1" applyFill="1" applyBorder="1" applyAlignment="1">
      <alignment horizontal="center" vertical="center" wrapText="1"/>
    </xf>
    <xf numFmtId="0" fontId="240" fillId="18" borderId="32" xfId="20" applyFont="1" applyFill="1" applyBorder="1" applyAlignment="1">
      <alignment horizontal="center" vertical="center" wrapText="1"/>
    </xf>
    <xf numFmtId="0" fontId="53" fillId="27" borderId="87" xfId="20" applyFont="1" applyFill="1" applyBorder="1" applyAlignment="1">
      <alignment horizontal="center" vertical="center" wrapText="1"/>
    </xf>
    <xf numFmtId="0" fontId="53" fillId="27" borderId="26" xfId="20" applyFont="1" applyFill="1" applyBorder="1" applyAlignment="1">
      <alignment horizontal="center" vertical="center" wrapText="1"/>
    </xf>
    <xf numFmtId="0" fontId="53" fillId="27" borderId="27" xfId="20" applyFont="1" applyFill="1" applyBorder="1" applyAlignment="1">
      <alignment horizontal="center" vertical="center" wrapText="1"/>
    </xf>
    <xf numFmtId="0" fontId="53" fillId="27" borderId="28" xfId="20" applyFont="1" applyFill="1" applyBorder="1" applyAlignment="1">
      <alignment horizontal="center" vertical="center" wrapText="1"/>
    </xf>
    <xf numFmtId="0" fontId="53" fillId="27" borderId="0" xfId="20" applyFont="1" applyFill="1" applyAlignment="1">
      <alignment horizontal="center" vertical="center" wrapText="1"/>
    </xf>
    <xf numFmtId="0" fontId="53" fillId="27" borderId="29" xfId="20" applyFont="1" applyFill="1" applyBorder="1" applyAlignment="1">
      <alignment horizontal="center" vertical="center" wrapText="1"/>
    </xf>
    <xf numFmtId="0" fontId="53" fillId="27" borderId="4" xfId="20" applyFont="1" applyFill="1" applyBorder="1" applyAlignment="1">
      <alignment horizontal="center" vertical="center" wrapText="1"/>
    </xf>
    <xf numFmtId="0" fontId="53" fillId="27" borderId="31" xfId="20" applyFont="1" applyFill="1" applyBorder="1" applyAlignment="1">
      <alignment horizontal="center" vertical="center" wrapText="1"/>
    </xf>
    <xf numFmtId="0" fontId="53" fillId="27" borderId="32" xfId="20" applyFont="1" applyFill="1" applyBorder="1" applyAlignment="1">
      <alignment horizontal="center" vertical="center" wrapText="1"/>
    </xf>
    <xf numFmtId="0" fontId="80" fillId="18" borderId="87" xfId="20" applyFont="1" applyFill="1" applyBorder="1" applyAlignment="1">
      <alignment horizontal="center" vertical="center" wrapText="1"/>
    </xf>
    <xf numFmtId="0" fontId="80" fillId="18" borderId="26" xfId="20" applyFont="1" applyFill="1" applyBorder="1" applyAlignment="1">
      <alignment horizontal="center" vertical="center" wrapText="1"/>
    </xf>
    <xf numFmtId="0" fontId="80" fillId="18" borderId="27" xfId="20" applyFont="1" applyFill="1" applyBorder="1" applyAlignment="1">
      <alignment horizontal="center" vertical="center" wrapText="1"/>
    </xf>
    <xf numFmtId="0" fontId="80" fillId="18" borderId="28" xfId="20" applyFont="1" applyFill="1" applyBorder="1" applyAlignment="1">
      <alignment horizontal="center" vertical="center" wrapText="1"/>
    </xf>
    <xf numFmtId="0" fontId="80" fillId="18" borderId="0" xfId="20" applyFont="1" applyFill="1" applyAlignment="1">
      <alignment horizontal="center" vertical="center" wrapText="1"/>
    </xf>
    <xf numFmtId="0" fontId="80" fillId="18" borderId="29" xfId="20" applyFont="1" applyFill="1" applyBorder="1" applyAlignment="1">
      <alignment horizontal="center" vertical="center" wrapText="1"/>
    </xf>
    <xf numFmtId="0" fontId="308" fillId="18" borderId="0" xfId="31" applyFont="1" applyFill="1" applyAlignment="1" applyProtection="1">
      <alignment horizontal="left" vertical="center"/>
    </xf>
    <xf numFmtId="0" fontId="60" fillId="18" borderId="28" xfId="20" applyFont="1" applyFill="1" applyBorder="1" applyAlignment="1">
      <alignment horizontal="center" vertical="center" wrapText="1"/>
    </xf>
    <xf numFmtId="0" fontId="60" fillId="18" borderId="0" xfId="20" applyFont="1" applyFill="1" applyAlignment="1">
      <alignment horizontal="center" vertical="center" wrapText="1"/>
    </xf>
    <xf numFmtId="0" fontId="60" fillId="18" borderId="29" xfId="20" applyFont="1" applyFill="1" applyBorder="1" applyAlignment="1">
      <alignment horizontal="center" vertical="center" wrapText="1"/>
    </xf>
    <xf numFmtId="0" fontId="60" fillId="18" borderId="4" xfId="20" applyFont="1" applyFill="1" applyBorder="1" applyAlignment="1">
      <alignment horizontal="center" vertical="center" wrapText="1"/>
    </xf>
    <xf numFmtId="0" fontId="60" fillId="18" borderId="31" xfId="20" applyFont="1" applyFill="1" applyBorder="1" applyAlignment="1">
      <alignment horizontal="center" vertical="center" wrapText="1"/>
    </xf>
    <xf numFmtId="0" fontId="60" fillId="18" borderId="32" xfId="20" applyFont="1" applyFill="1" applyBorder="1" applyAlignment="1">
      <alignment horizontal="center" vertical="center" wrapText="1"/>
    </xf>
    <xf numFmtId="0" fontId="233" fillId="18" borderId="0" xfId="30" applyFont="1" applyFill="1" applyAlignment="1" applyProtection="1">
      <alignment horizontal="left" vertical="center"/>
    </xf>
    <xf numFmtId="0" fontId="193" fillId="20" borderId="34" xfId="11" applyFont="1" applyFill="1" applyBorder="1" applyAlignment="1">
      <alignment horizontal="center" vertical="center"/>
    </xf>
    <xf numFmtId="0" fontId="193" fillId="20" borderId="35" xfId="11" applyFont="1" applyFill="1" applyBorder="1" applyAlignment="1">
      <alignment horizontal="center" vertical="center"/>
    </xf>
    <xf numFmtId="0" fontId="148" fillId="18" borderId="0" xfId="11" applyFont="1" applyFill="1" applyAlignment="1">
      <alignment horizontal="center" vertical="center"/>
    </xf>
    <xf numFmtId="0" fontId="148" fillId="18" borderId="37" xfId="11" applyFont="1" applyFill="1" applyBorder="1" applyAlignment="1">
      <alignment horizontal="center" vertical="center"/>
    </xf>
    <xf numFmtId="0" fontId="36" fillId="12" borderId="0" xfId="11" applyFont="1" applyFill="1" applyAlignment="1">
      <alignment horizontal="left" vertical="center"/>
    </xf>
    <xf numFmtId="0" fontId="36" fillId="12" borderId="37" xfId="11" applyFont="1" applyFill="1" applyBorder="1" applyAlignment="1">
      <alignment horizontal="left" vertical="center"/>
    </xf>
    <xf numFmtId="0" fontId="91" fillId="0" borderId="0" xfId="11" applyFont="1" applyAlignment="1">
      <alignment horizontal="center" vertical="center"/>
    </xf>
    <xf numFmtId="0" fontId="91" fillId="0" borderId="37" xfId="11" applyFont="1" applyBorder="1" applyAlignment="1">
      <alignment horizontal="center" vertical="center"/>
    </xf>
    <xf numFmtId="0" fontId="311" fillId="63" borderId="36" xfId="11" applyFont="1" applyFill="1" applyBorder="1" applyAlignment="1">
      <alignment horizontal="center" vertical="center"/>
    </xf>
    <xf numFmtId="0" fontId="325" fillId="47" borderId="0" xfId="11" applyFont="1" applyFill="1" applyAlignment="1">
      <alignment horizontal="left" vertical="top" wrapText="1"/>
    </xf>
    <xf numFmtId="0" fontId="325" fillId="47" borderId="37" xfId="11" applyFont="1" applyFill="1" applyBorder="1" applyAlignment="1">
      <alignment horizontal="left" vertical="top" wrapText="1"/>
    </xf>
    <xf numFmtId="0" fontId="68" fillId="19" borderId="28" xfId="20" applyFont="1" applyFill="1" applyBorder="1" applyAlignment="1">
      <alignment horizontal="center" vertical="center" wrapText="1"/>
    </xf>
    <xf numFmtId="0" fontId="68" fillId="19" borderId="0" xfId="20" applyFont="1" applyFill="1" applyAlignment="1">
      <alignment horizontal="center" vertical="center" wrapText="1"/>
    </xf>
    <xf numFmtId="0" fontId="68" fillId="19" borderId="29" xfId="20" applyFont="1" applyFill="1" applyBorder="1" applyAlignment="1">
      <alignment horizontal="center" vertical="center" wrapText="1"/>
    </xf>
    <xf numFmtId="0" fontId="233" fillId="61" borderId="0" xfId="12" applyFont="1" applyFill="1" applyAlignment="1">
      <alignment horizontal="left" vertical="center"/>
    </xf>
    <xf numFmtId="0" fontId="233" fillId="27" borderId="0" xfId="12" applyFont="1" applyFill="1" applyAlignment="1" applyProtection="1">
      <alignment horizontal="left" vertical="center"/>
      <protection hidden="1"/>
    </xf>
    <xf numFmtId="0" fontId="64" fillId="39" borderId="28" xfId="20" applyFont="1" applyFill="1" applyBorder="1" applyAlignment="1">
      <alignment horizontal="center" vertical="center" wrapText="1"/>
    </xf>
    <xf numFmtId="0" fontId="64" fillId="39" borderId="0" xfId="20" applyFont="1" applyFill="1" applyAlignment="1">
      <alignment horizontal="center" vertical="center" wrapText="1"/>
    </xf>
    <xf numFmtId="0" fontId="64" fillId="39" borderId="29" xfId="20" applyFont="1" applyFill="1" applyBorder="1" applyAlignment="1">
      <alignment horizontal="center" vertical="center" wrapText="1"/>
    </xf>
    <xf numFmtId="0" fontId="64" fillId="39" borderId="4" xfId="20" applyFont="1" applyFill="1" applyBorder="1" applyAlignment="1">
      <alignment horizontal="center" vertical="center" wrapText="1"/>
    </xf>
    <xf numFmtId="0" fontId="64" fillId="39" borderId="31" xfId="20" applyFont="1" applyFill="1" applyBorder="1" applyAlignment="1">
      <alignment horizontal="center" vertical="center" wrapText="1"/>
    </xf>
    <xf numFmtId="0" fontId="64" fillId="39" borderId="32" xfId="20" applyFont="1" applyFill="1" applyBorder="1" applyAlignment="1">
      <alignment horizontal="center" vertical="center" wrapText="1"/>
    </xf>
    <xf numFmtId="0" fontId="311" fillId="30" borderId="33" xfId="11" applyFont="1" applyFill="1" applyBorder="1" applyAlignment="1">
      <alignment horizontal="center" vertical="center"/>
    </xf>
    <xf numFmtId="0" fontId="311" fillId="30" borderId="34" xfId="11" applyFont="1" applyFill="1" applyBorder="1" applyAlignment="1">
      <alignment horizontal="center" vertical="center"/>
    </xf>
    <xf numFmtId="0" fontId="311" fillId="30" borderId="35" xfId="11" applyFont="1" applyFill="1" applyBorder="1" applyAlignment="1">
      <alignment horizontal="center" vertical="center"/>
    </xf>
    <xf numFmtId="0" fontId="314" fillId="18" borderId="0" xfId="11" applyFont="1" applyFill="1" applyAlignment="1">
      <alignment horizontal="center" vertical="center" wrapText="1"/>
    </xf>
    <xf numFmtId="0" fontId="314" fillId="18" borderId="37" xfId="11" applyFont="1" applyFill="1" applyBorder="1" applyAlignment="1">
      <alignment horizontal="center" vertical="center" wrapText="1"/>
    </xf>
    <xf numFmtId="0" fontId="176" fillId="18" borderId="0" xfId="12" applyFont="1" applyFill="1" applyAlignment="1">
      <alignment horizontal="left" vertical="center"/>
    </xf>
    <xf numFmtId="0" fontId="185" fillId="18" borderId="0" xfId="13" applyFont="1" applyFill="1" applyAlignment="1">
      <alignment horizontal="left" vertical="center"/>
    </xf>
    <xf numFmtId="0" fontId="323" fillId="22" borderId="43" xfId="11" applyFont="1" applyFill="1" applyBorder="1" applyAlignment="1">
      <alignment horizontal="center" vertical="center"/>
    </xf>
    <xf numFmtId="0" fontId="323" fillId="22" borderId="36" xfId="11" applyFont="1" applyFill="1" applyBorder="1" applyAlignment="1">
      <alignment horizontal="center" vertical="center"/>
    </xf>
    <xf numFmtId="0" fontId="323" fillId="22" borderId="19" xfId="11" applyFont="1" applyFill="1" applyBorder="1" applyAlignment="1">
      <alignment horizontal="center" vertical="center"/>
    </xf>
    <xf numFmtId="0" fontId="326" fillId="22" borderId="26" xfId="11" applyFont="1" applyFill="1" applyBorder="1" applyAlignment="1">
      <alignment horizontal="left" vertical="top" wrapText="1"/>
    </xf>
    <xf numFmtId="0" fontId="326" fillId="22" borderId="44" xfId="11" applyFont="1" applyFill="1" applyBorder="1" applyAlignment="1">
      <alignment horizontal="left" vertical="top" wrapText="1"/>
    </xf>
    <xf numFmtId="0" fontId="326" fillId="22" borderId="0" xfId="11" applyFont="1" applyFill="1" applyAlignment="1">
      <alignment horizontal="left" vertical="top" wrapText="1"/>
    </xf>
    <xf numFmtId="0" fontId="326" fillId="22" borderId="37" xfId="11" applyFont="1" applyFill="1" applyBorder="1" applyAlignment="1">
      <alignment horizontal="left" vertical="top" wrapText="1"/>
    </xf>
    <xf numFmtId="0" fontId="326" fillId="22" borderId="31" xfId="11" applyFont="1" applyFill="1" applyBorder="1" applyAlignment="1">
      <alignment horizontal="left" vertical="top" wrapText="1"/>
    </xf>
    <xf numFmtId="0" fontId="326" fillId="22" borderId="38" xfId="11" applyFont="1" applyFill="1" applyBorder="1" applyAlignment="1">
      <alignment horizontal="left" vertical="top" wrapText="1"/>
    </xf>
    <xf numFmtId="0" fontId="323" fillId="22" borderId="8" xfId="11" applyFont="1" applyFill="1" applyBorder="1" applyAlignment="1">
      <alignment horizontal="center" vertical="center"/>
    </xf>
    <xf numFmtId="0" fontId="327" fillId="22" borderId="0" xfId="11" applyFont="1" applyFill="1" applyAlignment="1">
      <alignment horizontal="left" vertical="top" wrapText="1"/>
    </xf>
    <xf numFmtId="0" fontId="327" fillId="22" borderId="37" xfId="11" applyFont="1" applyFill="1" applyBorder="1" applyAlignment="1">
      <alignment horizontal="left" vertical="top" wrapText="1"/>
    </xf>
    <xf numFmtId="0" fontId="327" fillId="22" borderId="21" xfId="11" applyFont="1" applyFill="1" applyBorder="1" applyAlignment="1">
      <alignment horizontal="left" vertical="top" wrapText="1"/>
    </xf>
    <xf numFmtId="0" fontId="327" fillId="22" borderId="22" xfId="11" applyFont="1" applyFill="1" applyBorder="1" applyAlignment="1">
      <alignment horizontal="left" vertical="top" wrapText="1"/>
    </xf>
    <xf numFmtId="0" fontId="233" fillId="18" borderId="0" xfId="12" applyFont="1" applyFill="1" applyAlignment="1">
      <alignment horizontal="left" vertical="center"/>
    </xf>
    <xf numFmtId="0" fontId="328" fillId="18" borderId="0" xfId="13" applyFont="1" applyFill="1" applyAlignment="1">
      <alignment horizontal="left" vertical="center"/>
    </xf>
    <xf numFmtId="2" fontId="148" fillId="65" borderId="0" xfId="11" applyNumberFormat="1" applyFont="1" applyFill="1" applyAlignment="1" applyProtection="1">
      <alignment horizontal="center" vertical="center"/>
      <protection locked="0"/>
    </xf>
    <xf numFmtId="0" fontId="178" fillId="66" borderId="0" xfId="20" applyFont="1" applyFill="1" applyAlignment="1">
      <alignment horizontal="center" vertical="center"/>
    </xf>
    <xf numFmtId="0" fontId="60" fillId="41" borderId="0" xfId="16" applyFont="1" applyFill="1" applyAlignment="1">
      <alignment horizontal="center" vertical="center" wrapText="1"/>
    </xf>
    <xf numFmtId="0" fontId="332" fillId="18" borderId="0" xfId="30" applyFont="1" applyFill="1" applyAlignment="1">
      <alignment horizontal="center" vertical="center"/>
    </xf>
    <xf numFmtId="0" fontId="160" fillId="0" borderId="0" xfId="12" applyFont="1" applyAlignment="1">
      <alignment horizontal="left" vertical="center"/>
    </xf>
    <xf numFmtId="0" fontId="160" fillId="18" borderId="0" xfId="12" applyFont="1" applyFill="1" applyBorder="1" applyAlignment="1">
      <alignment horizontal="left" vertical="center"/>
    </xf>
    <xf numFmtId="0" fontId="114" fillId="18" borderId="0" xfId="30" applyFont="1" applyFill="1" applyAlignment="1">
      <alignment horizontal="center" vertical="center" wrapText="1"/>
    </xf>
    <xf numFmtId="0" fontId="160" fillId="18" borderId="0" xfId="12" applyFont="1" applyFill="1" applyAlignment="1">
      <alignment horizontal="center" vertical="center"/>
    </xf>
    <xf numFmtId="0" fontId="160" fillId="18" borderId="0" xfId="12" applyFont="1" applyFill="1" applyAlignment="1">
      <alignment horizontal="center" vertical="center" wrapText="1"/>
    </xf>
    <xf numFmtId="0" fontId="160" fillId="18" borderId="0" xfId="12" applyFont="1" applyFill="1" applyBorder="1" applyAlignment="1">
      <alignment horizontal="center" vertical="center" wrapText="1"/>
    </xf>
    <xf numFmtId="0" fontId="309" fillId="18" borderId="0" xfId="12" applyFont="1" applyFill="1" applyBorder="1" applyAlignment="1">
      <alignment horizontal="center" vertical="center" wrapText="1"/>
    </xf>
    <xf numFmtId="0" fontId="91" fillId="41" borderId="0" xfId="20" applyFont="1" applyFill="1" applyAlignment="1">
      <alignment horizontal="center" vertical="center"/>
    </xf>
    <xf numFmtId="0" fontId="111" fillId="30" borderId="33" xfId="16" applyFont="1" applyFill="1" applyBorder="1" applyAlignment="1">
      <alignment horizontal="center" vertical="center" wrapText="1"/>
    </xf>
    <xf numFmtId="0" fontId="111" fillId="30" borderId="34" xfId="16" applyFont="1" applyFill="1" applyBorder="1" applyAlignment="1">
      <alignment horizontal="center" vertical="center" wrapText="1"/>
    </xf>
    <xf numFmtId="0" fontId="111" fillId="30" borderId="35" xfId="16" applyFont="1" applyFill="1" applyBorder="1" applyAlignment="1">
      <alignment horizontal="center" vertical="center" wrapText="1"/>
    </xf>
    <xf numFmtId="0" fontId="111" fillId="30" borderId="36" xfId="16" applyFont="1" applyFill="1" applyBorder="1" applyAlignment="1">
      <alignment horizontal="center" vertical="center" wrapText="1"/>
    </xf>
    <xf numFmtId="0" fontId="111" fillId="30" borderId="0" xfId="16" applyFont="1" applyFill="1" applyAlignment="1">
      <alignment horizontal="center" vertical="center" wrapText="1"/>
    </xf>
    <xf numFmtId="0" fontId="111" fillId="30" borderId="37" xfId="16" applyFont="1" applyFill="1" applyBorder="1" applyAlignment="1">
      <alignment horizontal="center" vertical="center" wrapText="1"/>
    </xf>
    <xf numFmtId="0" fontId="82" fillId="30" borderId="33" xfId="11" applyFont="1" applyFill="1" applyBorder="1" applyAlignment="1">
      <alignment horizontal="center"/>
    </xf>
    <xf numFmtId="0" fontId="82" fillId="30" borderId="34" xfId="11" applyFont="1" applyFill="1" applyBorder="1" applyAlignment="1">
      <alignment horizontal="center"/>
    </xf>
    <xf numFmtId="0" fontId="82" fillId="30" borderId="35" xfId="11" applyFont="1" applyFill="1" applyBorder="1" applyAlignment="1">
      <alignment horizontal="center"/>
    </xf>
    <xf numFmtId="0" fontId="332" fillId="18" borderId="0" xfId="30" applyFont="1" applyFill="1" applyAlignment="1">
      <alignment horizontal="center" vertical="center" wrapText="1"/>
    </xf>
    <xf numFmtId="0" fontId="335" fillId="18" borderId="0" xfId="20" applyFont="1" applyFill="1" applyAlignment="1">
      <alignment horizontal="center" vertical="center" wrapText="1"/>
    </xf>
    <xf numFmtId="0" fontId="33" fillId="61" borderId="37" xfId="11" applyFont="1" applyFill="1" applyBorder="1" applyAlignment="1">
      <alignment horizontal="center" vertical="center" textRotation="90"/>
    </xf>
    <xf numFmtId="0" fontId="60" fillId="18" borderId="36" xfId="11" applyFont="1" applyFill="1" applyBorder="1" applyAlignment="1">
      <alignment horizontal="center" vertical="center" wrapText="1"/>
    </xf>
    <xf numFmtId="0" fontId="60" fillId="18" borderId="37" xfId="11" applyFont="1" applyFill="1" applyBorder="1" applyAlignment="1">
      <alignment horizontal="center" vertical="center" wrapText="1"/>
    </xf>
    <xf numFmtId="0" fontId="178" fillId="30" borderId="33" xfId="11" applyFont="1" applyFill="1" applyBorder="1" applyAlignment="1" applyProtection="1">
      <alignment horizontal="center" vertical="center"/>
      <protection hidden="1"/>
    </xf>
    <xf numFmtId="0" fontId="178" fillId="30" borderId="34" xfId="11" applyFont="1" applyFill="1" applyBorder="1" applyAlignment="1" applyProtection="1">
      <alignment horizontal="center" vertical="center"/>
      <protection hidden="1"/>
    </xf>
    <xf numFmtId="0" fontId="178" fillId="30" borderId="35" xfId="11" applyFont="1" applyFill="1" applyBorder="1" applyAlignment="1" applyProtection="1">
      <alignment horizontal="center" vertical="center"/>
      <protection hidden="1"/>
    </xf>
    <xf numFmtId="0" fontId="60" fillId="26" borderId="36" xfId="16" applyFont="1" applyFill="1" applyBorder="1" applyAlignment="1">
      <alignment horizontal="center" vertical="center" wrapText="1"/>
    </xf>
    <xf numFmtId="173" fontId="89" fillId="24" borderId="0" xfId="16" applyNumberFormat="1" applyFont="1" applyFill="1" applyAlignment="1">
      <alignment horizontal="center" vertical="center"/>
    </xf>
    <xf numFmtId="172" fontId="60" fillId="26" borderId="0" xfId="16" applyNumberFormat="1" applyFont="1" applyFill="1" applyAlignment="1">
      <alignment horizontal="right" vertical="center"/>
    </xf>
    <xf numFmtId="3" fontId="91" fillId="26" borderId="0" xfId="16" applyNumberFormat="1" applyFont="1" applyFill="1" applyAlignment="1">
      <alignment horizontal="center" vertical="center"/>
    </xf>
    <xf numFmtId="0" fontId="60" fillId="26" borderId="37" xfId="16" applyFont="1" applyFill="1" applyBorder="1" applyAlignment="1">
      <alignment horizontal="center" vertical="center"/>
    </xf>
    <xf numFmtId="0" fontId="93" fillId="18" borderId="26" xfId="11" applyFont="1" applyFill="1" applyBorder="1" applyAlignment="1">
      <alignment horizontal="center" vertical="center"/>
    </xf>
    <xf numFmtId="0" fontId="93" fillId="18" borderId="44" xfId="11" applyFont="1" applyFill="1" applyBorder="1" applyAlignment="1">
      <alignment horizontal="center" vertical="center"/>
    </xf>
    <xf numFmtId="0" fontId="63" fillId="18" borderId="36" xfId="20" applyFont="1" applyFill="1" applyBorder="1" applyAlignment="1">
      <alignment horizontal="center" vertical="center" wrapText="1"/>
    </xf>
    <xf numFmtId="0" fontId="63" fillId="18" borderId="0" xfId="20" applyFont="1" applyFill="1" applyAlignment="1">
      <alignment horizontal="center" vertical="center" wrapText="1"/>
    </xf>
    <xf numFmtId="0" fontId="63" fillId="18" borderId="37" xfId="20" applyFont="1" applyFill="1" applyBorder="1" applyAlignment="1">
      <alignment horizontal="center" vertical="center" wrapText="1"/>
    </xf>
    <xf numFmtId="0" fontId="63" fillId="18" borderId="8" xfId="20" applyFont="1" applyFill="1" applyBorder="1" applyAlignment="1">
      <alignment horizontal="center" vertical="center" wrapText="1"/>
    </xf>
    <xf numFmtId="0" fontId="63" fillId="18" borderId="21" xfId="20" applyFont="1" applyFill="1" applyBorder="1" applyAlignment="1">
      <alignment horizontal="center" vertical="center" wrapText="1"/>
    </xf>
    <xf numFmtId="0" fontId="63" fillId="18" borderId="22" xfId="20" applyFont="1" applyFill="1" applyBorder="1" applyAlignment="1">
      <alignment horizontal="center" vertical="center" wrapText="1"/>
    </xf>
    <xf numFmtId="0" fontId="68" fillId="24" borderId="36" xfId="11" applyFont="1" applyFill="1" applyBorder="1" applyAlignment="1">
      <alignment horizontal="center" vertical="center"/>
    </xf>
    <xf numFmtId="0" fontId="68" fillId="24" borderId="124" xfId="11" applyFont="1" applyFill="1" applyBorder="1" applyAlignment="1">
      <alignment horizontal="center" vertical="center"/>
    </xf>
    <xf numFmtId="184" fontId="68" fillId="24" borderId="0" xfId="11" applyNumberFormat="1" applyFont="1" applyFill="1" applyAlignment="1">
      <alignment horizontal="center" vertical="center"/>
    </xf>
    <xf numFmtId="184" fontId="68" fillId="24" borderId="89" xfId="11" applyNumberFormat="1" applyFont="1" applyFill="1" applyBorder="1" applyAlignment="1">
      <alignment horizontal="center" vertical="center"/>
    </xf>
    <xf numFmtId="0" fontId="88" fillId="26" borderId="0" xfId="11" applyFont="1" applyFill="1" applyAlignment="1">
      <alignment horizontal="center" vertical="center"/>
    </xf>
    <xf numFmtId="0" fontId="88" fillId="26" borderId="89" xfId="11" applyFont="1" applyFill="1" applyBorder="1" applyAlignment="1">
      <alignment horizontal="center" vertical="center"/>
    </xf>
    <xf numFmtId="2" fontId="51" fillId="26" borderId="0" xfId="11" applyNumberFormat="1" applyFont="1" applyFill="1" applyAlignment="1">
      <alignment horizontal="center" vertical="center"/>
    </xf>
    <xf numFmtId="2" fontId="51" fillId="26" borderId="89" xfId="11" applyNumberFormat="1" applyFont="1" applyFill="1" applyBorder="1" applyAlignment="1">
      <alignment horizontal="center" vertical="center"/>
    </xf>
    <xf numFmtId="0" fontId="344" fillId="18" borderId="82" xfId="11" applyFont="1" applyFill="1" applyBorder="1" applyAlignment="1">
      <alignment horizontal="center" vertical="center" wrapText="1"/>
    </xf>
    <xf numFmtId="0" fontId="344" fillId="18" borderId="83" xfId="11" applyFont="1" applyFill="1" applyBorder="1" applyAlignment="1">
      <alignment horizontal="center" vertical="center" wrapText="1"/>
    </xf>
    <xf numFmtId="0" fontId="344" fillId="18" borderId="123" xfId="11" applyFont="1" applyFill="1" applyBorder="1" applyAlignment="1">
      <alignment horizontal="center" vertical="center" wrapText="1"/>
    </xf>
    <xf numFmtId="0" fontId="178" fillId="30" borderId="33" xfId="16" applyFont="1" applyFill="1" applyBorder="1" applyAlignment="1">
      <alignment horizontal="center" vertical="center"/>
    </xf>
    <xf numFmtId="0" fontId="178" fillId="30" borderId="34" xfId="16" applyFont="1" applyFill="1" applyBorder="1" applyAlignment="1">
      <alignment horizontal="center" vertical="center"/>
    </xf>
    <xf numFmtId="0" fontId="178" fillId="30" borderId="35" xfId="16" applyFont="1" applyFill="1" applyBorder="1" applyAlignment="1">
      <alignment horizontal="center" vertical="center"/>
    </xf>
    <xf numFmtId="0" fontId="178" fillId="30" borderId="36" xfId="16" applyFont="1" applyFill="1" applyBorder="1" applyAlignment="1">
      <alignment horizontal="center" vertical="center"/>
    </xf>
    <xf numFmtId="0" fontId="178" fillId="30" borderId="0" xfId="16" applyFont="1" applyFill="1" applyAlignment="1">
      <alignment horizontal="center" vertical="center"/>
    </xf>
    <xf numFmtId="0" fontId="178" fillId="30" borderId="37" xfId="16" applyFont="1" applyFill="1" applyBorder="1" applyAlignment="1">
      <alignment horizontal="center" vertical="center"/>
    </xf>
    <xf numFmtId="2" fontId="93" fillId="18" borderId="31" xfId="11" applyNumberFormat="1" applyFont="1" applyFill="1" applyBorder="1" applyAlignment="1">
      <alignment horizontal="center" vertical="center"/>
    </xf>
    <xf numFmtId="2" fontId="93" fillId="18" borderId="38" xfId="11" applyNumberFormat="1" applyFont="1" applyFill="1" applyBorder="1" applyAlignment="1">
      <alignment horizontal="center" vertical="center"/>
    </xf>
    <xf numFmtId="0" fontId="60" fillId="26" borderId="0" xfId="16" applyFont="1" applyFill="1" applyAlignment="1">
      <alignment horizontal="right" vertical="center"/>
    </xf>
    <xf numFmtId="3" fontId="89" fillId="24" borderId="0" xfId="16" applyNumberFormat="1" applyFont="1" applyFill="1" applyAlignment="1">
      <alignment horizontal="center" vertical="center"/>
    </xf>
    <xf numFmtId="173" fontId="91" fillId="26" borderId="0" xfId="16" applyNumberFormat="1" applyFont="1" applyFill="1" applyAlignment="1">
      <alignment horizontal="center" vertical="center"/>
    </xf>
    <xf numFmtId="3" fontId="343" fillId="24" borderId="124" xfId="16" applyNumberFormat="1" applyFont="1" applyFill="1" applyBorder="1" applyAlignment="1">
      <alignment horizontal="center" vertical="center"/>
    </xf>
    <xf numFmtId="3" fontId="343" fillId="24" borderId="89" xfId="16" applyNumberFormat="1" applyFont="1" applyFill="1" applyBorder="1" applyAlignment="1">
      <alignment horizontal="center" vertical="center"/>
    </xf>
    <xf numFmtId="3" fontId="343" fillId="24" borderId="125" xfId="16" applyNumberFormat="1" applyFont="1" applyFill="1" applyBorder="1" applyAlignment="1">
      <alignment horizontal="center" vertical="center"/>
    </xf>
    <xf numFmtId="0" fontId="310" fillId="18" borderId="36" xfId="20" applyFont="1" applyFill="1" applyBorder="1" applyAlignment="1">
      <alignment horizontal="center" vertical="center" wrapText="1"/>
    </xf>
    <xf numFmtId="0" fontId="310" fillId="18" borderId="0" xfId="20" applyFont="1" applyFill="1" applyAlignment="1">
      <alignment horizontal="center" vertical="center" wrapText="1"/>
    </xf>
    <xf numFmtId="0" fontId="310" fillId="18" borderId="37" xfId="20" applyFont="1" applyFill="1" applyBorder="1" applyAlignment="1">
      <alignment horizontal="center" vertical="center" wrapText="1"/>
    </xf>
    <xf numFmtId="0" fontId="310" fillId="18" borderId="8" xfId="20" applyFont="1" applyFill="1" applyBorder="1" applyAlignment="1">
      <alignment horizontal="center" vertical="center" wrapText="1"/>
    </xf>
    <xf numFmtId="0" fontId="310" fillId="18" borderId="21" xfId="20" applyFont="1" applyFill="1" applyBorder="1" applyAlignment="1">
      <alignment horizontal="center" vertical="center" wrapText="1"/>
    </xf>
    <xf numFmtId="0" fontId="310" fillId="18" borderId="22" xfId="20" applyFont="1" applyFill="1" applyBorder="1" applyAlignment="1">
      <alignment horizontal="center" vertical="center" wrapText="1"/>
    </xf>
    <xf numFmtId="0" fontId="60" fillId="18" borderId="36" xfId="16" applyFont="1" applyFill="1" applyBorder="1" applyAlignment="1">
      <alignment horizontal="center" vertical="center"/>
    </xf>
    <xf numFmtId="0" fontId="60" fillId="18" borderId="0" xfId="16" applyFont="1" applyFill="1" applyAlignment="1">
      <alignment horizontal="center" vertical="center"/>
    </xf>
    <xf numFmtId="0" fontId="60" fillId="18" borderId="37" xfId="16" applyFont="1" applyFill="1" applyBorder="1" applyAlignment="1">
      <alignment horizontal="center" vertical="center"/>
    </xf>
    <xf numFmtId="0" fontId="88" fillId="18" borderId="36" xfId="16" applyFont="1" applyFill="1" applyBorder="1" applyAlignment="1">
      <alignment horizontal="center" vertical="center" wrapText="1"/>
    </xf>
    <xf numFmtId="0" fontId="88" fillId="18" borderId="0" xfId="16" applyFont="1" applyFill="1" applyAlignment="1">
      <alignment horizontal="center" vertical="center" wrapText="1"/>
    </xf>
    <xf numFmtId="0" fontId="67" fillId="18" borderId="0" xfId="11" applyFont="1" applyFill="1" applyAlignment="1">
      <alignment horizontal="center" vertical="center" wrapText="1"/>
    </xf>
    <xf numFmtId="0" fontId="51" fillId="18" borderId="0" xfId="11" applyFont="1" applyFill="1" applyAlignment="1">
      <alignment horizontal="center" vertical="center" wrapText="1"/>
    </xf>
    <xf numFmtId="0" fontId="88" fillId="18" borderId="37" xfId="16" applyFont="1" applyFill="1" applyBorder="1" applyAlignment="1">
      <alignment horizontal="center" vertical="center" wrapText="1"/>
    </xf>
    <xf numFmtId="0" fontId="347" fillId="18" borderId="33" xfId="11" applyFont="1" applyFill="1" applyBorder="1" applyAlignment="1">
      <alignment horizontal="center" vertical="center"/>
    </xf>
    <xf numFmtId="0" fontId="347" fillId="18" borderId="34" xfId="11" applyFont="1" applyFill="1" applyBorder="1" applyAlignment="1">
      <alignment horizontal="center" vertical="center"/>
    </xf>
    <xf numFmtId="0" fontId="347" fillId="18" borderId="35" xfId="11" applyFont="1" applyFill="1" applyBorder="1" applyAlignment="1">
      <alignment horizontal="center" vertical="center"/>
    </xf>
    <xf numFmtId="0" fontId="93" fillId="61" borderId="37" xfId="11" applyFont="1" applyFill="1" applyBorder="1" applyAlignment="1">
      <alignment horizontal="center" vertical="center" textRotation="90"/>
    </xf>
    <xf numFmtId="0" fontId="348" fillId="18" borderId="36" xfId="30" applyFont="1" applyFill="1" applyBorder="1" applyAlignment="1">
      <alignment horizontal="center" vertical="center" wrapText="1"/>
    </xf>
    <xf numFmtId="0" fontId="348" fillId="18" borderId="0" xfId="30" applyFont="1" applyFill="1" applyBorder="1" applyAlignment="1">
      <alignment horizontal="center" vertical="center" wrapText="1"/>
    </xf>
    <xf numFmtId="0" fontId="348" fillId="18" borderId="37" xfId="30" applyFont="1" applyFill="1" applyBorder="1" applyAlignment="1">
      <alignment horizontal="center" vertical="center" wrapText="1"/>
    </xf>
    <xf numFmtId="0" fontId="80" fillId="24" borderId="36" xfId="11" applyFont="1" applyFill="1" applyBorder="1" applyAlignment="1">
      <alignment horizontal="center" vertical="center"/>
    </xf>
    <xf numFmtId="184" fontId="80" fillId="24" borderId="0" xfId="11" applyNumberFormat="1" applyFont="1" applyFill="1" applyAlignment="1">
      <alignment horizontal="center" vertical="center"/>
    </xf>
    <xf numFmtId="173" fontId="80" fillId="24" borderId="0" xfId="16" applyNumberFormat="1" applyFont="1" applyFill="1" applyAlignment="1">
      <alignment horizontal="center" vertical="center"/>
    </xf>
    <xf numFmtId="0" fontId="88" fillId="18" borderId="36" xfId="16" applyFont="1" applyFill="1" applyBorder="1" applyAlignment="1">
      <alignment horizontal="center" vertical="top" wrapText="1"/>
    </xf>
    <xf numFmtId="0" fontId="88" fillId="18" borderId="0" xfId="16" applyFont="1" applyFill="1" applyAlignment="1">
      <alignment horizontal="center" vertical="top" wrapText="1"/>
    </xf>
    <xf numFmtId="0" fontId="75" fillId="18" borderId="0" xfId="11" applyFont="1" applyFill="1" applyAlignment="1">
      <alignment horizontal="center" vertical="top" wrapText="1"/>
    </xf>
    <xf numFmtId="182" fontId="88" fillId="26" borderId="0" xfId="11" applyNumberFormat="1" applyFont="1" applyFill="1" applyAlignment="1">
      <alignment horizontal="center" vertical="center"/>
    </xf>
    <xf numFmtId="2" fontId="132" fillId="26" borderId="37" xfId="11" applyNumberFormat="1" applyFont="1" applyFill="1" applyBorder="1" applyAlignment="1">
      <alignment horizontal="center" vertical="center"/>
    </xf>
    <xf numFmtId="0" fontId="51" fillId="18" borderId="0" xfId="16" applyFont="1" applyFill="1" applyAlignment="1">
      <alignment horizontal="center" vertical="top" wrapText="1"/>
    </xf>
    <xf numFmtId="0" fontId="88" fillId="18" borderId="37" xfId="16" applyFont="1" applyFill="1" applyBorder="1" applyAlignment="1">
      <alignment horizontal="center" vertical="top" wrapText="1"/>
    </xf>
    <xf numFmtId="0" fontId="310" fillId="18" borderId="36" xfId="20" applyFont="1" applyFill="1" applyBorder="1" applyAlignment="1">
      <alignment horizontal="center" vertical="center"/>
    </xf>
    <xf numFmtId="0" fontId="310" fillId="18" borderId="0" xfId="20" applyFont="1" applyFill="1" applyAlignment="1">
      <alignment horizontal="center" vertical="center"/>
    </xf>
    <xf numFmtId="0" fontId="310" fillId="18" borderId="37" xfId="20" applyFont="1" applyFill="1" applyBorder="1" applyAlignment="1">
      <alignment horizontal="center" vertical="center"/>
    </xf>
    <xf numFmtId="0" fontId="310" fillId="18" borderId="8" xfId="20" applyFont="1" applyFill="1" applyBorder="1" applyAlignment="1">
      <alignment horizontal="center" vertical="center"/>
    </xf>
    <xf numFmtId="0" fontId="310" fillId="18" borderId="21" xfId="20" applyFont="1" applyFill="1" applyBorder="1" applyAlignment="1">
      <alignment horizontal="center" vertical="center"/>
    </xf>
    <xf numFmtId="0" fontId="310" fillId="18" borderId="22" xfId="20" applyFont="1" applyFill="1" applyBorder="1" applyAlignment="1">
      <alignment horizontal="center" vertical="center"/>
    </xf>
    <xf numFmtId="0" fontId="349" fillId="18" borderId="36" xfId="11" applyFont="1" applyFill="1" applyBorder="1" applyAlignment="1">
      <alignment horizontal="center" vertical="center" wrapText="1"/>
    </xf>
    <xf numFmtId="0" fontId="349" fillId="18" borderId="0" xfId="11" applyFont="1" applyFill="1" applyAlignment="1">
      <alignment horizontal="center" vertical="center" wrapText="1"/>
    </xf>
    <xf numFmtId="0" fontId="349" fillId="18" borderId="8" xfId="11" applyFont="1" applyFill="1" applyBorder="1" applyAlignment="1">
      <alignment horizontal="center" vertical="center" wrapText="1"/>
    </xf>
    <xf numFmtId="0" fontId="349" fillId="18" borderId="21" xfId="11" applyFont="1" applyFill="1" applyBorder="1" applyAlignment="1">
      <alignment horizontal="center" vertical="center" wrapText="1"/>
    </xf>
    <xf numFmtId="185" fontId="80" fillId="24" borderId="0" xfId="11" applyNumberFormat="1" applyFont="1" applyFill="1" applyAlignment="1">
      <alignment horizontal="center" vertical="center"/>
    </xf>
    <xf numFmtId="184" fontId="76" fillId="26" borderId="0" xfId="11" applyNumberFormat="1" applyFont="1" applyFill="1" applyAlignment="1">
      <alignment horizontal="center" vertical="center"/>
    </xf>
    <xf numFmtId="182" fontId="58" fillId="41" borderId="37" xfId="11" applyNumberFormat="1" applyFont="1" applyFill="1" applyBorder="1" applyAlignment="1">
      <alignment horizontal="center" vertical="center"/>
    </xf>
    <xf numFmtId="0" fontId="111" fillId="30" borderId="36" xfId="16" applyFont="1" applyFill="1" applyBorder="1" applyAlignment="1">
      <alignment horizontal="center" vertical="center"/>
    </xf>
    <xf numFmtId="0" fontId="111" fillId="30" borderId="0" xfId="16" applyFont="1" applyFill="1" applyAlignment="1">
      <alignment horizontal="center" vertical="center"/>
    </xf>
    <xf numFmtId="0" fontId="111" fillId="30" borderId="37" xfId="16" applyFont="1" applyFill="1" applyBorder="1" applyAlignment="1">
      <alignment horizontal="center" vertical="center"/>
    </xf>
    <xf numFmtId="0" fontId="88" fillId="18" borderId="36" xfId="16" applyFont="1" applyFill="1" applyBorder="1" applyAlignment="1">
      <alignment horizontal="center" vertical="center"/>
    </xf>
    <xf numFmtId="0" fontId="88" fillId="18" borderId="0" xfId="16" applyFont="1" applyFill="1" applyAlignment="1">
      <alignment horizontal="center" vertical="center"/>
    </xf>
    <xf numFmtId="0" fontId="88" fillId="18" borderId="37" xfId="16" applyFont="1" applyFill="1" applyBorder="1" applyAlignment="1">
      <alignment horizontal="center" vertical="center"/>
    </xf>
    <xf numFmtId="0" fontId="3" fillId="26" borderId="0" xfId="20" applyFill="1" applyAlignment="1">
      <alignment horizontal="center"/>
    </xf>
    <xf numFmtId="0" fontId="143" fillId="18" borderId="36" xfId="16" applyFont="1" applyFill="1" applyBorder="1" applyAlignment="1">
      <alignment horizontal="center" vertical="center"/>
    </xf>
    <xf numFmtId="0" fontId="143" fillId="18" borderId="0" xfId="16" applyFont="1" applyFill="1" applyAlignment="1">
      <alignment horizontal="center" vertical="center"/>
    </xf>
    <xf numFmtId="0" fontId="143" fillId="18" borderId="37" xfId="16" applyFont="1" applyFill="1" applyBorder="1" applyAlignment="1">
      <alignment horizontal="center" vertical="center"/>
    </xf>
    <xf numFmtId="0" fontId="350" fillId="29" borderId="0" xfId="11" applyFont="1" applyFill="1" applyAlignment="1">
      <alignment horizontal="center" vertical="center"/>
    </xf>
    <xf numFmtId="182" fontId="51" fillId="41" borderId="0" xfId="11" applyNumberFormat="1" applyFont="1" applyFill="1" applyAlignment="1">
      <alignment horizontal="center" vertical="center"/>
    </xf>
    <xf numFmtId="182" fontId="51" fillId="41" borderId="37" xfId="11" applyNumberFormat="1" applyFont="1" applyFill="1" applyBorder="1" applyAlignment="1">
      <alignment horizontal="center" vertical="center"/>
    </xf>
    <xf numFmtId="0" fontId="352" fillId="24" borderId="36" xfId="11" applyFont="1" applyFill="1" applyBorder="1" applyAlignment="1">
      <alignment horizontal="center" vertical="center"/>
    </xf>
    <xf numFmtId="0" fontId="157" fillId="24" borderId="0" xfId="11" applyFont="1" applyFill="1" applyAlignment="1">
      <alignment horizontal="center" vertical="center"/>
    </xf>
    <xf numFmtId="173" fontId="60" fillId="20" borderId="0" xfId="16" applyNumberFormat="1" applyFont="1" applyFill="1" applyAlignment="1">
      <alignment horizontal="center" vertical="center"/>
    </xf>
    <xf numFmtId="0" fontId="66" fillId="18" borderId="36" xfId="11" applyFont="1" applyFill="1" applyBorder="1" applyAlignment="1">
      <alignment horizontal="center" vertical="center" wrapText="1"/>
    </xf>
    <xf numFmtId="0" fontId="66" fillId="18" borderId="0" xfId="11" applyFont="1" applyFill="1" applyAlignment="1">
      <alignment horizontal="center" vertical="center" wrapText="1"/>
    </xf>
    <xf numFmtId="0" fontId="66" fillId="18" borderId="37" xfId="11" applyFont="1" applyFill="1" applyBorder="1" applyAlignment="1">
      <alignment horizontal="center" vertical="center" wrapText="1"/>
    </xf>
    <xf numFmtId="0" fontId="66" fillId="18" borderId="8" xfId="11" applyFont="1" applyFill="1" applyBorder="1" applyAlignment="1">
      <alignment horizontal="center" vertical="center" wrapText="1"/>
    </xf>
    <xf numFmtId="0" fontId="66" fillId="18" borderId="21" xfId="11" applyFont="1" applyFill="1" applyBorder="1" applyAlignment="1">
      <alignment horizontal="center" vertical="center" wrapText="1"/>
    </xf>
    <xf numFmtId="0" fontId="66" fillId="18" borderId="22" xfId="11" applyFont="1" applyFill="1" applyBorder="1" applyAlignment="1">
      <alignment horizontal="center" vertical="center" wrapText="1"/>
    </xf>
    <xf numFmtId="0" fontId="178" fillId="30" borderId="36" xfId="16" applyFont="1" applyFill="1" applyBorder="1" applyAlignment="1">
      <alignment horizontal="center" vertical="center" wrapText="1"/>
    </xf>
    <xf numFmtId="0" fontId="178" fillId="30" borderId="0" xfId="16" applyFont="1" applyFill="1" applyAlignment="1">
      <alignment horizontal="center" vertical="center" wrapText="1"/>
    </xf>
    <xf numFmtId="0" fontId="65" fillId="18" borderId="36" xfId="11" applyFont="1" applyFill="1" applyBorder="1" applyAlignment="1">
      <alignment horizontal="center" vertical="center"/>
    </xf>
    <xf numFmtId="0" fontId="65" fillId="18" borderId="0" xfId="11" applyFont="1" applyFill="1" applyAlignment="1">
      <alignment horizontal="center" vertical="center"/>
    </xf>
    <xf numFmtId="0" fontId="65" fillId="18" borderId="37" xfId="11" applyFont="1" applyFill="1" applyBorder="1" applyAlignment="1">
      <alignment horizontal="center" vertical="center"/>
    </xf>
    <xf numFmtId="0" fontId="75" fillId="18" borderId="0" xfId="16" applyFont="1" applyFill="1" applyAlignment="1">
      <alignment horizontal="center" vertical="center" wrapText="1"/>
    </xf>
    <xf numFmtId="0" fontId="351" fillId="20" borderId="0" xfId="11" applyFont="1" applyFill="1" applyAlignment="1">
      <alignment horizontal="center" vertical="center" wrapText="1"/>
    </xf>
    <xf numFmtId="0" fontId="69" fillId="0" borderId="36" xfId="11" applyFont="1" applyBorder="1" applyAlignment="1">
      <alignment horizontal="center" vertical="center"/>
    </xf>
    <xf numFmtId="0" fontId="69" fillId="0" borderId="0" xfId="11" applyFont="1" applyAlignment="1">
      <alignment horizontal="center" vertical="center"/>
    </xf>
    <xf numFmtId="0" fontId="69" fillId="0" borderId="37" xfId="11" applyFont="1" applyBorder="1" applyAlignment="1">
      <alignment horizontal="center" vertical="center"/>
    </xf>
    <xf numFmtId="0" fontId="76" fillId="18" borderId="0" xfId="11" applyFont="1" applyFill="1" applyAlignment="1">
      <alignment horizontal="left" vertical="center" wrapText="1"/>
    </xf>
    <xf numFmtId="0" fontId="76" fillId="18" borderId="37" xfId="11" applyFont="1" applyFill="1" applyBorder="1" applyAlignment="1">
      <alignment horizontal="left" vertical="center" wrapText="1"/>
    </xf>
    <xf numFmtId="0" fontId="354" fillId="18" borderId="36" xfId="11" applyFont="1" applyFill="1" applyBorder="1" applyAlignment="1">
      <alignment horizontal="center" vertical="center"/>
    </xf>
    <xf numFmtId="0" fontId="51" fillId="18" borderId="0" xfId="11" applyFont="1" applyFill="1" applyAlignment="1">
      <alignment horizontal="left" vertical="center" wrapText="1"/>
    </xf>
    <xf numFmtId="0" fontId="51" fillId="18" borderId="37" xfId="11" applyFont="1" applyFill="1" applyBorder="1" applyAlignment="1">
      <alignment horizontal="left" vertical="center" wrapText="1"/>
    </xf>
    <xf numFmtId="0" fontId="310" fillId="0" borderId="36" xfId="20" applyFont="1" applyBorder="1" applyAlignment="1">
      <alignment horizontal="center" wrapText="1"/>
    </xf>
    <xf numFmtId="0" fontId="310" fillId="0" borderId="0" xfId="20" applyFont="1" applyAlignment="1">
      <alignment horizontal="center" wrapText="1"/>
    </xf>
    <xf numFmtId="0" fontId="310" fillId="0" borderId="37" xfId="20" applyFont="1" applyBorder="1" applyAlignment="1">
      <alignment horizontal="center" wrapText="1"/>
    </xf>
    <xf numFmtId="0" fontId="53" fillId="18" borderId="17" xfId="20" applyFont="1" applyFill="1" applyBorder="1" applyAlignment="1">
      <alignment horizontal="center" vertical="center"/>
    </xf>
    <xf numFmtId="0" fontId="53" fillId="18" borderId="23" xfId="20" applyFont="1" applyFill="1" applyBorder="1" applyAlignment="1">
      <alignment horizontal="center" vertical="center"/>
    </xf>
    <xf numFmtId="0" fontId="65" fillId="18" borderId="82" xfId="11" applyFont="1" applyFill="1" applyBorder="1" applyAlignment="1">
      <alignment horizontal="center" vertical="center"/>
    </xf>
    <xf numFmtId="0" fontId="65" fillId="18" borderId="83" xfId="11" applyFont="1" applyFill="1" applyBorder="1" applyAlignment="1">
      <alignment horizontal="center" vertical="center"/>
    </xf>
    <xf numFmtId="0" fontId="65" fillId="18" borderId="123" xfId="11" applyFont="1" applyFill="1" applyBorder="1" applyAlignment="1">
      <alignment horizontal="center" vertical="center"/>
    </xf>
    <xf numFmtId="0" fontId="354" fillId="29" borderId="36" xfId="11" applyFont="1" applyFill="1" applyBorder="1" applyAlignment="1">
      <alignment horizontal="center" vertical="center"/>
    </xf>
    <xf numFmtId="0" fontId="60" fillId="29" borderId="0" xfId="11" applyFont="1" applyFill="1" applyAlignment="1">
      <alignment horizontal="center" vertical="center"/>
    </xf>
    <xf numFmtId="184" fontId="60" fillId="29" borderId="0" xfId="11" applyNumberFormat="1" applyFont="1" applyFill="1" applyAlignment="1">
      <alignment horizontal="center" vertical="center"/>
    </xf>
    <xf numFmtId="173" fontId="355" fillId="24" borderId="0" xfId="16" applyNumberFormat="1" applyFont="1" applyFill="1" applyAlignment="1">
      <alignment horizontal="center" vertical="center"/>
    </xf>
    <xf numFmtId="182" fontId="57" fillId="41" borderId="37" xfId="11" applyNumberFormat="1" applyFont="1" applyFill="1" applyBorder="1" applyAlignment="1">
      <alignment horizontal="center" vertical="center"/>
    </xf>
    <xf numFmtId="0" fontId="111" fillId="30" borderId="34" xfId="20" applyFont="1" applyFill="1" applyBorder="1" applyAlignment="1">
      <alignment horizontal="center" vertical="center" wrapText="1"/>
    </xf>
    <xf numFmtId="0" fontId="111" fillId="30" borderId="35" xfId="20" applyFont="1" applyFill="1" applyBorder="1" applyAlignment="1">
      <alignment horizontal="center" vertical="center" wrapText="1"/>
    </xf>
    <xf numFmtId="0" fontId="111" fillId="30" borderId="0" xfId="20" applyFont="1" applyFill="1" applyAlignment="1">
      <alignment horizontal="center" vertical="center" wrapText="1"/>
    </xf>
    <xf numFmtId="0" fontId="111" fillId="30" borderId="37" xfId="20" applyFont="1" applyFill="1" applyBorder="1" applyAlignment="1">
      <alignment horizontal="center" vertical="center" wrapText="1"/>
    </xf>
    <xf numFmtId="0" fontId="356" fillId="18" borderId="0" xfId="20" applyFont="1" applyFill="1" applyAlignment="1">
      <alignment horizontal="center" vertical="center" wrapText="1"/>
    </xf>
    <xf numFmtId="0" fontId="157" fillId="24" borderId="0" xfId="20" applyFont="1" applyFill="1" applyAlignment="1">
      <alignment horizontal="center" vertical="center" wrapText="1"/>
    </xf>
    <xf numFmtId="0" fontId="355" fillId="18" borderId="0" xfId="20" applyFont="1" applyFill="1" applyAlignment="1">
      <alignment horizontal="center" vertical="center" wrapText="1"/>
    </xf>
    <xf numFmtId="0" fontId="355" fillId="18" borderId="89" xfId="20" applyFont="1" applyFill="1" applyBorder="1" applyAlignment="1">
      <alignment horizontal="center" vertical="center" wrapText="1"/>
    </xf>
    <xf numFmtId="0" fontId="63" fillId="18" borderId="36" xfId="20" applyFont="1" applyFill="1" applyBorder="1" applyAlignment="1">
      <alignment horizontal="right" vertical="center"/>
    </xf>
    <xf numFmtId="0" fontId="63" fillId="18" borderId="0" xfId="20" applyFont="1" applyFill="1" applyAlignment="1">
      <alignment horizontal="right" vertical="center"/>
    </xf>
    <xf numFmtId="0" fontId="63" fillId="18" borderId="20" xfId="20" applyFont="1" applyFill="1" applyBorder="1" applyAlignment="1">
      <alignment horizontal="right" vertical="center"/>
    </xf>
    <xf numFmtId="0" fontId="63" fillId="18" borderId="126" xfId="20" applyFont="1" applyFill="1" applyBorder="1" applyAlignment="1">
      <alignment horizontal="right" vertical="center"/>
    </xf>
    <xf numFmtId="2" fontId="359" fillId="67" borderId="0" xfId="11" applyNumberFormat="1" applyFont="1" applyFill="1" applyAlignment="1" applyProtection="1">
      <alignment horizontal="center" vertical="center" wrapText="1"/>
      <protection locked="0"/>
    </xf>
    <xf numFmtId="0" fontId="358" fillId="18" borderId="0" xfId="16" applyFont="1" applyFill="1" applyAlignment="1">
      <alignment horizontal="center" vertical="center" wrapText="1"/>
    </xf>
    <xf numFmtId="185" fontId="80" fillId="24" borderId="0" xfId="16" applyNumberFormat="1" applyFont="1" applyFill="1" applyAlignment="1">
      <alignment horizontal="center" vertical="center"/>
    </xf>
    <xf numFmtId="186" fontId="80" fillId="24" borderId="0" xfId="11" applyNumberFormat="1" applyFont="1" applyFill="1" applyAlignment="1">
      <alignment horizontal="center" vertical="center"/>
    </xf>
    <xf numFmtId="0" fontId="357" fillId="18" borderId="0" xfId="16" applyFont="1" applyFill="1" applyAlignment="1">
      <alignment horizontal="center" vertical="center" wrapText="1"/>
    </xf>
    <xf numFmtId="0" fontId="71" fillId="18" borderId="0" xfId="16" applyFont="1" applyFill="1" applyAlignment="1">
      <alignment horizontal="center" vertical="center" wrapText="1"/>
    </xf>
    <xf numFmtId="173" fontId="57" fillId="26" borderId="0" xfId="11" applyNumberFormat="1" applyFont="1" applyFill="1" applyAlignment="1">
      <alignment horizontal="center" vertical="center"/>
    </xf>
    <xf numFmtId="173" fontId="60" fillId="26" borderId="0" xfId="11" applyNumberFormat="1" applyFont="1" applyFill="1" applyAlignment="1">
      <alignment horizontal="center" vertical="center"/>
    </xf>
    <xf numFmtId="0" fontId="362" fillId="18" borderId="83" xfId="11" applyFont="1" applyFill="1" applyBorder="1" applyAlignment="1">
      <alignment horizontal="center" vertical="center"/>
    </xf>
    <xf numFmtId="0" fontId="64" fillId="18" borderId="0" xfId="11" applyFont="1" applyFill="1" applyAlignment="1">
      <alignment horizontal="right" vertical="center"/>
    </xf>
    <xf numFmtId="0" fontId="364" fillId="22" borderId="0" xfId="11" applyFont="1" applyFill="1" applyAlignment="1">
      <alignment horizontal="center" vertical="center"/>
    </xf>
    <xf numFmtId="185" fontId="364" fillId="22" borderId="0" xfId="16" applyNumberFormat="1" applyFont="1" applyFill="1" applyAlignment="1">
      <alignment horizontal="center" vertical="center"/>
    </xf>
    <xf numFmtId="185" fontId="364" fillId="22" borderId="0" xfId="11" applyNumberFormat="1" applyFont="1" applyFill="1" applyAlignment="1">
      <alignment horizontal="center" vertical="center"/>
    </xf>
    <xf numFmtId="186" fontId="364" fillId="22" borderId="0" xfId="11" applyNumberFormat="1" applyFont="1" applyFill="1" applyAlignment="1">
      <alignment horizontal="center" vertical="center"/>
    </xf>
    <xf numFmtId="0" fontId="364" fillId="18" borderId="83" xfId="11" applyFont="1" applyFill="1" applyBorder="1" applyAlignment="1">
      <alignment horizontal="center" vertical="center"/>
    </xf>
    <xf numFmtId="0" fontId="70" fillId="18" borderId="0" xfId="11" applyFont="1" applyFill="1" applyAlignment="1">
      <alignment horizontal="center" vertical="center" wrapText="1"/>
    </xf>
    <xf numFmtId="0" fontId="70" fillId="18" borderId="40" xfId="11" applyFont="1" applyFill="1" applyBorder="1" applyAlignment="1">
      <alignment horizontal="center" vertical="center" wrapText="1"/>
    </xf>
    <xf numFmtId="0" fontId="372" fillId="18" borderId="0" xfId="20" applyFont="1" applyFill="1" applyAlignment="1">
      <alignment horizontal="left" vertical="center" wrapText="1"/>
    </xf>
    <xf numFmtId="0" fontId="310" fillId="18" borderId="109" xfId="20" applyFont="1" applyFill="1" applyBorder="1" applyAlignment="1">
      <alignment horizontal="center" vertical="center" wrapText="1"/>
    </xf>
    <xf numFmtId="0" fontId="52" fillId="30" borderId="33" xfId="11" applyFont="1" applyFill="1" applyBorder="1" applyAlignment="1">
      <alignment horizontal="center"/>
    </xf>
    <xf numFmtId="0" fontId="52" fillId="30" borderId="34" xfId="11" applyFont="1" applyFill="1" applyBorder="1" applyAlignment="1">
      <alignment horizontal="center"/>
    </xf>
    <xf numFmtId="0" fontId="52" fillId="30" borderId="35" xfId="11" applyFont="1" applyFill="1" applyBorder="1" applyAlignment="1">
      <alignment horizontal="center"/>
    </xf>
    <xf numFmtId="0" fontId="52" fillId="30" borderId="36" xfId="11" applyFont="1" applyFill="1" applyBorder="1" applyAlignment="1">
      <alignment horizontal="center"/>
    </xf>
    <xf numFmtId="0" fontId="52" fillId="30" borderId="0" xfId="11" applyFont="1" applyFill="1" applyAlignment="1">
      <alignment horizontal="center"/>
    </xf>
    <xf numFmtId="0" fontId="52" fillId="30" borderId="37" xfId="11" applyFont="1" applyFill="1" applyBorder="1" applyAlignment="1">
      <alignment horizontal="center"/>
    </xf>
    <xf numFmtId="173" fontId="365" fillId="24" borderId="0" xfId="11" applyNumberFormat="1" applyFont="1" applyFill="1" applyAlignment="1">
      <alignment horizontal="center" vertical="center"/>
    </xf>
    <xf numFmtId="173" fontId="80" fillId="24" borderId="0" xfId="11" applyNumberFormat="1" applyFont="1" applyFill="1" applyAlignment="1">
      <alignment horizontal="center" vertical="center"/>
    </xf>
    <xf numFmtId="0" fontId="367" fillId="26" borderId="0" xfId="11" applyFont="1" applyFill="1" applyAlignment="1">
      <alignment horizontal="center" vertical="center"/>
    </xf>
    <xf numFmtId="2" fontId="88" fillId="67" borderId="0" xfId="11" applyNumberFormat="1" applyFont="1" applyFill="1" applyAlignment="1" applyProtection="1">
      <alignment horizontal="left" vertical="center" wrapText="1"/>
      <protection locked="0"/>
    </xf>
    <xf numFmtId="0" fontId="374" fillId="18" borderId="36" xfId="20" applyFont="1" applyFill="1" applyBorder="1" applyAlignment="1">
      <alignment horizontal="center" vertical="center" wrapText="1"/>
    </xf>
    <xf numFmtId="0" fontId="374" fillId="18" borderId="0" xfId="20" applyFont="1" applyFill="1" applyAlignment="1">
      <alignment horizontal="center" vertical="center" wrapText="1"/>
    </xf>
    <xf numFmtId="0" fontId="374" fillId="18" borderId="37" xfId="20" applyFont="1" applyFill="1" applyBorder="1" applyAlignment="1">
      <alignment horizontal="center" vertical="center" wrapText="1"/>
    </xf>
    <xf numFmtId="0" fontId="374" fillId="18" borderId="36" xfId="20" applyFont="1" applyFill="1" applyBorder="1" applyAlignment="1">
      <alignment horizontal="center" wrapText="1"/>
    </xf>
    <xf numFmtId="0" fontId="374" fillId="18" borderId="0" xfId="20" applyFont="1" applyFill="1" applyAlignment="1">
      <alignment horizontal="center" wrapText="1"/>
    </xf>
    <xf numFmtId="0" fontId="374" fillId="18" borderId="37" xfId="20" applyFont="1" applyFill="1" applyBorder="1" applyAlignment="1">
      <alignment horizontal="center" wrapText="1"/>
    </xf>
    <xf numFmtId="0" fontId="374" fillId="18" borderId="36" xfId="20" applyFont="1" applyFill="1" applyBorder="1" applyAlignment="1">
      <alignment horizontal="left" wrapText="1"/>
    </xf>
    <xf numFmtId="0" fontId="374" fillId="18" borderId="0" xfId="20" applyFont="1" applyFill="1" applyAlignment="1">
      <alignment horizontal="left" wrapText="1"/>
    </xf>
    <xf numFmtId="0" fontId="374" fillId="18" borderId="37" xfId="20" applyFont="1" applyFill="1" applyBorder="1" applyAlignment="1">
      <alignment horizontal="left" wrapText="1"/>
    </xf>
    <xf numFmtId="0" fontId="23" fillId="27" borderId="36" xfId="11" applyFont="1" applyFill="1" applyBorder="1" applyAlignment="1">
      <alignment horizontal="right" vertical="center"/>
    </xf>
    <xf numFmtId="0" fontId="23" fillId="27" borderId="0" xfId="11" applyFont="1" applyFill="1" applyAlignment="1">
      <alignment horizontal="right" vertical="center"/>
    </xf>
    <xf numFmtId="0" fontId="74" fillId="27" borderId="0" xfId="11" applyFont="1" applyFill="1" applyAlignment="1">
      <alignment horizontal="center" vertical="center"/>
    </xf>
    <xf numFmtId="0" fontId="23" fillId="27" borderId="0" xfId="11" applyFont="1" applyFill="1" applyAlignment="1">
      <alignment horizontal="center" vertical="center"/>
    </xf>
    <xf numFmtId="0" fontId="23" fillId="27" borderId="0" xfId="11" quotePrefix="1" applyFont="1" applyFill="1" applyAlignment="1">
      <alignment horizontal="center" vertical="center" wrapText="1"/>
    </xf>
    <xf numFmtId="0" fontId="23" fillId="26" borderId="0" xfId="11" applyFont="1" applyFill="1" applyAlignment="1">
      <alignment horizontal="center" vertical="center"/>
    </xf>
    <xf numFmtId="0" fontId="23" fillId="18" borderId="39" xfId="11" applyFont="1" applyFill="1" applyBorder="1" applyAlignment="1" applyProtection="1">
      <alignment horizontal="center" vertical="center"/>
      <protection hidden="1"/>
    </xf>
    <xf numFmtId="0" fontId="23" fillId="18" borderId="40" xfId="11" applyFont="1" applyFill="1" applyBorder="1" applyAlignment="1" applyProtection="1">
      <alignment horizontal="center" vertical="center"/>
      <protection hidden="1"/>
    </xf>
    <xf numFmtId="0" fontId="29" fillId="18" borderId="40" xfId="11" applyFont="1" applyFill="1" applyBorder="1" applyAlignment="1" applyProtection="1">
      <alignment horizontal="center" vertical="center"/>
      <protection hidden="1"/>
    </xf>
    <xf numFmtId="0" fontId="29" fillId="18" borderId="41" xfId="11" applyFont="1" applyFill="1" applyBorder="1" applyAlignment="1" applyProtection="1">
      <alignment horizontal="center" vertical="center"/>
      <protection hidden="1"/>
    </xf>
    <xf numFmtId="188" fontId="83" fillId="39" borderId="36" xfId="11" applyNumberFormat="1" applyFont="1" applyFill="1" applyBorder="1" applyAlignment="1" applyProtection="1">
      <alignment horizontal="center" vertical="center"/>
      <protection hidden="1"/>
    </xf>
    <xf numFmtId="188" fontId="83" fillId="39" borderId="8" xfId="11" applyNumberFormat="1" applyFont="1" applyFill="1" applyBorder="1" applyAlignment="1" applyProtection="1">
      <alignment horizontal="center" vertical="center"/>
      <protection hidden="1"/>
    </xf>
    <xf numFmtId="174" fontId="10" fillId="26" borderId="0" xfId="11" applyNumberFormat="1" applyFont="1" applyFill="1" applyAlignment="1" applyProtection="1">
      <alignment horizontal="center" vertical="center"/>
      <protection hidden="1"/>
    </xf>
    <xf numFmtId="174" fontId="10" fillId="26" borderId="21" xfId="11" applyNumberFormat="1" applyFont="1" applyFill="1" applyBorder="1" applyAlignment="1" applyProtection="1">
      <alignment horizontal="center" vertical="center"/>
      <protection hidden="1"/>
    </xf>
    <xf numFmtId="191" fontId="83" fillId="39" borderId="36" xfId="11" applyNumberFormat="1" applyFont="1" applyFill="1" applyBorder="1" applyAlignment="1" applyProtection="1">
      <alignment horizontal="center" vertical="center"/>
      <protection hidden="1"/>
    </xf>
    <xf numFmtId="191" fontId="83" fillId="39" borderId="8" xfId="11" applyNumberFormat="1" applyFont="1" applyFill="1" applyBorder="1" applyAlignment="1" applyProtection="1">
      <alignment horizontal="center" vertical="center"/>
      <protection hidden="1"/>
    </xf>
    <xf numFmtId="166" fontId="23" fillId="26" borderId="37" xfId="11" applyNumberFormat="1" applyFont="1" applyFill="1" applyBorder="1" applyAlignment="1">
      <alignment horizontal="center" vertical="center"/>
    </xf>
    <xf numFmtId="0" fontId="376" fillId="18" borderId="36" xfId="20" applyFont="1" applyFill="1" applyBorder="1" applyAlignment="1">
      <alignment horizontal="center" vertical="center" wrapText="1"/>
    </xf>
    <xf numFmtId="0" fontId="376" fillId="18" borderId="0" xfId="20" applyFont="1" applyFill="1" applyAlignment="1">
      <alignment horizontal="center" vertical="center" wrapText="1"/>
    </xf>
    <xf numFmtId="0" fontId="376" fillId="18" borderId="37" xfId="20" applyFont="1" applyFill="1" applyBorder="1" applyAlignment="1">
      <alignment horizontal="center" vertical="center" wrapText="1"/>
    </xf>
    <xf numFmtId="49" fontId="52" fillId="30" borderId="33" xfId="11" applyNumberFormat="1" applyFont="1" applyFill="1" applyBorder="1" applyAlignment="1">
      <alignment horizontal="center" vertical="center"/>
    </xf>
    <xf numFmtId="49" fontId="52" fillId="30" borderId="34" xfId="11" applyNumberFormat="1" applyFont="1" applyFill="1" applyBorder="1" applyAlignment="1">
      <alignment horizontal="center" vertical="center"/>
    </xf>
    <xf numFmtId="49" fontId="52" fillId="30" borderId="35" xfId="11" applyNumberFormat="1" applyFont="1" applyFill="1" applyBorder="1" applyAlignment="1">
      <alignment horizontal="center" vertical="center"/>
    </xf>
    <xf numFmtId="49" fontId="378" fillId="0" borderId="42" xfId="13" applyNumberFormat="1" applyFont="1" applyBorder="1" applyAlignment="1">
      <alignment horizontal="center" vertical="center"/>
    </xf>
    <xf numFmtId="49" fontId="378" fillId="0" borderId="76" xfId="13" applyNumberFormat="1" applyFont="1" applyBorder="1" applyAlignment="1">
      <alignment horizontal="center" vertical="center"/>
    </xf>
    <xf numFmtId="49" fontId="378" fillId="0" borderId="9" xfId="13" applyNumberFormat="1" applyFont="1" applyBorder="1" applyAlignment="1">
      <alignment horizontal="center" vertical="center"/>
    </xf>
    <xf numFmtId="0" fontId="379" fillId="20" borderId="84" xfId="33" applyFont="1" applyFill="1" applyBorder="1" applyAlignment="1" applyProtection="1">
      <alignment horizontal="center" vertical="center" wrapText="1"/>
      <protection locked="0"/>
    </xf>
    <xf numFmtId="0" fontId="379" fillId="20" borderId="85" xfId="33" applyFont="1" applyFill="1" applyBorder="1" applyAlignment="1" applyProtection="1">
      <alignment horizontal="center" vertical="center" wrapText="1"/>
      <protection locked="0"/>
    </xf>
    <xf numFmtId="0" fontId="379" fillId="20" borderId="86" xfId="33" applyFont="1" applyFill="1" applyBorder="1" applyAlignment="1" applyProtection="1">
      <alignment horizontal="center" vertical="center" wrapText="1"/>
      <protection locked="0"/>
    </xf>
    <xf numFmtId="0" fontId="14" fillId="20" borderId="87" xfId="11" applyFont="1" applyFill="1" applyBorder="1" applyAlignment="1">
      <alignment horizontal="center" vertical="center"/>
    </xf>
    <xf numFmtId="0" fontId="14" fillId="20" borderId="26" xfId="11" applyFont="1" applyFill="1" applyBorder="1" applyAlignment="1">
      <alignment horizontal="center" vertical="center"/>
    </xf>
    <xf numFmtId="0" fontId="14" fillId="20" borderId="27" xfId="11" applyFont="1" applyFill="1" applyBorder="1" applyAlignment="1">
      <alignment horizontal="center" vertical="center"/>
    </xf>
    <xf numFmtId="0" fontId="14" fillId="20" borderId="28" xfId="11" applyFont="1" applyFill="1" applyBorder="1" applyAlignment="1">
      <alignment horizontal="center" vertical="center"/>
    </xf>
    <xf numFmtId="0" fontId="14" fillId="20" borderId="0" xfId="11" applyFont="1" applyFill="1" applyAlignment="1">
      <alignment horizontal="center" vertical="center"/>
    </xf>
    <xf numFmtId="0" fontId="14" fillId="20" borderId="29" xfId="11" applyFont="1" applyFill="1" applyBorder="1" applyAlignment="1">
      <alignment horizontal="center" vertical="center"/>
    </xf>
    <xf numFmtId="0" fontId="14" fillId="20" borderId="33" xfId="11" applyFont="1" applyFill="1" applyBorder="1" applyAlignment="1">
      <alignment horizontal="center" vertical="center" wrapText="1"/>
    </xf>
    <xf numFmtId="0" fontId="14" fillId="20" borderId="34" xfId="11" applyFont="1" applyFill="1" applyBorder="1" applyAlignment="1">
      <alignment horizontal="center" vertical="center" wrapText="1"/>
    </xf>
    <xf numFmtId="0" fontId="14" fillId="20" borderId="36" xfId="11" applyFont="1" applyFill="1" applyBorder="1" applyAlignment="1">
      <alignment horizontal="center" vertical="center" wrapText="1"/>
    </xf>
    <xf numFmtId="0" fontId="14" fillId="20" borderId="0" xfId="11" applyFont="1" applyFill="1" applyAlignment="1">
      <alignment horizontal="center" vertical="center" wrapText="1"/>
    </xf>
    <xf numFmtId="0" fontId="41" fillId="20" borderId="34" xfId="11" applyFont="1" applyFill="1" applyBorder="1" applyAlignment="1">
      <alignment horizontal="center" vertical="center" wrapText="1"/>
    </xf>
    <xf numFmtId="0" fontId="41" fillId="20" borderId="0" xfId="11" applyFont="1" applyFill="1" applyAlignment="1">
      <alignment horizontal="center" vertical="center" wrapText="1"/>
    </xf>
    <xf numFmtId="0" fontId="7" fillId="20" borderId="34" xfId="11" applyFont="1" applyFill="1" applyBorder="1" applyAlignment="1">
      <alignment horizontal="center" vertical="center" wrapText="1"/>
    </xf>
    <xf numFmtId="0" fontId="7" fillId="20" borderId="0" xfId="11" applyFont="1" applyFill="1" applyAlignment="1">
      <alignment horizontal="center" vertical="center" wrapText="1"/>
    </xf>
    <xf numFmtId="0" fontId="41" fillId="20" borderId="35" xfId="11" applyFont="1" applyFill="1" applyBorder="1" applyAlignment="1">
      <alignment horizontal="center" vertical="center"/>
    </xf>
    <xf numFmtId="0" fontId="41" fillId="20" borderId="37" xfId="11" applyFont="1" applyFill="1" applyBorder="1" applyAlignment="1">
      <alignment horizontal="center" vertical="center"/>
    </xf>
    <xf numFmtId="0" fontId="81" fillId="68" borderId="33" xfId="20" applyFont="1" applyFill="1" applyBorder="1" applyAlignment="1">
      <alignment horizontal="center" vertical="center" wrapText="1"/>
    </xf>
    <xf numFmtId="0" fontId="81" fillId="68" borderId="34" xfId="20" applyFont="1" applyFill="1" applyBorder="1" applyAlignment="1">
      <alignment horizontal="center" vertical="center" wrapText="1"/>
    </xf>
    <xf numFmtId="0" fontId="81" fillId="68" borderId="35" xfId="20" applyFont="1" applyFill="1" applyBorder="1" applyAlignment="1">
      <alignment horizontal="center" vertical="center" wrapText="1"/>
    </xf>
    <xf numFmtId="0" fontId="81" fillId="68" borderId="8" xfId="20" applyFont="1" applyFill="1" applyBorder="1" applyAlignment="1">
      <alignment horizontal="center" vertical="center" wrapText="1"/>
    </xf>
    <xf numFmtId="0" fontId="81" fillId="68" borderId="21" xfId="20" applyFont="1" applyFill="1" applyBorder="1" applyAlignment="1">
      <alignment horizontal="center" vertical="center" wrapText="1"/>
    </xf>
    <xf numFmtId="0" fontId="81" fillId="68" borderId="22" xfId="20" applyFont="1" applyFill="1" applyBorder="1" applyAlignment="1">
      <alignment horizontal="center" vertical="center" wrapText="1"/>
    </xf>
    <xf numFmtId="0" fontId="115" fillId="0" borderId="43" xfId="20" applyFont="1" applyBorder="1" applyAlignment="1">
      <alignment horizontal="center" vertical="center"/>
    </xf>
    <xf numFmtId="0" fontId="115" fillId="0" borderId="26" xfId="20" applyFont="1" applyBorder="1" applyAlignment="1">
      <alignment horizontal="center" vertical="center"/>
    </xf>
    <xf numFmtId="0" fontId="115" fillId="0" borderId="44" xfId="20" applyFont="1" applyBorder="1" applyAlignment="1">
      <alignment horizontal="center" vertical="center"/>
    </xf>
    <xf numFmtId="0" fontId="29" fillId="18" borderId="36" xfId="11" applyFont="1" applyFill="1" applyBorder="1" applyAlignment="1" applyProtection="1">
      <alignment horizontal="center" vertical="center"/>
      <protection hidden="1"/>
    </xf>
    <xf numFmtId="0" fontId="29" fillId="18" borderId="0" xfId="11" applyFont="1" applyFill="1" applyAlignment="1" applyProtection="1">
      <alignment horizontal="center" vertical="center"/>
      <protection hidden="1"/>
    </xf>
    <xf numFmtId="0" fontId="29" fillId="18" borderId="37" xfId="11" applyFont="1" applyFill="1" applyBorder="1" applyAlignment="1" applyProtection="1">
      <alignment horizontal="center" vertical="center"/>
      <protection hidden="1"/>
    </xf>
    <xf numFmtId="49" fontId="3" fillId="18" borderId="131" xfId="20" applyNumberFormat="1" applyFill="1" applyBorder="1" applyAlignment="1">
      <alignment horizontal="center" vertical="center"/>
    </xf>
    <xf numFmtId="49" fontId="3" fillId="18" borderId="132" xfId="20" applyNumberFormat="1" applyFill="1" applyBorder="1" applyAlignment="1">
      <alignment horizontal="center" vertical="center"/>
    </xf>
    <xf numFmtId="49" fontId="3" fillId="18" borderId="133" xfId="20" applyNumberFormat="1" applyFill="1" applyBorder="1" applyAlignment="1">
      <alignment horizontal="center" vertical="center"/>
    </xf>
    <xf numFmtId="49" fontId="68" fillId="0" borderId="36" xfId="20" applyNumberFormat="1" applyFont="1" applyBorder="1" applyAlignment="1">
      <alignment horizontal="center" vertical="center" wrapText="1"/>
    </xf>
    <xf numFmtId="49" fontId="68" fillId="0" borderId="136" xfId="20" applyNumberFormat="1" applyFont="1" applyBorder="1" applyAlignment="1">
      <alignment horizontal="center" vertical="center" wrapText="1"/>
    </xf>
    <xf numFmtId="49" fontId="68" fillId="0" borderId="0" xfId="20" applyNumberFormat="1" applyFont="1" applyAlignment="1">
      <alignment horizontal="center" vertical="center" wrapText="1"/>
    </xf>
    <xf numFmtId="49" fontId="68" fillId="0" borderId="137" xfId="20" applyNumberFormat="1" applyFont="1" applyBorder="1" applyAlignment="1">
      <alignment horizontal="center" vertical="center" wrapText="1"/>
    </xf>
    <xf numFmtId="49" fontId="68" fillId="0" borderId="37" xfId="20" applyNumberFormat="1" applyFont="1" applyBorder="1" applyAlignment="1">
      <alignment horizontal="center" vertical="center" wrapText="1"/>
    </xf>
    <xf numFmtId="49" fontId="68" fillId="0" borderId="138" xfId="20" applyNumberFormat="1" applyFont="1" applyBorder="1" applyAlignment="1">
      <alignment horizontal="center" vertical="center" wrapText="1"/>
    </xf>
    <xf numFmtId="0" fontId="5" fillId="18" borderId="28" xfId="11" applyFill="1" applyBorder="1" applyAlignment="1">
      <alignment horizontal="center" vertical="center" wrapText="1"/>
    </xf>
    <xf numFmtId="0" fontId="5" fillId="18" borderId="0" xfId="11" applyFill="1" applyAlignment="1">
      <alignment horizontal="center" vertical="center" wrapText="1"/>
    </xf>
    <xf numFmtId="0" fontId="5" fillId="18" borderId="29" xfId="11" applyFill="1" applyBorder="1" applyAlignment="1">
      <alignment horizontal="center" vertical="center" wrapText="1"/>
    </xf>
    <xf numFmtId="0" fontId="14" fillId="18" borderId="36" xfId="11" applyFont="1" applyFill="1" applyBorder="1" applyAlignment="1">
      <alignment horizontal="center" vertical="center"/>
    </xf>
    <xf numFmtId="0" fontId="14" fillId="18" borderId="0" xfId="11" applyFont="1" applyFill="1" applyAlignment="1">
      <alignment horizontal="center" vertical="center"/>
    </xf>
    <xf numFmtId="0" fontId="5" fillId="18" borderId="36" xfId="11" applyFill="1" applyBorder="1" applyAlignment="1">
      <alignment horizontal="center" vertical="center"/>
    </xf>
    <xf numFmtId="0" fontId="5" fillId="18" borderId="0" xfId="11" applyFill="1" applyAlignment="1">
      <alignment horizontal="center" vertical="center"/>
    </xf>
    <xf numFmtId="0" fontId="5" fillId="18" borderId="0" xfId="11" applyFill="1" applyAlignment="1">
      <alignment horizontal="left" vertical="center"/>
    </xf>
    <xf numFmtId="0" fontId="5" fillId="18" borderId="29" xfId="11" applyFill="1" applyBorder="1" applyAlignment="1">
      <alignment horizontal="left" vertical="center"/>
    </xf>
    <xf numFmtId="0" fontId="5" fillId="18" borderId="4" xfId="11" applyFill="1" applyBorder="1" applyAlignment="1">
      <alignment horizontal="center" vertical="center" wrapText="1"/>
    </xf>
    <xf numFmtId="0" fontId="5" fillId="18" borderId="31" xfId="11" applyFill="1" applyBorder="1" applyAlignment="1">
      <alignment horizontal="center" vertical="center" wrapText="1"/>
    </xf>
    <xf numFmtId="0" fontId="5" fillId="18" borderId="32" xfId="11" applyFill="1" applyBorder="1" applyAlignment="1">
      <alignment horizontal="center" vertical="center" wrapText="1"/>
    </xf>
    <xf numFmtId="193" fontId="20" fillId="0" borderId="36" xfId="9" applyNumberFormat="1" applyFont="1" applyBorder="1" applyAlignment="1">
      <alignment horizontal="center" vertical="center"/>
    </xf>
    <xf numFmtId="193" fontId="20" fillId="0" borderId="0" xfId="9" applyNumberFormat="1" applyFont="1" applyAlignment="1">
      <alignment horizontal="center" vertical="center"/>
    </xf>
    <xf numFmtId="193" fontId="20" fillId="0" borderId="142" xfId="9" applyNumberFormat="1" applyFont="1" applyBorder="1" applyAlignment="1">
      <alignment horizontal="center" vertical="center"/>
    </xf>
    <xf numFmtId="193" fontId="20" fillId="0" borderId="143" xfId="9" applyNumberFormat="1" applyFont="1" applyBorder="1" applyAlignment="1">
      <alignment horizontal="center" vertical="center"/>
    </xf>
    <xf numFmtId="169" fontId="19" fillId="66" borderId="0" xfId="20" applyNumberFormat="1" applyFont="1" applyFill="1" applyAlignment="1" applyProtection="1">
      <alignment horizontal="right" vertical="center" wrapText="1"/>
      <protection locked="0"/>
    </xf>
    <xf numFmtId="169" fontId="19" fillId="66" borderId="143" xfId="20" applyNumberFormat="1" applyFont="1" applyFill="1" applyBorder="1" applyAlignment="1" applyProtection="1">
      <alignment horizontal="right" vertical="center" wrapText="1"/>
      <protection locked="0"/>
    </xf>
    <xf numFmtId="2" fontId="42" fillId="66" borderId="37" xfId="9" applyNumberFormat="1" applyFont="1" applyFill="1" applyBorder="1" applyAlignment="1">
      <alignment horizontal="center" vertical="center"/>
    </xf>
    <xf numFmtId="2" fontId="42" fillId="66" borderId="144" xfId="9" applyNumberFormat="1" applyFont="1" applyFill="1" applyBorder="1" applyAlignment="1">
      <alignment horizontal="center" vertical="center"/>
    </xf>
    <xf numFmtId="0" fontId="5" fillId="18" borderId="8" xfId="11" applyFill="1" applyBorder="1" applyAlignment="1">
      <alignment horizontal="center" vertical="center"/>
    </xf>
    <xf numFmtId="0" fontId="5" fillId="18" borderId="21" xfId="11" applyFill="1" applyBorder="1" applyAlignment="1">
      <alignment horizontal="center" vertical="center"/>
    </xf>
    <xf numFmtId="170" fontId="3" fillId="0" borderId="37" xfId="20" applyNumberFormat="1" applyBorder="1" applyAlignment="1">
      <alignment horizontal="center" vertical="center"/>
    </xf>
    <xf numFmtId="170" fontId="25" fillId="16" borderId="145" xfId="9" applyNumberFormat="1" applyFont="1" applyFill="1" applyBorder="1" applyAlignment="1">
      <alignment horizontal="center" vertical="center"/>
    </xf>
    <xf numFmtId="170" fontId="25" fillId="16" borderId="36" xfId="9" applyNumberFormat="1" applyFont="1" applyFill="1" applyBorder="1" applyAlignment="1">
      <alignment horizontal="center" vertical="center"/>
    </xf>
    <xf numFmtId="170" fontId="25" fillId="16" borderId="3" xfId="9" applyNumberFormat="1" applyFont="1" applyFill="1" applyBorder="1" applyAlignment="1">
      <alignment horizontal="center" vertical="center"/>
    </xf>
    <xf numFmtId="170" fontId="25" fillId="16" borderId="0" xfId="9" applyNumberFormat="1" applyFont="1" applyFill="1" applyAlignment="1">
      <alignment horizontal="center" vertical="center"/>
    </xf>
    <xf numFmtId="170" fontId="25" fillId="16" borderId="146" xfId="9" applyNumberFormat="1" applyFont="1" applyFill="1" applyBorder="1" applyAlignment="1">
      <alignment horizontal="center" vertical="center"/>
    </xf>
    <xf numFmtId="170" fontId="25" fillId="16" borderId="37" xfId="9" applyNumberFormat="1" applyFont="1" applyFill="1" applyBorder="1" applyAlignment="1">
      <alignment horizontal="center" vertical="center"/>
    </xf>
    <xf numFmtId="170" fontId="23" fillId="0" borderId="36" xfId="20" applyNumberFormat="1" applyFont="1" applyBorder="1" applyAlignment="1">
      <alignment horizontal="center" vertical="center"/>
    </xf>
    <xf numFmtId="170" fontId="23" fillId="0" borderId="0" xfId="20" applyNumberFormat="1" applyFont="1" applyAlignment="1">
      <alignment horizontal="center" vertical="center"/>
    </xf>
    <xf numFmtId="170" fontId="30" fillId="11" borderId="36" xfId="20" applyNumberFormat="1" applyFont="1" applyFill="1" applyBorder="1" applyAlignment="1" applyProtection="1">
      <alignment horizontal="center" vertical="center"/>
      <protection locked="0"/>
    </xf>
    <xf numFmtId="170" fontId="26" fillId="16" borderId="0" xfId="20" applyNumberFormat="1" applyFont="1" applyFill="1" applyAlignment="1" applyProtection="1">
      <alignment horizontal="center" vertical="center"/>
      <protection locked="0"/>
    </xf>
    <xf numFmtId="171" fontId="30" fillId="11" borderId="37" xfId="20" applyNumberFormat="1" applyFont="1" applyFill="1" applyBorder="1" applyAlignment="1" applyProtection="1">
      <alignment horizontal="center" vertical="center"/>
      <protection locked="0"/>
    </xf>
    <xf numFmtId="0" fontId="27" fillId="16" borderId="36" xfId="9" applyFont="1" applyFill="1" applyBorder="1" applyAlignment="1">
      <alignment horizontal="center" vertical="center"/>
    </xf>
    <xf numFmtId="0" fontId="27" fillId="16" borderId="147" xfId="9" applyFont="1" applyFill="1" applyBorder="1" applyAlignment="1">
      <alignment horizontal="center" vertical="center"/>
    </xf>
    <xf numFmtId="0" fontId="27" fillId="16" borderId="0" xfId="9" applyFont="1" applyFill="1" applyAlignment="1">
      <alignment horizontal="center" vertical="center"/>
    </xf>
    <xf numFmtId="0" fontId="27" fillId="16" borderId="148" xfId="9" applyFont="1" applyFill="1" applyBorder="1" applyAlignment="1">
      <alignment horizontal="center" vertical="center"/>
    </xf>
    <xf numFmtId="0" fontId="27" fillId="16" borderId="37" xfId="9" applyFont="1" applyFill="1" applyBorder="1" applyAlignment="1">
      <alignment horizontal="center" vertical="center"/>
    </xf>
    <xf numFmtId="0" fontId="27" fillId="16" borderId="149" xfId="9" applyFont="1" applyFill="1" applyBorder="1" applyAlignment="1">
      <alignment horizontal="center" vertical="center"/>
    </xf>
    <xf numFmtId="170" fontId="23" fillId="18" borderId="17" xfId="20" applyNumberFormat="1" applyFont="1" applyFill="1" applyBorder="1" applyAlignment="1">
      <alignment horizontal="center" vertical="center"/>
    </xf>
    <xf numFmtId="170" fontId="23" fillId="18" borderId="23" xfId="20" applyNumberFormat="1" applyFont="1" applyFill="1" applyBorder="1" applyAlignment="1">
      <alignment horizontal="center" vertical="center"/>
    </xf>
    <xf numFmtId="170" fontId="23" fillId="18" borderId="24" xfId="20" applyNumberFormat="1" applyFont="1" applyFill="1" applyBorder="1" applyAlignment="1">
      <alignment horizontal="center" vertical="center"/>
    </xf>
    <xf numFmtId="170" fontId="63" fillId="18" borderId="113" xfId="20" applyNumberFormat="1" applyFont="1" applyFill="1" applyBorder="1" applyAlignment="1">
      <alignment horizontal="center" vertical="center"/>
    </xf>
    <xf numFmtId="170" fontId="63" fillId="18" borderId="150" xfId="20" applyNumberFormat="1" applyFont="1" applyFill="1" applyBorder="1" applyAlignment="1">
      <alignment horizontal="center" vertical="center"/>
    </xf>
    <xf numFmtId="170" fontId="63" fillId="18" borderId="151" xfId="20" applyNumberFormat="1" applyFont="1" applyFill="1" applyBorder="1" applyAlignment="1">
      <alignment horizontal="center" vertical="center"/>
    </xf>
    <xf numFmtId="193" fontId="384" fillId="66" borderId="152" xfId="9" applyNumberFormat="1" applyFont="1" applyFill="1" applyBorder="1" applyAlignment="1">
      <alignment horizontal="right" vertical="center"/>
    </xf>
    <xf numFmtId="193" fontId="384" fillId="66" borderId="19" xfId="9" applyNumberFormat="1" applyFont="1" applyFill="1" applyBorder="1" applyAlignment="1">
      <alignment horizontal="right" vertical="center"/>
    </xf>
    <xf numFmtId="0" fontId="28" fillId="66" borderId="153" xfId="20" applyFont="1" applyFill="1" applyBorder="1" applyAlignment="1">
      <alignment horizontal="center" vertical="center"/>
    </xf>
    <xf numFmtId="0" fontId="28" fillId="66" borderId="31" xfId="20" applyFont="1" applyFill="1" applyBorder="1" applyAlignment="1">
      <alignment horizontal="center" vertical="center"/>
    </xf>
    <xf numFmtId="0" fontId="32" fillId="66" borderId="153" xfId="20" applyFont="1" applyFill="1" applyBorder="1" applyAlignment="1">
      <alignment horizontal="right" vertical="center"/>
    </xf>
    <xf numFmtId="0" fontId="32" fillId="66" borderId="31" xfId="20" applyFont="1" applyFill="1" applyBorder="1" applyAlignment="1">
      <alignment horizontal="right" vertical="center"/>
    </xf>
    <xf numFmtId="164" fontId="28" fillId="66" borderId="154" xfId="20" applyNumberFormat="1" applyFont="1" applyFill="1" applyBorder="1" applyAlignment="1">
      <alignment horizontal="center" vertical="center"/>
    </xf>
    <xf numFmtId="164" fontId="28" fillId="66" borderId="38" xfId="20" applyNumberFormat="1" applyFont="1" applyFill="1" applyBorder="1" applyAlignment="1">
      <alignment horizontal="center" vertical="center"/>
    </xf>
    <xf numFmtId="0" fontId="78" fillId="30" borderId="8" xfId="20" applyFont="1" applyFill="1" applyBorder="1" applyAlignment="1">
      <alignment horizontal="center" vertical="center"/>
    </xf>
    <xf numFmtId="0" fontId="78" fillId="30" borderId="21" xfId="20" applyFont="1" applyFill="1" applyBorder="1" applyAlignment="1">
      <alignment horizontal="center" vertical="center"/>
    </xf>
    <xf numFmtId="0" fontId="78" fillId="30" borderId="22" xfId="20" applyFont="1" applyFill="1" applyBorder="1" applyAlignment="1">
      <alignment horizontal="center" vertical="center"/>
    </xf>
    <xf numFmtId="0" fontId="78" fillId="30" borderId="42" xfId="20" applyFont="1" applyFill="1" applyBorder="1" applyAlignment="1">
      <alignment horizontal="center" vertical="center" wrapText="1"/>
    </xf>
    <xf numFmtId="0" fontId="78" fillId="30" borderId="76" xfId="20" applyFont="1" applyFill="1" applyBorder="1" applyAlignment="1">
      <alignment horizontal="center" vertical="center" wrapText="1"/>
    </xf>
    <xf numFmtId="0" fontId="78" fillId="30" borderId="9" xfId="20" applyFont="1" applyFill="1" applyBorder="1" applyAlignment="1">
      <alignment horizontal="center" vertical="center" wrapText="1"/>
    </xf>
    <xf numFmtId="0" fontId="385" fillId="26" borderId="104" xfId="20" applyFont="1" applyFill="1" applyBorder="1" applyAlignment="1">
      <alignment horizontal="center" vertical="center"/>
    </xf>
    <xf numFmtId="0" fontId="385" fillId="26" borderId="105" xfId="20" applyFont="1" applyFill="1" applyBorder="1" applyAlignment="1">
      <alignment horizontal="center" vertical="center"/>
    </xf>
    <xf numFmtId="0" fontId="385" fillId="26" borderId="155" xfId="20" applyFont="1" applyFill="1" applyBorder="1" applyAlignment="1">
      <alignment horizontal="center" vertical="center"/>
    </xf>
    <xf numFmtId="0" fontId="385" fillId="26" borderId="106" xfId="20" applyFont="1" applyFill="1" applyBorder="1" applyAlignment="1">
      <alignment horizontal="center" vertical="center"/>
    </xf>
    <xf numFmtId="0" fontId="385" fillId="26" borderId="107" xfId="20" applyFont="1" applyFill="1" applyBorder="1" applyAlignment="1">
      <alignment horizontal="center" vertical="center"/>
    </xf>
    <xf numFmtId="0" fontId="385" fillId="26" borderId="156" xfId="20" applyFont="1" applyFill="1" applyBorder="1" applyAlignment="1">
      <alignment horizontal="center" vertical="center"/>
    </xf>
    <xf numFmtId="0" fontId="115" fillId="61" borderId="0" xfId="20" applyFont="1" applyFill="1" applyAlignment="1">
      <alignment horizontal="center"/>
    </xf>
    <xf numFmtId="0" fontId="93" fillId="61" borderId="37" xfId="11" applyFont="1" applyFill="1" applyBorder="1" applyAlignment="1">
      <alignment horizontal="center" vertical="center" textRotation="90" wrapText="1"/>
    </xf>
    <xf numFmtId="0" fontId="386" fillId="18" borderId="33" xfId="11" applyFont="1" applyFill="1" applyBorder="1" applyAlignment="1" applyProtection="1">
      <alignment horizontal="center" vertical="center"/>
      <protection hidden="1"/>
    </xf>
    <xf numFmtId="0" fontId="386" fillId="18" borderId="34" xfId="11" applyFont="1" applyFill="1" applyBorder="1" applyAlignment="1" applyProtection="1">
      <alignment horizontal="center" vertical="center"/>
      <protection hidden="1"/>
    </xf>
    <xf numFmtId="0" fontId="386" fillId="18" borderId="35" xfId="11" applyFont="1" applyFill="1" applyBorder="1" applyAlignment="1" applyProtection="1">
      <alignment horizontal="center" vertical="center"/>
      <protection hidden="1"/>
    </xf>
    <xf numFmtId="0" fontId="386" fillId="18" borderId="36" xfId="11" applyFont="1" applyFill="1" applyBorder="1" applyAlignment="1" applyProtection="1">
      <alignment horizontal="center" vertical="center"/>
      <protection hidden="1"/>
    </xf>
    <xf numFmtId="0" fontId="386" fillId="18" borderId="0" xfId="11" applyFont="1" applyFill="1" applyAlignment="1" applyProtection="1">
      <alignment horizontal="center" vertical="center"/>
      <protection hidden="1"/>
    </xf>
    <xf numFmtId="0" fontId="386" fillId="18" borderId="37" xfId="11" applyFont="1" applyFill="1" applyBorder="1" applyAlignment="1" applyProtection="1">
      <alignment horizontal="center" vertical="center"/>
      <protection hidden="1"/>
    </xf>
    <xf numFmtId="0" fontId="60" fillId="18" borderId="36" xfId="16" applyFont="1" applyFill="1" applyBorder="1" applyAlignment="1">
      <alignment horizontal="center" vertical="center" wrapText="1"/>
    </xf>
    <xf numFmtId="0" fontId="60" fillId="18" borderId="0" xfId="16" applyFont="1" applyFill="1" applyAlignment="1">
      <alignment horizontal="center" vertical="center" wrapText="1"/>
    </xf>
    <xf numFmtId="0" fontId="60" fillId="18" borderId="37" xfId="16" applyFont="1" applyFill="1" applyBorder="1" applyAlignment="1">
      <alignment horizontal="center" vertical="center" wrapText="1"/>
    </xf>
    <xf numFmtId="0" fontId="60" fillId="18" borderId="19" xfId="16" applyFont="1" applyFill="1" applyBorder="1" applyAlignment="1">
      <alignment horizontal="center" vertical="center" wrapText="1"/>
    </xf>
    <xf numFmtId="0" fontId="60" fillId="18" borderId="31" xfId="16" applyFont="1" applyFill="1" applyBorder="1" applyAlignment="1">
      <alignment horizontal="center" vertical="center" wrapText="1"/>
    </xf>
    <xf numFmtId="0" fontId="60" fillId="18" borderId="38" xfId="16" applyFont="1" applyFill="1" applyBorder="1" applyAlignment="1">
      <alignment horizontal="center" vertical="center" wrapText="1"/>
    </xf>
    <xf numFmtId="0" fontId="29" fillId="4" borderId="87" xfId="20" applyFont="1" applyFill="1" applyBorder="1" applyAlignment="1">
      <alignment horizontal="center" vertical="center"/>
    </xf>
    <xf numFmtId="0" fontId="29" fillId="4" borderId="26" xfId="20" applyFont="1" applyFill="1" applyBorder="1" applyAlignment="1">
      <alignment horizontal="center" vertical="center"/>
    </xf>
    <xf numFmtId="0" fontId="29" fillId="4" borderId="27" xfId="20" applyFont="1" applyFill="1" applyBorder="1" applyAlignment="1">
      <alignment horizontal="center" vertical="center"/>
    </xf>
    <xf numFmtId="0" fontId="29" fillId="69" borderId="0" xfId="20" applyFont="1" applyFill="1" applyAlignment="1">
      <alignment horizontal="center" vertical="center"/>
    </xf>
    <xf numFmtId="0" fontId="29" fillId="69" borderId="29" xfId="20" applyFont="1" applyFill="1" applyBorder="1" applyAlignment="1">
      <alignment horizontal="center" vertical="center"/>
    </xf>
    <xf numFmtId="0" fontId="53" fillId="18" borderId="0" xfId="20" applyFont="1" applyFill="1" applyAlignment="1">
      <alignment horizontal="right" vertical="center"/>
    </xf>
    <xf numFmtId="0" fontId="310" fillId="18" borderId="43" xfId="20" applyFont="1" applyFill="1" applyBorder="1" applyAlignment="1">
      <alignment horizontal="center" vertical="center" wrapText="1"/>
    </xf>
    <xf numFmtId="0" fontId="310" fillId="18" borderId="26" xfId="20" applyFont="1" applyFill="1" applyBorder="1" applyAlignment="1">
      <alignment horizontal="center" vertical="center" wrapText="1"/>
    </xf>
    <xf numFmtId="0" fontId="310" fillId="18" borderId="44" xfId="20" applyFont="1" applyFill="1" applyBorder="1" applyAlignment="1">
      <alignment horizontal="center" vertical="center" wrapText="1"/>
    </xf>
    <xf numFmtId="0" fontId="78" fillId="30" borderId="36" xfId="20" applyFont="1" applyFill="1" applyBorder="1" applyAlignment="1">
      <alignment horizontal="center" vertical="center"/>
    </xf>
    <xf numFmtId="0" fontId="78" fillId="30" borderId="0" xfId="20" applyFont="1" applyFill="1" applyAlignment="1">
      <alignment horizontal="center" vertical="center"/>
    </xf>
    <xf numFmtId="0" fontId="78" fillId="30" borderId="43" xfId="20" applyFont="1" applyFill="1" applyBorder="1" applyAlignment="1">
      <alignment horizontal="center" vertical="center"/>
    </xf>
    <xf numFmtId="0" fontId="78" fillId="30" borderId="26" xfId="20" applyFont="1" applyFill="1" applyBorder="1" applyAlignment="1">
      <alignment horizontal="center" vertical="center"/>
    </xf>
    <xf numFmtId="0" fontId="176" fillId="0" borderId="0" xfId="12" applyFont="1" applyAlignment="1">
      <alignment horizontal="center" vertical="center"/>
    </xf>
    <xf numFmtId="0" fontId="51" fillId="18" borderId="33" xfId="20" applyFont="1" applyFill="1" applyBorder="1" applyAlignment="1">
      <alignment horizontal="center" vertical="center"/>
    </xf>
    <xf numFmtId="0" fontId="51" fillId="18" borderId="35" xfId="20" applyFont="1" applyFill="1" applyBorder="1" applyAlignment="1">
      <alignment horizontal="center" vertical="center"/>
    </xf>
    <xf numFmtId="0" fontId="29" fillId="18" borderId="33" xfId="20" applyFont="1" applyFill="1" applyBorder="1" applyAlignment="1">
      <alignment horizontal="center" wrapText="1"/>
    </xf>
    <xf numFmtId="0" fontId="29" fillId="18" borderId="35" xfId="20" applyFont="1" applyFill="1" applyBorder="1" applyAlignment="1">
      <alignment horizontal="center" wrapText="1"/>
    </xf>
    <xf numFmtId="0" fontId="29" fillId="18" borderId="36" xfId="20" applyFont="1" applyFill="1" applyBorder="1" applyAlignment="1">
      <alignment horizontal="center" wrapText="1"/>
    </xf>
    <xf numFmtId="0" fontId="29" fillId="18" borderId="37" xfId="20" applyFont="1" applyFill="1" applyBorder="1" applyAlignment="1">
      <alignment horizontal="center" wrapText="1"/>
    </xf>
    <xf numFmtId="0" fontId="56" fillId="18" borderId="36" xfId="20" applyFont="1" applyFill="1" applyBorder="1" applyAlignment="1">
      <alignment horizontal="center" vertical="center"/>
    </xf>
    <xf numFmtId="0" fontId="56" fillId="18" borderId="37" xfId="20" applyFont="1" applyFill="1" applyBorder="1" applyAlignment="1">
      <alignment horizontal="center" vertical="center"/>
    </xf>
    <xf numFmtId="0" fontId="29" fillId="4" borderId="36" xfId="20" applyFont="1" applyFill="1" applyBorder="1" applyAlignment="1">
      <alignment horizontal="center" vertical="center"/>
    </xf>
    <xf numFmtId="0" fontId="29" fillId="4" borderId="0" xfId="20" applyFont="1" applyFill="1" applyAlignment="1">
      <alignment horizontal="center" vertical="center"/>
    </xf>
    <xf numFmtId="0" fontId="29" fillId="4" borderId="37" xfId="20" applyFont="1" applyFill="1" applyBorder="1" applyAlignment="1">
      <alignment horizontal="center" vertical="center"/>
    </xf>
    <xf numFmtId="0" fontId="70" fillId="18" borderId="43" xfId="20" applyFont="1" applyFill="1" applyBorder="1" applyAlignment="1">
      <alignment horizontal="right" vertical="center"/>
    </xf>
    <xf numFmtId="0" fontId="70" fillId="18" borderId="26" xfId="20" applyFont="1" applyFill="1" applyBorder="1" applyAlignment="1">
      <alignment horizontal="right" vertical="center"/>
    </xf>
    <xf numFmtId="0" fontId="53" fillId="18" borderId="43" xfId="20" applyFont="1" applyFill="1" applyBorder="1" applyAlignment="1">
      <alignment horizontal="right" vertical="center"/>
    </xf>
    <xf numFmtId="0" fontId="53" fillId="18" borderId="26" xfId="20" applyFont="1" applyFill="1" applyBorder="1" applyAlignment="1">
      <alignment horizontal="right" vertical="center"/>
    </xf>
    <xf numFmtId="0" fontId="115" fillId="18" borderId="17" xfId="20" applyFont="1" applyFill="1" applyBorder="1" applyAlignment="1">
      <alignment horizontal="center" vertical="center"/>
    </xf>
    <xf numFmtId="0" fontId="115" fillId="18" borderId="24" xfId="20" applyFont="1" applyFill="1" applyBorder="1" applyAlignment="1">
      <alignment horizontal="center" vertical="center"/>
    </xf>
    <xf numFmtId="0" fontId="3" fillId="18" borderId="36" xfId="20" applyFill="1" applyBorder="1" applyAlignment="1">
      <alignment horizontal="center"/>
    </xf>
    <xf numFmtId="0" fontId="3" fillId="18" borderId="37" xfId="20" applyFill="1" applyBorder="1" applyAlignment="1">
      <alignment horizontal="center"/>
    </xf>
    <xf numFmtId="0" fontId="115" fillId="18" borderId="17" xfId="20" applyFont="1" applyFill="1" applyBorder="1" applyAlignment="1">
      <alignment horizontal="center"/>
    </xf>
    <xf numFmtId="0" fontId="115" fillId="18" borderId="24" xfId="20" applyFont="1" applyFill="1" applyBorder="1" applyAlignment="1">
      <alignment horizontal="center"/>
    </xf>
    <xf numFmtId="0" fontId="377" fillId="18" borderId="0" xfId="12" applyFont="1" applyFill="1" applyAlignment="1">
      <alignment horizontal="left" vertical="center"/>
    </xf>
    <xf numFmtId="0" fontId="53" fillId="0" borderId="165" xfId="20" applyFont="1" applyBorder="1" applyAlignment="1">
      <alignment horizontal="center"/>
    </xf>
    <xf numFmtId="0" fontId="53" fillId="0" borderId="166" xfId="20" applyFont="1" applyBorder="1" applyAlignment="1">
      <alignment horizontal="center"/>
    </xf>
    <xf numFmtId="0" fontId="63" fillId="18" borderId="36" xfId="20" applyFont="1" applyFill="1" applyBorder="1" applyAlignment="1">
      <alignment horizontal="center"/>
    </xf>
    <xf numFmtId="0" fontId="63" fillId="18" borderId="37" xfId="20" applyFont="1" applyFill="1" applyBorder="1" applyAlignment="1">
      <alignment horizontal="center"/>
    </xf>
    <xf numFmtId="0" fontId="3" fillId="18" borderId="165" xfId="20" applyFill="1" applyBorder="1" applyAlignment="1">
      <alignment horizontal="center"/>
    </xf>
    <xf numFmtId="0" fontId="3" fillId="18" borderId="166" xfId="20" applyFill="1" applyBorder="1" applyAlignment="1">
      <alignment horizontal="center"/>
    </xf>
    <xf numFmtId="0" fontId="115" fillId="18" borderId="33" xfId="20" applyFont="1" applyFill="1" applyBorder="1" applyAlignment="1">
      <alignment horizontal="center" vertical="center" wrapText="1"/>
    </xf>
    <xf numFmtId="0" fontId="115" fillId="18" borderId="35" xfId="20" applyFont="1" applyFill="1" applyBorder="1" applyAlignment="1">
      <alignment horizontal="center" vertical="center" wrapText="1"/>
    </xf>
    <xf numFmtId="0" fontId="115" fillId="18" borderId="36" xfId="20" applyFont="1" applyFill="1" applyBorder="1" applyAlignment="1">
      <alignment horizontal="center" vertical="center" wrapText="1"/>
    </xf>
    <xf numFmtId="0" fontId="115" fillId="18" borderId="37" xfId="20" applyFont="1" applyFill="1" applyBorder="1" applyAlignment="1">
      <alignment horizontal="center" vertical="center" wrapText="1"/>
    </xf>
    <xf numFmtId="0" fontId="14" fillId="18" borderId="28" xfId="20" applyFont="1" applyFill="1" applyBorder="1" applyAlignment="1">
      <alignment horizontal="center" vertical="center" wrapText="1"/>
    </xf>
    <xf numFmtId="0" fontId="14" fillId="18" borderId="0" xfId="20" applyFont="1" applyFill="1" applyAlignment="1">
      <alignment horizontal="center" vertical="center" wrapText="1"/>
    </xf>
    <xf numFmtId="0" fontId="14" fillId="18" borderId="0" xfId="20" applyFont="1" applyFill="1" applyAlignment="1">
      <alignment horizontal="center" vertical="center"/>
    </xf>
    <xf numFmtId="170" fontId="41" fillId="18" borderId="0" xfId="20" applyNumberFormat="1" applyFont="1" applyFill="1" applyAlignment="1" applyProtection="1">
      <alignment horizontal="center" vertical="center" wrapText="1"/>
      <protection locked="0"/>
    </xf>
    <xf numFmtId="170" fontId="41" fillId="18" borderId="29" xfId="20" applyNumberFormat="1" applyFont="1" applyFill="1" applyBorder="1" applyAlignment="1" applyProtection="1">
      <alignment horizontal="center" vertical="center" wrapText="1"/>
      <protection locked="0"/>
    </xf>
    <xf numFmtId="0" fontId="115" fillId="18" borderId="28" xfId="20" applyFont="1" applyFill="1" applyBorder="1" applyAlignment="1">
      <alignment horizontal="right" vertical="center"/>
    </xf>
    <xf numFmtId="0" fontId="115" fillId="18" borderId="0" xfId="20" applyFont="1" applyFill="1" applyAlignment="1">
      <alignment horizontal="right" vertical="center"/>
    </xf>
    <xf numFmtId="170" fontId="5" fillId="18" borderId="0" xfId="20" applyNumberFormat="1" applyFont="1" applyFill="1" applyAlignment="1" applyProtection="1">
      <alignment horizontal="center" vertical="center"/>
      <protection locked="0"/>
    </xf>
    <xf numFmtId="170" fontId="14" fillId="18" borderId="0" xfId="20" applyNumberFormat="1" applyFont="1" applyFill="1" applyAlignment="1" applyProtection="1">
      <alignment horizontal="center" vertical="center"/>
      <protection locked="0"/>
    </xf>
    <xf numFmtId="170" fontId="14" fillId="18" borderId="29" xfId="20" applyNumberFormat="1" applyFont="1" applyFill="1" applyBorder="1" applyAlignment="1" applyProtection="1">
      <alignment horizontal="center" vertical="center"/>
      <protection locked="0"/>
    </xf>
    <xf numFmtId="0" fontId="10" fillId="20" borderId="87" xfId="20" applyFont="1" applyFill="1" applyBorder="1" applyAlignment="1">
      <alignment horizontal="center" vertical="center"/>
    </xf>
    <xf numFmtId="0" fontId="10" fillId="20" borderId="26" xfId="20" applyFont="1" applyFill="1" applyBorder="1" applyAlignment="1">
      <alignment horizontal="center" vertical="center"/>
    </xf>
    <xf numFmtId="0" fontId="10" fillId="20" borderId="27" xfId="20" applyFont="1" applyFill="1" applyBorder="1" applyAlignment="1">
      <alignment horizontal="center" vertical="center"/>
    </xf>
    <xf numFmtId="0" fontId="3" fillId="18" borderId="28" xfId="20" applyFill="1" applyBorder="1" applyAlignment="1">
      <alignment horizontal="right" vertical="center"/>
    </xf>
    <xf numFmtId="0" fontId="3" fillId="18" borderId="0" xfId="20" applyFill="1" applyAlignment="1">
      <alignment horizontal="right" vertical="center"/>
    </xf>
    <xf numFmtId="0" fontId="111" fillId="50" borderId="33" xfId="35" applyFont="1" applyFill="1" applyBorder="1" applyAlignment="1">
      <alignment horizontal="center" vertical="center" wrapText="1"/>
    </xf>
    <xf numFmtId="0" fontId="111" fillId="50" borderId="34" xfId="35" applyFont="1" applyFill="1" applyBorder="1" applyAlignment="1">
      <alignment horizontal="center" vertical="center" wrapText="1"/>
    </xf>
    <xf numFmtId="0" fontId="111" fillId="50" borderId="35" xfId="35" applyFont="1" applyFill="1" applyBorder="1" applyAlignment="1">
      <alignment horizontal="center" vertical="center" wrapText="1"/>
    </xf>
    <xf numFmtId="0" fontId="67" fillId="18" borderId="36" xfId="35" applyFont="1" applyFill="1" applyBorder="1" applyAlignment="1">
      <alignment horizontal="center" vertical="center" wrapText="1"/>
    </xf>
    <xf numFmtId="0" fontId="67" fillId="18" borderId="0" xfId="35" applyFont="1" applyFill="1" applyAlignment="1">
      <alignment horizontal="center" vertical="center" wrapText="1"/>
    </xf>
    <xf numFmtId="0" fontId="67" fillId="18" borderId="37" xfId="35" applyFont="1" applyFill="1" applyBorder="1" applyAlignment="1">
      <alignment horizontal="center" vertical="center" wrapText="1"/>
    </xf>
    <xf numFmtId="0" fontId="9" fillId="26" borderId="36" xfId="35" applyFont="1" applyFill="1" applyBorder="1" applyAlignment="1">
      <alignment horizontal="center" vertical="center"/>
    </xf>
    <xf numFmtId="0" fontId="9" fillId="26" borderId="0" xfId="35" applyFont="1" applyFill="1" applyAlignment="1">
      <alignment horizontal="center" vertical="center"/>
    </xf>
    <xf numFmtId="0" fontId="9" fillId="26" borderId="37" xfId="35" applyFont="1" applyFill="1" applyBorder="1" applyAlignment="1">
      <alignment horizontal="center" vertical="center"/>
    </xf>
    <xf numFmtId="0" fontId="412" fillId="18" borderId="36" xfId="36" applyFont="1" applyFill="1" applyBorder="1" applyAlignment="1">
      <alignment horizontal="center" vertical="center" wrapText="1"/>
    </xf>
    <xf numFmtId="0" fontId="412" fillId="18" borderId="0" xfId="36" applyFont="1" applyFill="1" applyAlignment="1">
      <alignment horizontal="center" vertical="center" wrapText="1"/>
    </xf>
    <xf numFmtId="0" fontId="412" fillId="18" borderId="37" xfId="36" applyFont="1" applyFill="1" applyBorder="1" applyAlignment="1">
      <alignment horizontal="center" vertical="center" wrapText="1"/>
    </xf>
    <xf numFmtId="0" fontId="413" fillId="16" borderId="36" xfId="35" applyFont="1" applyFill="1" applyBorder="1" applyAlignment="1">
      <alignment horizontal="center" vertical="center"/>
    </xf>
    <xf numFmtId="0" fontId="413" fillId="16" borderId="0" xfId="35" applyFont="1" applyFill="1" applyAlignment="1">
      <alignment horizontal="center" vertical="center"/>
    </xf>
    <xf numFmtId="0" fontId="413" fillId="16" borderId="37" xfId="35" applyFont="1" applyFill="1" applyBorder="1" applyAlignment="1">
      <alignment horizontal="center" vertical="center"/>
    </xf>
    <xf numFmtId="193" fontId="415" fillId="18" borderId="0" xfId="9" applyNumberFormat="1" applyFont="1" applyFill="1" applyAlignment="1">
      <alignment horizontal="right" vertical="center" wrapText="1"/>
    </xf>
    <xf numFmtId="0" fontId="9" fillId="20" borderId="33" xfId="20" applyFont="1" applyFill="1" applyBorder="1" applyAlignment="1">
      <alignment horizontal="center" vertical="center"/>
    </xf>
    <xf numFmtId="0" fontId="9" fillId="20" borderId="34" xfId="20" applyFont="1" applyFill="1" applyBorder="1" applyAlignment="1">
      <alignment horizontal="center" vertical="center"/>
    </xf>
    <xf numFmtId="0" fontId="9" fillId="20" borderId="35" xfId="20" applyFont="1" applyFill="1" applyBorder="1" applyAlignment="1">
      <alignment horizontal="center" vertical="center"/>
    </xf>
    <xf numFmtId="0" fontId="88" fillId="18" borderId="36" xfId="20" applyFont="1" applyFill="1" applyBorder="1" applyAlignment="1">
      <alignment horizontal="left" vertical="center" wrapText="1"/>
    </xf>
    <xf numFmtId="0" fontId="88" fillId="18" borderId="0" xfId="20" applyFont="1" applyFill="1" applyAlignment="1">
      <alignment horizontal="left" vertical="center" wrapText="1"/>
    </xf>
    <xf numFmtId="0" fontId="88" fillId="18" borderId="37" xfId="20" applyFont="1" applyFill="1" applyBorder="1" applyAlignment="1">
      <alignment horizontal="left" vertical="center" wrapText="1"/>
    </xf>
    <xf numFmtId="0" fontId="88" fillId="18" borderId="136" xfId="20" applyFont="1" applyFill="1" applyBorder="1" applyAlignment="1">
      <alignment horizontal="left" vertical="center" wrapText="1"/>
    </xf>
    <xf numFmtId="0" fontId="88" fillId="18" borderId="137" xfId="20" applyFont="1" applyFill="1" applyBorder="1" applyAlignment="1">
      <alignment horizontal="left" vertical="center" wrapText="1"/>
    </xf>
    <xf numFmtId="0" fontId="88" fillId="18" borderId="138" xfId="20" applyFont="1" applyFill="1" applyBorder="1" applyAlignment="1">
      <alignment horizontal="left" vertical="center" wrapText="1"/>
    </xf>
    <xf numFmtId="0" fontId="10" fillId="40" borderId="0" xfId="20" applyFont="1" applyFill="1" applyAlignment="1">
      <alignment horizontal="center" vertical="center"/>
    </xf>
    <xf numFmtId="0" fontId="52" fillId="50" borderId="36" xfId="20" applyFont="1" applyFill="1" applyBorder="1" applyAlignment="1">
      <alignment horizontal="center" vertical="center"/>
    </xf>
    <xf numFmtId="193" fontId="14" fillId="18" borderId="0" xfId="9" applyNumberFormat="1" applyFont="1" applyFill="1" applyAlignment="1">
      <alignment horizontal="right" vertical="center" wrapText="1"/>
    </xf>
    <xf numFmtId="193" fontId="383" fillId="39" borderId="36" xfId="9" applyNumberFormat="1" applyFont="1" applyFill="1" applyBorder="1" applyAlignment="1">
      <alignment horizontal="center" vertical="center" wrapText="1"/>
    </xf>
    <xf numFmtId="193" fontId="383" fillId="39" borderId="0" xfId="9" applyNumberFormat="1" applyFont="1" applyFill="1" applyAlignment="1">
      <alignment horizontal="center" vertical="center" wrapText="1"/>
    </xf>
    <xf numFmtId="193" fontId="26" fillId="18" borderId="0" xfId="9" applyNumberFormat="1" applyFont="1" applyFill="1" applyAlignment="1">
      <alignment horizontal="right" vertical="center" wrapText="1"/>
    </xf>
    <xf numFmtId="170" fontId="31" fillId="16" borderId="0" xfId="9" applyNumberFormat="1" applyFont="1" applyFill="1" applyAlignment="1">
      <alignment horizontal="center" vertical="center"/>
    </xf>
    <xf numFmtId="193" fontId="30" fillId="18" borderId="0" xfId="9" applyNumberFormat="1" applyFont="1" applyFill="1" applyAlignment="1">
      <alignment horizontal="right" vertical="center" wrapText="1"/>
    </xf>
    <xf numFmtId="170" fontId="12" fillId="16" borderId="37" xfId="9" applyNumberFormat="1" applyFont="1" applyFill="1" applyBorder="1" applyAlignment="1">
      <alignment horizontal="center" vertical="center"/>
    </xf>
    <xf numFmtId="0" fontId="29" fillId="40" borderId="36" xfId="20" applyFont="1" applyFill="1" applyBorder="1" applyAlignment="1">
      <alignment horizontal="right" vertical="center" wrapText="1"/>
    </xf>
    <xf numFmtId="0" fontId="29" fillId="40" borderId="0" xfId="20" applyFont="1" applyFill="1" applyAlignment="1">
      <alignment horizontal="right" vertical="center" wrapText="1"/>
    </xf>
    <xf numFmtId="2" fontId="10" fillId="40" borderId="0" xfId="20" applyNumberFormat="1" applyFont="1" applyFill="1" applyAlignment="1">
      <alignment horizontal="center" vertical="center"/>
    </xf>
    <xf numFmtId="0" fontId="320" fillId="50" borderId="177" xfId="35" applyFont="1" applyFill="1" applyBorder="1" applyAlignment="1">
      <alignment horizontal="center" vertical="center"/>
    </xf>
    <xf numFmtId="0" fontId="320" fillId="50" borderId="178" xfId="35" applyFont="1" applyFill="1" applyBorder="1" applyAlignment="1">
      <alignment horizontal="center" vertical="center"/>
    </xf>
    <xf numFmtId="0" fontId="320" fillId="50" borderId="179" xfId="35" applyFont="1" applyFill="1" applyBorder="1" applyAlignment="1">
      <alignment horizontal="center" vertical="center"/>
    </xf>
    <xf numFmtId="0" fontId="52" fillId="50" borderId="28" xfId="35" applyFont="1" applyFill="1" applyBorder="1" applyAlignment="1">
      <alignment horizontal="center" vertical="center"/>
    </xf>
    <xf numFmtId="0" fontId="52" fillId="50" borderId="0" xfId="35" applyFont="1" applyFill="1" applyAlignment="1">
      <alignment horizontal="center" vertical="center"/>
    </xf>
    <xf numFmtId="0" fontId="52" fillId="50" borderId="29" xfId="35" applyFont="1" applyFill="1" applyBorder="1" applyAlignment="1">
      <alignment horizontal="center" vertical="center"/>
    </xf>
    <xf numFmtId="0" fontId="52" fillId="50" borderId="0" xfId="35" applyFont="1" applyFill="1" applyAlignment="1">
      <alignment horizontal="left" vertical="center"/>
    </xf>
    <xf numFmtId="0" fontId="52" fillId="50" borderId="29" xfId="35" applyFont="1" applyFill="1" applyBorder="1" applyAlignment="1">
      <alignment horizontal="left" vertical="center"/>
    </xf>
    <xf numFmtId="0" fontId="29" fillId="27" borderId="28" xfId="35" applyFont="1" applyFill="1" applyBorder="1" applyAlignment="1">
      <alignment horizontal="center" vertical="center"/>
    </xf>
    <xf numFmtId="0" fontId="29" fillId="27" borderId="0" xfId="35" applyFont="1" applyFill="1" applyAlignment="1">
      <alignment horizontal="center" vertical="center"/>
    </xf>
    <xf numFmtId="0" fontId="29" fillId="27" borderId="29" xfId="35" applyFont="1" applyFill="1" applyBorder="1" applyAlignment="1">
      <alignment horizontal="center" vertical="center"/>
    </xf>
    <xf numFmtId="0" fontId="54" fillId="18" borderId="28" xfId="35" applyFont="1" applyFill="1" applyBorder="1" applyAlignment="1">
      <alignment horizontal="center" vertical="center" wrapText="1"/>
    </xf>
    <xf numFmtId="0" fontId="54" fillId="18" borderId="0" xfId="35" applyFont="1" applyFill="1" applyAlignment="1">
      <alignment horizontal="center" vertical="center" wrapText="1"/>
    </xf>
    <xf numFmtId="0" fontId="54" fillId="18" borderId="0" xfId="36" applyFont="1" applyFill="1" applyAlignment="1">
      <alignment horizontal="center" vertical="center" wrapText="1"/>
    </xf>
    <xf numFmtId="170" fontId="11" fillId="26" borderId="0" xfId="9" applyNumberFormat="1" applyFont="1" applyFill="1" applyAlignment="1">
      <alignment horizontal="center" vertical="center"/>
    </xf>
    <xf numFmtId="170" fontId="11" fillId="26" borderId="37" xfId="9" applyNumberFormat="1" applyFont="1" applyFill="1" applyBorder="1" applyAlignment="1">
      <alignment horizontal="center" vertical="center"/>
    </xf>
    <xf numFmtId="0" fontId="10" fillId="26" borderId="36" xfId="20" applyFont="1" applyFill="1" applyBorder="1" applyAlignment="1">
      <alignment horizontal="right" vertical="center"/>
    </xf>
    <xf numFmtId="1" fontId="10" fillId="26" borderId="0" xfId="20" applyNumberFormat="1" applyFont="1" applyFill="1" applyAlignment="1">
      <alignment horizontal="center" vertical="center"/>
    </xf>
    <xf numFmtId="0" fontId="11" fillId="26" borderId="0" xfId="20" applyFont="1" applyFill="1" applyAlignment="1">
      <alignment horizontal="center" vertical="center"/>
    </xf>
    <xf numFmtId="0" fontId="23" fillId="26" borderId="0" xfId="20" applyFont="1" applyFill="1" applyAlignment="1">
      <alignment horizontal="center" vertical="center"/>
    </xf>
    <xf numFmtId="1" fontId="10" fillId="26" borderId="0" xfId="9" applyNumberFormat="1" applyFont="1" applyFill="1" applyAlignment="1">
      <alignment horizontal="center" vertical="center"/>
    </xf>
    <xf numFmtId="0" fontId="29" fillId="18" borderId="0" xfId="36" applyFont="1" applyFill="1" applyAlignment="1">
      <alignment horizontal="center" vertical="center"/>
    </xf>
    <xf numFmtId="0" fontId="29" fillId="18" borderId="29" xfId="36" applyFont="1" applyFill="1" applyBorder="1" applyAlignment="1">
      <alignment horizontal="center" wrapText="1"/>
    </xf>
    <xf numFmtId="173" fontId="26" fillId="18" borderId="28" xfId="36" applyNumberFormat="1" applyFont="1" applyFill="1" applyBorder="1" applyAlignment="1">
      <alignment horizontal="center" vertical="center"/>
    </xf>
    <xf numFmtId="173" fontId="26" fillId="18" borderId="0" xfId="36" applyNumberFormat="1" applyFont="1" applyFill="1" applyAlignment="1">
      <alignment horizontal="center" vertical="center"/>
    </xf>
    <xf numFmtId="0" fontId="26" fillId="18" borderId="0" xfId="36" applyFont="1" applyFill="1" applyAlignment="1">
      <alignment horizontal="center" vertical="center"/>
    </xf>
    <xf numFmtId="0" fontId="29" fillId="18" borderId="0" xfId="36" applyFont="1" applyFill="1" applyAlignment="1">
      <alignment horizontal="right" vertical="center"/>
    </xf>
    <xf numFmtId="0" fontId="52" fillId="21" borderId="28" xfId="35" applyFont="1" applyFill="1" applyBorder="1" applyAlignment="1">
      <alignment horizontal="center" vertical="center"/>
    </xf>
    <xf numFmtId="0" fontId="52" fillId="21" borderId="0" xfId="35" applyFont="1" applyFill="1" applyAlignment="1">
      <alignment horizontal="center" vertical="center"/>
    </xf>
    <xf numFmtId="0" fontId="52" fillId="21" borderId="29" xfId="35" applyFont="1" applyFill="1" applyBorder="1" applyAlignment="1">
      <alignment horizontal="center" vertical="center"/>
    </xf>
    <xf numFmtId="0" fontId="52" fillId="21" borderId="0" xfId="35" applyFont="1" applyFill="1" applyAlignment="1">
      <alignment horizontal="left" vertical="center"/>
    </xf>
    <xf numFmtId="0" fontId="52" fillId="21" borderId="29" xfId="35" applyFont="1" applyFill="1" applyBorder="1" applyAlignment="1">
      <alignment horizontal="left" vertical="center"/>
    </xf>
    <xf numFmtId="204" fontId="12" fillId="24" borderId="36" xfId="36" applyNumberFormat="1" applyFont="1" applyFill="1" applyBorder="1" applyAlignment="1">
      <alignment horizontal="center" vertical="center"/>
    </xf>
    <xf numFmtId="204" fontId="12" fillId="24" borderId="0" xfId="36" applyNumberFormat="1" applyFont="1" applyFill="1" applyAlignment="1">
      <alignment horizontal="center" vertical="center"/>
    </xf>
    <xf numFmtId="205" fontId="402" fillId="39" borderId="0" xfId="36" applyNumberFormat="1" applyFont="1" applyFill="1" applyAlignment="1">
      <alignment horizontal="center" vertical="center"/>
    </xf>
    <xf numFmtId="2" fontId="10" fillId="18" borderId="0" xfId="36" applyNumberFormat="1" applyFont="1" applyFill="1" applyAlignment="1">
      <alignment horizontal="center" vertical="center"/>
    </xf>
    <xf numFmtId="0" fontId="422" fillId="18" borderId="0" xfId="36" applyFont="1" applyFill="1" applyAlignment="1">
      <alignment horizontal="left" vertical="center"/>
    </xf>
    <xf numFmtId="0" fontId="422" fillId="18" borderId="37" xfId="36" applyFont="1" applyFill="1" applyBorder="1" applyAlignment="1">
      <alignment horizontal="left" vertical="center"/>
    </xf>
    <xf numFmtId="204" fontId="10" fillId="41" borderId="36" xfId="36" applyNumberFormat="1" applyFont="1" applyFill="1" applyBorder="1" applyAlignment="1">
      <alignment horizontal="center" vertical="center"/>
    </xf>
    <xf numFmtId="204" fontId="10" fillId="41" borderId="0" xfId="36" applyNumberFormat="1" applyFont="1" applyFill="1" applyAlignment="1">
      <alignment horizontal="center" vertical="center"/>
    </xf>
    <xf numFmtId="204" fontId="10" fillId="41" borderId="37" xfId="36" applyNumberFormat="1" applyFont="1" applyFill="1" applyBorder="1" applyAlignment="1">
      <alignment horizontal="center" vertical="center"/>
    </xf>
    <xf numFmtId="204" fontId="423" fillId="18" borderId="36" xfId="36" applyNumberFormat="1" applyFont="1" applyFill="1" applyBorder="1" applyAlignment="1">
      <alignment horizontal="center" vertical="center"/>
    </xf>
    <xf numFmtId="204" fontId="423" fillId="18" borderId="0" xfId="36" applyNumberFormat="1" applyFont="1" applyFill="1" applyAlignment="1">
      <alignment horizontal="center" vertical="center"/>
    </xf>
    <xf numFmtId="205" fontId="423" fillId="18" borderId="0" xfId="36" applyNumberFormat="1" applyFont="1" applyFill="1" applyAlignment="1">
      <alignment horizontal="center" vertical="center"/>
    </xf>
    <xf numFmtId="0" fontId="421" fillId="24" borderId="33" xfId="35" applyFont="1" applyFill="1" applyBorder="1" applyAlignment="1">
      <alignment horizontal="center" vertical="center" wrapText="1"/>
    </xf>
    <xf numFmtId="0" fontId="421" fillId="24" borderId="34" xfId="35" applyFont="1" applyFill="1" applyBorder="1" applyAlignment="1">
      <alignment horizontal="center" vertical="center" wrapText="1"/>
    </xf>
    <xf numFmtId="0" fontId="421" fillId="24" borderId="36" xfId="35" applyFont="1" applyFill="1" applyBorder="1" applyAlignment="1">
      <alignment horizontal="center" vertical="center" wrapText="1"/>
    </xf>
    <xf numFmtId="0" fontId="421" fillId="24" borderId="0" xfId="35" applyFont="1" applyFill="1" applyAlignment="1">
      <alignment horizontal="center" vertical="center" wrapText="1"/>
    </xf>
    <xf numFmtId="0" fontId="405" fillId="39" borderId="34" xfId="36" applyFont="1" applyFill="1" applyBorder="1" applyAlignment="1">
      <alignment horizontal="center" vertical="center" wrapText="1"/>
    </xf>
    <xf numFmtId="0" fontId="405" fillId="39" borderId="0" xfId="36" applyFont="1" applyFill="1" applyAlignment="1">
      <alignment horizontal="center" vertical="center" wrapText="1"/>
    </xf>
    <xf numFmtId="0" fontId="14" fillId="18" borderId="34" xfId="36" applyFont="1" applyFill="1" applyBorder="1" applyAlignment="1">
      <alignment horizontal="center" vertical="center" wrapText="1"/>
    </xf>
    <xf numFmtId="0" fontId="14" fillId="18" borderId="0" xfId="36" applyFont="1" applyFill="1" applyAlignment="1">
      <alignment horizontal="center" vertical="center" wrapText="1"/>
    </xf>
    <xf numFmtId="0" fontId="78" fillId="50" borderId="34" xfId="35" applyFont="1" applyFill="1" applyBorder="1" applyAlignment="1">
      <alignment horizontal="center" vertical="center"/>
    </xf>
    <xf numFmtId="0" fontId="78" fillId="50" borderId="35" xfId="35" applyFont="1" applyFill="1" applyBorder="1" applyAlignment="1">
      <alignment horizontal="center" vertical="center"/>
    </xf>
    <xf numFmtId="204" fontId="423" fillId="18" borderId="36" xfId="36" applyNumberFormat="1" applyFont="1" applyFill="1" applyBorder="1" applyAlignment="1">
      <alignment horizontal="left" vertical="center" wrapText="1"/>
    </xf>
    <xf numFmtId="204" fontId="423" fillId="18" borderId="0" xfId="36" applyNumberFormat="1" applyFont="1" applyFill="1" applyAlignment="1">
      <alignment horizontal="left" vertical="center" wrapText="1"/>
    </xf>
    <xf numFmtId="204" fontId="423" fillId="18" borderId="37" xfId="36" applyNumberFormat="1" applyFont="1" applyFill="1" applyBorder="1" applyAlignment="1">
      <alignment horizontal="left" vertical="center" wrapText="1"/>
    </xf>
    <xf numFmtId="204" fontId="423" fillId="18" borderId="8" xfId="36" applyNumberFormat="1" applyFont="1" applyFill="1" applyBorder="1" applyAlignment="1">
      <alignment horizontal="left" vertical="center" wrapText="1"/>
    </xf>
    <xf numFmtId="204" fontId="423" fillId="18" borderId="21" xfId="36" applyNumberFormat="1" applyFont="1" applyFill="1" applyBorder="1" applyAlignment="1">
      <alignment horizontal="left" vertical="center" wrapText="1"/>
    </xf>
    <xf numFmtId="204" fontId="423" fillId="18" borderId="22" xfId="36" applyNumberFormat="1" applyFont="1" applyFill="1" applyBorder="1" applyAlignment="1">
      <alignment horizontal="left" vertical="center" wrapText="1"/>
    </xf>
    <xf numFmtId="0" fontId="179" fillId="74" borderId="31" xfId="11" applyFont="1" applyFill="1" applyBorder="1" applyAlignment="1" applyProtection="1">
      <alignment horizontal="center" vertical="center"/>
      <protection hidden="1"/>
    </xf>
    <xf numFmtId="0" fontId="17" fillId="0" borderId="28" xfId="9" applyFont="1" applyBorder="1" applyAlignment="1" applyProtection="1">
      <alignment horizontal="center" vertical="center"/>
      <protection locked="0"/>
    </xf>
    <xf numFmtId="0" fontId="17" fillId="0" borderId="0" xfId="9" applyFont="1" applyAlignment="1" applyProtection="1">
      <alignment horizontal="center" vertical="center"/>
      <protection locked="0"/>
    </xf>
    <xf numFmtId="0" fontId="17" fillId="0" borderId="29" xfId="9" applyFont="1" applyBorder="1" applyAlignment="1" applyProtection="1">
      <alignment horizontal="center" vertical="center"/>
      <protection locked="0"/>
    </xf>
    <xf numFmtId="0" fontId="29" fillId="18" borderId="0" xfId="9" applyFont="1" applyFill="1" applyAlignment="1">
      <alignment horizontal="center" vertical="center"/>
    </xf>
    <xf numFmtId="0" fontId="42" fillId="75" borderId="34" xfId="9" applyFont="1" applyFill="1" applyBorder="1" applyAlignment="1">
      <alignment horizontal="center" vertical="center"/>
    </xf>
    <xf numFmtId="0" fontId="42" fillId="75" borderId="0" xfId="9" applyFont="1" applyFill="1" applyAlignment="1">
      <alignment horizontal="center" vertical="center"/>
    </xf>
    <xf numFmtId="0" fontId="18" fillId="20" borderId="33" xfId="11" applyFont="1" applyFill="1" applyBorder="1" applyAlignment="1" applyProtection="1">
      <alignment horizontal="center" vertical="center" wrapText="1"/>
      <protection hidden="1"/>
    </xf>
    <xf numFmtId="0" fontId="18" fillId="20" borderId="34" xfId="11" applyFont="1" applyFill="1" applyBorder="1" applyAlignment="1" applyProtection="1">
      <alignment horizontal="center" vertical="center" wrapText="1"/>
      <protection hidden="1"/>
    </xf>
    <xf numFmtId="0" fontId="18" fillId="20" borderId="36" xfId="11" applyFont="1" applyFill="1" applyBorder="1" applyAlignment="1" applyProtection="1">
      <alignment horizontal="center" vertical="center" wrapText="1"/>
      <protection hidden="1"/>
    </xf>
    <xf numFmtId="0" fontId="18" fillId="20" borderId="0" xfId="11" applyFont="1" applyFill="1" applyAlignment="1" applyProtection="1">
      <alignment horizontal="center" vertical="center" wrapText="1"/>
      <protection hidden="1"/>
    </xf>
    <xf numFmtId="0" fontId="21" fillId="20" borderId="35" xfId="9" applyFont="1" applyFill="1" applyBorder="1" applyAlignment="1">
      <alignment horizontal="center" vertical="center"/>
    </xf>
    <xf numFmtId="0" fontId="21" fillId="20" borderId="37" xfId="9" applyFont="1" applyFill="1" applyBorder="1" applyAlignment="1">
      <alignment horizontal="center" vertical="center"/>
    </xf>
    <xf numFmtId="0" fontId="3" fillId="14" borderId="37" xfId="20" applyFill="1" applyBorder="1" applyAlignment="1">
      <alignment horizontal="center"/>
    </xf>
    <xf numFmtId="0" fontId="18" fillId="18" borderId="36" xfId="16" applyFont="1" applyFill="1" applyBorder="1" applyAlignment="1">
      <alignment horizontal="center" vertical="center" wrapText="1"/>
    </xf>
    <xf numFmtId="0" fontId="18" fillId="18" borderId="0" xfId="16" applyFont="1" applyFill="1" applyAlignment="1">
      <alignment horizontal="center" vertical="center" wrapText="1"/>
    </xf>
    <xf numFmtId="0" fontId="18" fillId="18" borderId="37" xfId="16" applyFont="1" applyFill="1" applyBorder="1" applyAlignment="1">
      <alignment horizontal="center" vertical="center" wrapText="1"/>
    </xf>
    <xf numFmtId="0" fontId="430" fillId="18" borderId="36" xfId="16" applyFont="1" applyFill="1" applyBorder="1" applyAlignment="1">
      <alignment horizontal="center" vertical="center" wrapText="1"/>
    </xf>
    <xf numFmtId="0" fontId="430" fillId="18" borderId="0" xfId="16" applyFont="1" applyFill="1" applyAlignment="1">
      <alignment horizontal="center" vertical="center" wrapText="1"/>
    </xf>
    <xf numFmtId="0" fontId="430" fillId="18" borderId="37" xfId="16" applyFont="1" applyFill="1" applyBorder="1" applyAlignment="1">
      <alignment horizontal="center" vertical="center" wrapText="1"/>
    </xf>
    <xf numFmtId="0" fontId="29" fillId="76" borderId="36" xfId="11" applyFont="1" applyFill="1" applyBorder="1" applyAlignment="1">
      <alignment horizontal="left" vertical="center"/>
    </xf>
    <xf numFmtId="0" fontId="29" fillId="76" borderId="0" xfId="11" applyFont="1" applyFill="1" applyAlignment="1">
      <alignment horizontal="left" vertical="center"/>
    </xf>
    <xf numFmtId="0" fontId="29" fillId="76" borderId="37" xfId="11" applyFont="1" applyFill="1" applyBorder="1" applyAlignment="1">
      <alignment horizontal="left" vertical="center"/>
    </xf>
    <xf numFmtId="0" fontId="431" fillId="5" borderId="31" xfId="11" applyFont="1" applyFill="1" applyBorder="1" applyAlignment="1">
      <alignment horizontal="center" vertical="center"/>
    </xf>
    <xf numFmtId="173" fontId="442" fillId="6" borderId="23" xfId="16" applyNumberFormat="1" applyFont="1" applyFill="1" applyBorder="1" applyAlignment="1">
      <alignment horizontal="left" vertical="center"/>
    </xf>
    <xf numFmtId="173" fontId="442" fillId="6" borderId="24" xfId="16" applyNumberFormat="1" applyFont="1" applyFill="1" applyBorder="1" applyAlignment="1">
      <alignment horizontal="left" vertical="center"/>
    </xf>
    <xf numFmtId="173" fontId="442" fillId="6" borderId="0" xfId="16" applyNumberFormat="1" applyFont="1" applyFill="1" applyAlignment="1">
      <alignment horizontal="left" vertical="center"/>
    </xf>
    <xf numFmtId="173" fontId="442" fillId="6" borderId="37" xfId="16" applyNumberFormat="1" applyFont="1" applyFill="1" applyBorder="1" applyAlignment="1">
      <alignment horizontal="left" vertical="center"/>
    </xf>
    <xf numFmtId="0" fontId="443" fillId="5" borderId="8" xfId="9" applyFont="1" applyFill="1" applyBorder="1" applyAlignment="1">
      <alignment horizontal="center" vertical="center"/>
    </xf>
    <xf numFmtId="0" fontId="443" fillId="5" borderId="21" xfId="9" applyFont="1" applyFill="1" applyBorder="1" applyAlignment="1">
      <alignment horizontal="center" vertical="center"/>
    </xf>
    <xf numFmtId="0" fontId="443" fillId="5" borderId="22" xfId="9" applyFont="1" applyFill="1" applyBorder="1" applyAlignment="1">
      <alignment horizontal="center" vertical="center"/>
    </xf>
    <xf numFmtId="0" fontId="12" fillId="16" borderId="84" xfId="20" applyFont="1" applyFill="1" applyBorder="1" applyAlignment="1">
      <alignment horizontal="center" vertical="center"/>
    </xf>
    <xf numFmtId="0" fontId="12" fillId="16" borderId="185" xfId="20" applyFont="1" applyFill="1" applyBorder="1" applyAlignment="1">
      <alignment horizontal="center" vertical="center"/>
    </xf>
    <xf numFmtId="0" fontId="441" fillId="5" borderId="108" xfId="20" applyFont="1" applyFill="1" applyBorder="1" applyAlignment="1">
      <alignment horizontal="center" vertical="center" wrapText="1"/>
    </xf>
    <xf numFmtId="0" fontId="441" fillId="5" borderId="109" xfId="20" applyFont="1" applyFill="1" applyBorder="1" applyAlignment="1">
      <alignment horizontal="center" vertical="center" wrapText="1"/>
    </xf>
    <xf numFmtId="0" fontId="441" fillId="5" borderId="110" xfId="20" applyFont="1" applyFill="1" applyBorder="1" applyAlignment="1">
      <alignment horizontal="center" vertical="center" wrapText="1"/>
    </xf>
    <xf numFmtId="0" fontId="441" fillId="5" borderId="20" xfId="20" applyFont="1" applyFill="1" applyBorder="1" applyAlignment="1">
      <alignment horizontal="center" vertical="center" wrapText="1"/>
    </xf>
    <xf numFmtId="0" fontId="441" fillId="5" borderId="126" xfId="20" applyFont="1" applyFill="1" applyBorder="1" applyAlignment="1">
      <alignment horizontal="center" vertical="center" wrapText="1"/>
    </xf>
    <xf numFmtId="0" fontId="441" fillId="5" borderId="127" xfId="20" applyFont="1" applyFill="1" applyBorder="1" applyAlignment="1">
      <alignment horizontal="center" vertical="center" wrapText="1"/>
    </xf>
    <xf numFmtId="0" fontId="244" fillId="26" borderId="189" xfId="20" applyFont="1" applyFill="1" applyBorder="1" applyAlignment="1">
      <alignment horizontal="center" vertical="center"/>
    </xf>
    <xf numFmtId="0" fontId="244" fillId="26" borderId="0" xfId="20" applyFont="1" applyFill="1" applyAlignment="1">
      <alignment horizontal="center" vertical="center"/>
    </xf>
    <xf numFmtId="0" fontId="449" fillId="16" borderId="84" xfId="20" applyFont="1" applyFill="1" applyBorder="1" applyAlignment="1">
      <alignment horizontal="center" vertical="center"/>
    </xf>
    <xf numFmtId="0" fontId="449" fillId="16" borderId="185" xfId="20" applyFont="1" applyFill="1" applyBorder="1" applyAlignment="1">
      <alignment horizontal="center" vertical="center"/>
    </xf>
    <xf numFmtId="0" fontId="431" fillId="5" borderId="0" xfId="11" applyFont="1" applyFill="1" applyAlignment="1">
      <alignment horizontal="center" vertical="center"/>
    </xf>
    <xf numFmtId="173" fontId="12" fillId="16" borderId="0" xfId="16" applyNumberFormat="1" applyFont="1" applyFill="1" applyAlignment="1">
      <alignment horizontal="center" vertical="center"/>
    </xf>
    <xf numFmtId="0" fontId="29" fillId="77" borderId="36" xfId="11" applyFont="1" applyFill="1" applyBorder="1" applyAlignment="1">
      <alignment horizontal="center" vertical="center"/>
    </xf>
    <xf numFmtId="0" fontId="29" fillId="77" borderId="0" xfId="11" applyFont="1" applyFill="1" applyAlignment="1">
      <alignment horizontal="center" vertical="center"/>
    </xf>
    <xf numFmtId="0" fontId="29" fillId="77" borderId="37" xfId="11" applyFont="1" applyFill="1" applyBorder="1" applyAlignment="1">
      <alignment horizontal="center" vertical="center"/>
    </xf>
    <xf numFmtId="0" fontId="448" fillId="5" borderId="0" xfId="11" applyFont="1" applyFill="1" applyAlignment="1">
      <alignment horizontal="center" vertical="center"/>
    </xf>
    <xf numFmtId="0" fontId="200" fillId="27" borderId="0" xfId="11" applyFont="1" applyFill="1" applyAlignment="1">
      <alignment horizontal="center" vertical="center"/>
    </xf>
    <xf numFmtId="0" fontId="67" fillId="27" borderId="0" xfId="11" applyFont="1" applyFill="1" applyAlignment="1">
      <alignment horizontal="center" vertical="center" wrapText="1"/>
    </xf>
    <xf numFmtId="0" fontId="5" fillId="26" borderId="0" xfId="11" applyFill="1" applyAlignment="1">
      <alignment horizontal="center"/>
    </xf>
    <xf numFmtId="49" fontId="51" fillId="39" borderId="93" xfId="11" applyNumberFormat="1" applyFont="1" applyFill="1" applyBorder="1" applyAlignment="1">
      <alignment horizontal="center" vertical="center" wrapText="1"/>
    </xf>
    <xf numFmtId="49" fontId="51" fillId="39" borderId="97" xfId="11" applyNumberFormat="1" applyFont="1" applyFill="1" applyBorder="1" applyAlignment="1">
      <alignment horizontal="center" vertical="center" wrapText="1"/>
    </xf>
    <xf numFmtId="49" fontId="51" fillId="51" borderId="94" xfId="11" applyNumberFormat="1" applyFont="1" applyFill="1" applyBorder="1" applyAlignment="1">
      <alignment horizontal="center" vertical="center" wrapText="1"/>
    </xf>
    <xf numFmtId="49" fontId="51" fillId="52" borderId="95" xfId="11" applyNumberFormat="1" applyFont="1" applyFill="1" applyBorder="1" applyAlignment="1">
      <alignment horizontal="center" vertical="center" wrapText="1"/>
    </xf>
    <xf numFmtId="49" fontId="51" fillId="52" borderId="96" xfId="11" applyNumberFormat="1" applyFont="1" applyFill="1" applyBorder="1" applyAlignment="1">
      <alignment horizontal="center" vertical="center" wrapText="1"/>
    </xf>
    <xf numFmtId="0" fontId="9" fillId="0" borderId="0" xfId="11" applyFont="1" applyAlignment="1">
      <alignment horizontal="center" vertical="center"/>
    </xf>
    <xf numFmtId="0" fontId="51" fillId="0" borderId="0" xfId="11" applyFont="1" applyAlignment="1">
      <alignment horizontal="center" vertical="center" wrapText="1"/>
    </xf>
  </cellXfs>
  <cellStyles count="46">
    <cellStyle name="Euro" xfId="1" xr:uid="{00000000-0005-0000-0000-000000000000}"/>
    <cellStyle name="Lien hypertexte" xfId="2" builtinId="8"/>
    <cellStyle name="Lien hypertexte 2 2 2" xfId="15" xr:uid="{9737BEF9-1A40-410E-B7BE-2258687AF6C9}"/>
    <cellStyle name="Lien hypertexte 2 2 2 2" xfId="22" xr:uid="{BD4C6351-3ACB-44C5-A156-9B903971240A}"/>
    <cellStyle name="Lien hypertexte 3" xfId="3" xr:uid="{00000000-0005-0000-0000-000002000000}"/>
    <cellStyle name="Lien hypertexte 3 2" xfId="31" xr:uid="{4482ACAD-5124-4908-91A8-270C3E820D53}"/>
    <cellStyle name="Lien hypertexte 3 2 2" xfId="12" xr:uid="{12429A47-79C1-479F-99CF-F5A3A01E1F6E}"/>
    <cellStyle name="Lien hypertexte 4" xfId="30" xr:uid="{6975F585-7821-404D-9AD7-46CE29B08770}"/>
    <cellStyle name="Lien hypertexte 5 2" xfId="13" xr:uid="{CEDB468F-495B-4C37-B204-ABB684006E96}"/>
    <cellStyle name="Lien hypertexte_PG Positionnement 2009 2" xfId="24" xr:uid="{A7C41D50-122B-47C6-B0B0-1EE26A77886A}"/>
    <cellStyle name="Non d‚fini" xfId="4" xr:uid="{00000000-0005-0000-0000-000004000000}"/>
    <cellStyle name="Normal" xfId="0" builtinId="0"/>
    <cellStyle name="Normal 12" xfId="17" xr:uid="{BD43210C-7D2B-4A14-B07E-2203932F7E29}"/>
    <cellStyle name="Normal 2" xfId="18" xr:uid="{0E4453FF-1050-48BB-9E70-3DBF28826607}"/>
    <cellStyle name="Normal 2 2" xfId="5" xr:uid="{00000000-0005-0000-0000-000006000000}"/>
    <cellStyle name="Normal 2 2 2 2" xfId="11" xr:uid="{389C4716-AE0D-45C7-9695-D6E7C2E849E3}"/>
    <cellStyle name="Normal 2 2 3" xfId="23" xr:uid="{2338A24A-9FE1-45FB-8293-F643798F29AF}"/>
    <cellStyle name="Normal 2 3" xfId="26" xr:uid="{F9DDB658-82BF-4FDC-829C-D52A688E5345}"/>
    <cellStyle name="Normal 2 4" xfId="42" xr:uid="{841C499E-A068-494A-9D36-FD6E6B432839}"/>
    <cellStyle name="Normal 3" xfId="28" xr:uid="{7E76A503-B0A1-4009-A9BA-3889CA31770C}"/>
    <cellStyle name="Normal 4" xfId="6" xr:uid="{00000000-0005-0000-0000-000007000000}"/>
    <cellStyle name="Normal 4 2" xfId="20" xr:uid="{3E58F754-E288-4EAC-B66E-A16241D50F40}"/>
    <cellStyle name="Normal 4 2 2" xfId="41" xr:uid="{897B17D3-ED4B-4B21-BACE-BEF9F2943999}"/>
    <cellStyle name="Normal 4 3" xfId="7" xr:uid="{00000000-0005-0000-0000-000008000000}"/>
    <cellStyle name="Normal 4 3 2" xfId="40" xr:uid="{2209534E-B3A2-4B12-8AA7-18E23D1D1AC5}"/>
    <cellStyle name="Normal 4 3 4" xfId="14" xr:uid="{4AEB622F-28FF-4425-A895-923716CDFE83}"/>
    <cellStyle name="Normal 4 3 4 2" xfId="21" xr:uid="{B2179494-7012-4D22-8BAB-45E68F76F5AF}"/>
    <cellStyle name="Normal 4 3 4 2 2" xfId="43" xr:uid="{26B319A0-66CD-4426-BC17-747DE74D2124}"/>
    <cellStyle name="Normal 4 4" xfId="39" xr:uid="{2BDAA588-D08B-405A-9A1F-B15C088152BF}"/>
    <cellStyle name="Normal 5" xfId="27" xr:uid="{75E74FD3-5A2A-405F-A859-0968120D361F}"/>
    <cellStyle name="Normal 6" xfId="38" xr:uid="{645AB09F-BEC1-4678-9BB2-B214E625A115}"/>
    <cellStyle name="Normal 7" xfId="44" xr:uid="{957FD2E6-71B5-45D3-AF3B-D88F517BF4E2}"/>
    <cellStyle name="Normal_Base de données recettes (1) 2" xfId="19" xr:uid="{EC561AE0-966F-4764-B84D-CE8FC7FAF984}"/>
    <cellStyle name="Normal_Bons de commande livraison" xfId="36" xr:uid="{37973C60-8345-4E81-BE65-5C18D76A25DF}"/>
    <cellStyle name="Normal_Comparer recettes 2009 OK" xfId="8" xr:uid="{00000000-0005-0000-0000-00000A000000}"/>
    <cellStyle name="Normal_Comparer recettes 2009 OK 2 2" xfId="16" xr:uid="{24D97F61-0ABB-4063-ACE0-A7D4A34FD499}"/>
    <cellStyle name="Normal_Conditionnement 3 décembre" xfId="35" xr:uid="{76C3E389-4C20-444B-9F10-7A909ADF6922}"/>
    <cellStyle name="Normal_Cuissons Températures portait16-11-2006" xfId="37" xr:uid="{521DBBC0-CD6A-4032-ACDF-41122AD5C3E4}"/>
    <cellStyle name="Normal_Fiche A3_AFPA 2010" xfId="45" xr:uid="{A385A8DA-1F09-463B-971F-73B6128581B0}"/>
    <cellStyle name="Normal_Forum Marais 15 09 2001" xfId="9" xr:uid="{00000000-0005-0000-0000-00000E000000}"/>
    <cellStyle name="Normal_Forum Marais 15 09 2001 2 2 2" xfId="34" xr:uid="{39749B85-0EDF-43E2-BDD0-72A3B855FB5E}"/>
    <cellStyle name="Normal_Forum Marais 15 09 2001_Fiche technique C2 Mars 2008 " xfId="29" xr:uid="{E290732D-5729-43AD-8275-347DD128DE48}"/>
    <cellStyle name="Normal_Gantt 27 janvier 2" xfId="25" xr:uid="{6FB82295-01B9-4313-B862-60BFD1851E51}"/>
    <cellStyle name="Normal_MS Définitions_1" xfId="32" xr:uid="{20F35143-28E6-4E21-9A2A-6E045DEE1DBE}"/>
    <cellStyle name="Normal_Salaires 2002 Modèle" xfId="33" xr:uid="{7C5EB327-7F76-4561-928C-839303081CDC}"/>
    <cellStyle name="Normal_space" xfId="10" xr:uid="{00000000-0005-0000-0000-000010000000}"/>
  </cellStyles>
  <dxfs count="40">
    <dxf>
      <font>
        <b val="0"/>
        <i val="0"/>
        <condense val="0"/>
        <extend val="0"/>
        <color indexed="12"/>
      </font>
      <fill>
        <patternFill>
          <bgColor indexed="43"/>
        </patternFill>
      </fill>
    </dxf>
    <dxf>
      <font>
        <color theme="0"/>
      </font>
      <fill>
        <patternFill>
          <bgColor theme="4" tint="-0.24994659260841701"/>
        </patternFill>
      </fill>
    </dxf>
    <dxf>
      <font>
        <b/>
        <i val="0"/>
        <color theme="0"/>
      </font>
      <fill>
        <patternFill>
          <bgColor rgb="FF7030A0"/>
        </patternFill>
      </fill>
    </dxf>
    <dxf>
      <font>
        <b/>
        <i val="0"/>
        <color theme="0"/>
      </font>
      <fill>
        <patternFill>
          <bgColor rgb="FF7030A0"/>
        </patternFill>
      </fill>
    </dxf>
    <dxf>
      <fill>
        <patternFill>
          <bgColor rgb="FFFFFF99"/>
        </patternFill>
      </fill>
    </dxf>
    <dxf>
      <fill>
        <patternFill>
          <bgColor rgb="FFFFFF99"/>
        </patternFill>
      </fill>
    </dxf>
    <dxf>
      <font>
        <b/>
        <i val="0"/>
        <color theme="4" tint="-0.24994659260841701"/>
      </font>
      <fill>
        <patternFill>
          <bgColor theme="0" tint="-0.14996795556505021"/>
        </patternFill>
      </fill>
    </dxf>
    <dxf>
      <font>
        <b/>
        <i val="0"/>
        <color theme="4" tint="-0.24994659260841701"/>
      </font>
      <fill>
        <patternFill>
          <bgColor theme="0" tint="-0.14996795556505021"/>
        </patternFill>
      </fill>
    </dxf>
    <dxf>
      <fill>
        <patternFill>
          <bgColor rgb="FFFFFF99"/>
        </patternFill>
      </fill>
    </dxf>
    <dxf>
      <fill>
        <patternFill>
          <bgColor rgb="FFFFFF99"/>
        </patternFill>
      </fill>
    </dxf>
    <dxf>
      <font>
        <b val="0"/>
        <i val="0"/>
        <color auto="1"/>
      </font>
      <fill>
        <patternFill>
          <bgColor rgb="FF92D050"/>
        </patternFill>
      </fill>
    </dxf>
    <dxf>
      <font>
        <b val="0"/>
        <i val="0"/>
        <condense val="0"/>
        <extend val="0"/>
        <color indexed="12"/>
      </font>
      <fill>
        <patternFill>
          <bgColor indexed="43"/>
        </patternFill>
      </fill>
    </dxf>
    <dxf>
      <font>
        <b val="0"/>
        <i val="0"/>
        <condense val="0"/>
        <extend val="0"/>
        <color indexed="12"/>
      </font>
      <fill>
        <patternFill>
          <bgColor indexed="43"/>
        </patternFill>
      </fill>
    </dxf>
    <dxf>
      <font>
        <b val="0"/>
        <i val="0"/>
        <color theme="4" tint="0.39994506668294322"/>
      </font>
      <fill>
        <patternFill>
          <bgColor theme="0" tint="-4.9989318521683403E-2"/>
        </patternFill>
      </fill>
    </dxf>
    <dxf>
      <font>
        <b/>
        <i val="0"/>
        <color theme="4" tint="-0.24994659260841701"/>
      </font>
      <fill>
        <patternFill>
          <bgColor theme="0" tint="-0.14996795556505021"/>
        </patternFill>
      </fill>
    </dxf>
    <dxf>
      <font>
        <b val="0"/>
        <i val="0"/>
        <condense val="0"/>
        <extend val="0"/>
        <color indexed="12"/>
      </font>
      <fill>
        <patternFill>
          <bgColor indexed="43"/>
        </patternFill>
      </fill>
    </dxf>
    <dxf>
      <font>
        <b/>
        <i val="0"/>
        <color theme="4" tint="-0.24994659260841701"/>
      </font>
      <fill>
        <patternFill>
          <bgColor theme="0" tint="-0.1499679555650502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color theme="4" tint="-0.24994659260841701"/>
      </font>
      <fill>
        <patternFill>
          <bgColor theme="0" tint="-0.14996795556505021"/>
        </patternFill>
      </fill>
    </dxf>
    <dxf>
      <font>
        <b/>
        <i val="0"/>
        <color theme="4" tint="-0.24994659260841701"/>
      </font>
      <fill>
        <patternFill>
          <bgColor theme="0" tint="-0.14996795556505021"/>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val="0"/>
        <i val="0"/>
        <color auto="1"/>
      </font>
      <fill>
        <patternFill>
          <bgColor rgb="FF92D050"/>
        </patternFill>
      </fill>
    </dxf>
    <dxf>
      <font>
        <b val="0"/>
        <i val="0"/>
        <condense val="0"/>
        <extend val="0"/>
        <color indexed="12"/>
      </font>
      <fill>
        <patternFill>
          <bgColor indexed="43"/>
        </patternFill>
      </fill>
    </dxf>
    <dxf>
      <font>
        <b val="0"/>
        <i val="0"/>
        <condense val="0"/>
        <extend val="0"/>
        <color indexed="12"/>
      </font>
      <fill>
        <patternFill>
          <bgColor indexed="43"/>
        </patternFill>
      </fill>
    </dxf>
    <dxf>
      <font>
        <b val="0"/>
        <i val="0"/>
        <color auto="1"/>
      </font>
      <fill>
        <patternFill>
          <bgColor rgb="FF92D050"/>
        </patternFill>
      </fill>
    </dxf>
    <dxf>
      <font>
        <b val="0"/>
        <i val="0"/>
        <condense val="0"/>
        <extend val="0"/>
        <color indexed="12"/>
      </font>
      <fill>
        <patternFill>
          <bgColor indexed="43"/>
        </patternFill>
      </fill>
    </dxf>
    <dxf>
      <fill>
        <patternFill>
          <bgColor rgb="FFFFFF99"/>
        </patternFill>
      </fill>
    </dxf>
    <dxf>
      <font>
        <b/>
        <i val="0"/>
        <color theme="4" tint="-0.24994659260841701"/>
      </font>
      <fill>
        <patternFill>
          <bgColor theme="0" tint="-0.14996795556505021"/>
        </patternFill>
      </fill>
    </dxf>
    <dxf>
      <font>
        <b/>
        <i val="0"/>
        <color theme="4" tint="-0.24994659260841701"/>
      </font>
      <fill>
        <patternFill>
          <bgColor theme="0" tint="-0.14996795556505021"/>
        </patternFill>
      </fill>
    </dxf>
    <dxf>
      <fill>
        <patternFill>
          <bgColor rgb="FFFFFF99"/>
        </patternFill>
      </fill>
    </dxf>
    <dxf>
      <fill>
        <patternFill>
          <bgColor rgb="FFFFFF99"/>
        </patternFill>
      </fill>
    </dxf>
    <dxf>
      <font>
        <b val="0"/>
        <i val="0"/>
        <condense val="0"/>
        <extend val="0"/>
        <color indexed="12"/>
      </font>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FDFDF"/>
      <rgbColor rgb="00000080"/>
      <rgbColor rgb="00FF00FF"/>
      <rgbColor rgb="00FFE57F"/>
      <rgbColor rgb="0000FFFF"/>
      <rgbColor rgb="00800080"/>
      <rgbColor rgb="00800000"/>
      <rgbColor rgb="00008080"/>
      <rgbColor rgb="000000FF"/>
      <rgbColor rgb="0000CCFF"/>
      <rgbColor rgb="00EFEFEF"/>
      <rgbColor rgb="00CCFFCC"/>
      <rgbColor rgb="00FFFF99"/>
      <rgbColor rgb="0099CCFF"/>
      <rgbColor rgb="00FF99CC"/>
      <rgbColor rgb="00CC99FF"/>
      <rgbColor rgb="00FFCC99"/>
      <rgbColor rgb="003366FF"/>
      <rgbColor rgb="0000EF00"/>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0000"/>
      <color rgb="FF800000"/>
      <color rgb="FF008000"/>
      <color rgb="FFFF0000"/>
      <color rgb="FF99CC00"/>
      <color rgb="FFFFFFCC"/>
      <color rgb="FF0070C0"/>
      <color rgb="FF92D050"/>
      <color rgb="FFB1A0C7"/>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214CB41C-7DC8-46A2-AD35-11B815DA581B}" type="doc">
      <dgm:prSet loTypeId="urn:microsoft.com/office/officeart/2005/8/layout/target1" loCatId="relationship" qsTypeId="urn:microsoft.com/office/officeart/2005/8/quickstyle/3d6" qsCatId="3D" csTypeId="urn:microsoft.com/office/officeart/2005/8/colors/colorful1" csCatId="colorful" phldr="1"/>
      <dgm:spPr/>
    </dgm:pt>
    <dgm:pt modelId="{25EA7D6E-99F1-4462-B118-CD7F631F49DB}">
      <dgm:prSet phldrT="[Texte]"/>
      <dgm:spPr/>
      <dgm:t>
        <a:bodyPr/>
        <a:lstStyle/>
        <a:p>
          <a:r>
            <a:rPr lang="fr-FR"/>
            <a:t>garniture</a:t>
          </a:r>
        </a:p>
      </dgm:t>
    </dgm:pt>
    <dgm:pt modelId="{C54227E8-A1AC-4B33-A6D7-03C8C22EC5E9}" type="parTrans" cxnId="{5C706EF4-AFD2-4C44-BD03-3F7A7322A399}">
      <dgm:prSet/>
      <dgm:spPr/>
      <dgm:t>
        <a:bodyPr/>
        <a:lstStyle/>
        <a:p>
          <a:endParaRPr lang="fr-FR"/>
        </a:p>
      </dgm:t>
    </dgm:pt>
    <dgm:pt modelId="{8951920F-9618-44FC-94BD-50DA86F9EC65}" type="sibTrans" cxnId="{5C706EF4-AFD2-4C44-BD03-3F7A7322A399}">
      <dgm:prSet/>
      <dgm:spPr/>
      <dgm:t>
        <a:bodyPr/>
        <a:lstStyle/>
        <a:p>
          <a:endParaRPr lang="fr-FR"/>
        </a:p>
      </dgm:t>
    </dgm:pt>
    <dgm:pt modelId="{2DFB2CD0-6288-49B7-9A82-33943972DFBD}">
      <dgm:prSet phldrT="[Texte]"/>
      <dgm:spPr/>
      <dgm:t>
        <a:bodyPr/>
        <a:lstStyle/>
        <a:p>
          <a:r>
            <a:rPr lang="fr-FR"/>
            <a:t>appareil</a:t>
          </a:r>
        </a:p>
      </dgm:t>
    </dgm:pt>
    <dgm:pt modelId="{5AA3C0EA-9D6F-4303-8878-84FF02FFA866}" type="parTrans" cxnId="{360E47DC-E8AE-4906-B6D7-E528EC78DD8E}">
      <dgm:prSet/>
      <dgm:spPr/>
      <dgm:t>
        <a:bodyPr/>
        <a:lstStyle/>
        <a:p>
          <a:endParaRPr lang="fr-FR"/>
        </a:p>
      </dgm:t>
    </dgm:pt>
    <dgm:pt modelId="{CE9F76BE-ABDA-4D02-B8E7-628DB792F2AD}" type="sibTrans" cxnId="{360E47DC-E8AE-4906-B6D7-E528EC78DD8E}">
      <dgm:prSet/>
      <dgm:spPr/>
      <dgm:t>
        <a:bodyPr/>
        <a:lstStyle/>
        <a:p>
          <a:endParaRPr lang="fr-FR"/>
        </a:p>
      </dgm:t>
    </dgm:pt>
    <dgm:pt modelId="{39FAD670-BEE5-4DEC-810E-735C4DC1D039}">
      <dgm:prSet phldrT="[Texte]"/>
      <dgm:spPr/>
      <dgm:t>
        <a:bodyPr/>
        <a:lstStyle/>
        <a:p>
          <a:r>
            <a:rPr lang="fr-FR"/>
            <a:t>pate</a:t>
          </a:r>
        </a:p>
      </dgm:t>
    </dgm:pt>
    <dgm:pt modelId="{4EA035D7-ABB3-4A1A-A1AC-C84A9E89777E}" type="parTrans" cxnId="{4D1CC472-0C59-42CA-B556-E995FCA8C83F}">
      <dgm:prSet/>
      <dgm:spPr/>
      <dgm:t>
        <a:bodyPr/>
        <a:lstStyle/>
        <a:p>
          <a:endParaRPr lang="fr-FR"/>
        </a:p>
      </dgm:t>
    </dgm:pt>
    <dgm:pt modelId="{7198B2D1-F2EC-47D7-8D3B-417A07A01CFD}" type="sibTrans" cxnId="{4D1CC472-0C59-42CA-B556-E995FCA8C83F}">
      <dgm:prSet/>
      <dgm:spPr/>
      <dgm:t>
        <a:bodyPr/>
        <a:lstStyle/>
        <a:p>
          <a:endParaRPr lang="fr-FR"/>
        </a:p>
      </dgm:t>
    </dgm:pt>
    <dgm:pt modelId="{9D7DD4FB-464F-4BC0-AEC6-9816758D0E6D}" type="pres">
      <dgm:prSet presAssocID="{214CB41C-7DC8-46A2-AD35-11B815DA581B}" presName="composite" presStyleCnt="0">
        <dgm:presLayoutVars>
          <dgm:chMax val="5"/>
          <dgm:dir/>
          <dgm:resizeHandles val="exact"/>
        </dgm:presLayoutVars>
      </dgm:prSet>
      <dgm:spPr/>
    </dgm:pt>
    <dgm:pt modelId="{9F6578EC-0EA8-494C-ABE2-36BAEE9A18C4}" type="pres">
      <dgm:prSet presAssocID="{25EA7D6E-99F1-4462-B118-CD7F631F49DB}" presName="circle1" presStyleLbl="lnNode1" presStyleIdx="0" presStyleCnt="3" custScaleX="300926" custScaleY="284723" custLinFactNeighborX="17602" custLinFactNeighborY="35204"/>
      <dgm:spPr/>
    </dgm:pt>
    <dgm:pt modelId="{E9A320C5-9217-4BD7-9125-9DF9912C1300}" type="pres">
      <dgm:prSet presAssocID="{25EA7D6E-99F1-4462-B118-CD7F631F49DB}" presName="text1" presStyleLbl="revTx" presStyleIdx="0" presStyleCnt="3">
        <dgm:presLayoutVars>
          <dgm:bulletEnabled val="1"/>
        </dgm:presLayoutVars>
      </dgm:prSet>
      <dgm:spPr/>
    </dgm:pt>
    <dgm:pt modelId="{F0071ECC-22C7-4606-A1DC-EECA13F7ED1C}" type="pres">
      <dgm:prSet presAssocID="{25EA7D6E-99F1-4462-B118-CD7F631F49DB}" presName="line1" presStyleLbl="callout" presStyleIdx="0" presStyleCnt="6"/>
      <dgm:spPr/>
    </dgm:pt>
    <dgm:pt modelId="{3DD5EF9D-7C8B-46F9-9947-1A2E8E3674C2}" type="pres">
      <dgm:prSet presAssocID="{25EA7D6E-99F1-4462-B118-CD7F631F49DB}" presName="d1" presStyleLbl="callout" presStyleIdx="1" presStyleCnt="6"/>
      <dgm:spPr/>
    </dgm:pt>
    <dgm:pt modelId="{D1190DAD-5841-4615-998E-900BFF221814}" type="pres">
      <dgm:prSet presAssocID="{2DFB2CD0-6288-49B7-9A82-33943972DFBD}" presName="circle2" presStyleLbl="lnNode1" presStyleIdx="1" presStyleCnt="3" custScaleX="157407" custScaleY="156636"/>
      <dgm:spPr/>
    </dgm:pt>
    <dgm:pt modelId="{ED7C3A72-918F-4DBA-8C27-EBF5DF84000B}" type="pres">
      <dgm:prSet presAssocID="{2DFB2CD0-6288-49B7-9A82-33943972DFBD}" presName="text2" presStyleLbl="revTx" presStyleIdx="1" presStyleCnt="3">
        <dgm:presLayoutVars>
          <dgm:bulletEnabled val="1"/>
        </dgm:presLayoutVars>
      </dgm:prSet>
      <dgm:spPr/>
    </dgm:pt>
    <dgm:pt modelId="{A4D86D11-9E63-437A-A30B-93AF2E24557B}" type="pres">
      <dgm:prSet presAssocID="{2DFB2CD0-6288-49B7-9A82-33943972DFBD}" presName="line2" presStyleLbl="callout" presStyleIdx="2" presStyleCnt="6"/>
      <dgm:spPr/>
    </dgm:pt>
    <dgm:pt modelId="{A6F30462-8FBB-4858-BB15-629689765207}" type="pres">
      <dgm:prSet presAssocID="{2DFB2CD0-6288-49B7-9A82-33943972DFBD}" presName="d2" presStyleLbl="callout" presStyleIdx="3" presStyleCnt="6"/>
      <dgm:spPr/>
    </dgm:pt>
    <dgm:pt modelId="{BE22EF5A-D512-4CCB-9ACA-0274A5AFAA68}" type="pres">
      <dgm:prSet presAssocID="{39FAD670-BEE5-4DEC-810E-735C4DC1D039}" presName="circle3" presStyleLbl="lnNode1" presStyleIdx="2" presStyleCnt="3" custLinFactNeighborX="1760" custLinFactNeighborY="-5281"/>
      <dgm:spPr/>
    </dgm:pt>
    <dgm:pt modelId="{14F73FC4-6E68-476D-9180-080210AE3637}" type="pres">
      <dgm:prSet presAssocID="{39FAD670-BEE5-4DEC-810E-735C4DC1D039}" presName="text3" presStyleLbl="revTx" presStyleIdx="2" presStyleCnt="3" custLinFactNeighborX="-99133" custLinFactNeighborY="-6798">
        <dgm:presLayoutVars>
          <dgm:bulletEnabled val="1"/>
        </dgm:presLayoutVars>
      </dgm:prSet>
      <dgm:spPr/>
    </dgm:pt>
    <dgm:pt modelId="{D78CABE5-3F06-4918-8B9F-95537A2E4443}" type="pres">
      <dgm:prSet presAssocID="{39FAD670-BEE5-4DEC-810E-735C4DC1D039}" presName="line3" presStyleLbl="callout" presStyleIdx="4" presStyleCnt="6"/>
      <dgm:spPr/>
    </dgm:pt>
    <dgm:pt modelId="{CCF735EC-3542-4286-ADA4-38059AC52901}" type="pres">
      <dgm:prSet presAssocID="{39FAD670-BEE5-4DEC-810E-735C4DC1D039}" presName="d3" presStyleLbl="callout" presStyleIdx="5" presStyleCnt="6" custFlipVert="1" custFlipHor="1" custScaleX="33894" custScaleY="23491" custLinFactNeighborX="36384" custLinFactNeighborY="-38715"/>
      <dgm:spPr/>
    </dgm:pt>
  </dgm:ptLst>
  <dgm:cxnLst>
    <dgm:cxn modelId="{316C6969-96A9-4871-BA07-AE36B6A4B7D6}" type="presOf" srcId="{2DFB2CD0-6288-49B7-9A82-33943972DFBD}" destId="{ED7C3A72-918F-4DBA-8C27-EBF5DF84000B}" srcOrd="0" destOrd="0" presId="urn:microsoft.com/office/officeart/2005/8/layout/target1"/>
    <dgm:cxn modelId="{7235646A-18A9-415A-9FC0-CCAEAADCEFD8}" type="presOf" srcId="{39FAD670-BEE5-4DEC-810E-735C4DC1D039}" destId="{14F73FC4-6E68-476D-9180-080210AE3637}" srcOrd="0" destOrd="0" presId="urn:microsoft.com/office/officeart/2005/8/layout/target1"/>
    <dgm:cxn modelId="{4D1CC472-0C59-42CA-B556-E995FCA8C83F}" srcId="{214CB41C-7DC8-46A2-AD35-11B815DA581B}" destId="{39FAD670-BEE5-4DEC-810E-735C4DC1D039}" srcOrd="2" destOrd="0" parTransId="{4EA035D7-ABB3-4A1A-A1AC-C84A9E89777E}" sibTransId="{7198B2D1-F2EC-47D7-8D3B-417A07A01CFD}"/>
    <dgm:cxn modelId="{7506BDB9-57C0-4DD7-B5E5-AF8852734A1D}" type="presOf" srcId="{25EA7D6E-99F1-4462-B118-CD7F631F49DB}" destId="{E9A320C5-9217-4BD7-9125-9DF9912C1300}" srcOrd="0" destOrd="0" presId="urn:microsoft.com/office/officeart/2005/8/layout/target1"/>
    <dgm:cxn modelId="{360E47DC-E8AE-4906-B6D7-E528EC78DD8E}" srcId="{214CB41C-7DC8-46A2-AD35-11B815DA581B}" destId="{2DFB2CD0-6288-49B7-9A82-33943972DFBD}" srcOrd="1" destOrd="0" parTransId="{5AA3C0EA-9D6F-4303-8878-84FF02FFA866}" sibTransId="{CE9F76BE-ABDA-4D02-B8E7-628DB792F2AD}"/>
    <dgm:cxn modelId="{1FD977EC-8F32-4C9B-81C7-BA17BF7A14D0}" type="presOf" srcId="{214CB41C-7DC8-46A2-AD35-11B815DA581B}" destId="{9D7DD4FB-464F-4BC0-AEC6-9816758D0E6D}" srcOrd="0" destOrd="0" presId="urn:microsoft.com/office/officeart/2005/8/layout/target1"/>
    <dgm:cxn modelId="{5C706EF4-AFD2-4C44-BD03-3F7A7322A399}" srcId="{214CB41C-7DC8-46A2-AD35-11B815DA581B}" destId="{25EA7D6E-99F1-4462-B118-CD7F631F49DB}" srcOrd="0" destOrd="0" parTransId="{C54227E8-A1AC-4B33-A6D7-03C8C22EC5E9}" sibTransId="{8951920F-9618-44FC-94BD-50DA86F9EC65}"/>
    <dgm:cxn modelId="{9F6BCFE7-CBF3-45B8-BBD8-D4FF8F24D83B}" type="presParOf" srcId="{9D7DD4FB-464F-4BC0-AEC6-9816758D0E6D}" destId="{9F6578EC-0EA8-494C-ABE2-36BAEE9A18C4}" srcOrd="0" destOrd="0" presId="urn:microsoft.com/office/officeart/2005/8/layout/target1"/>
    <dgm:cxn modelId="{A100FF78-EE8C-4487-8204-5BDA5EC683BB}" type="presParOf" srcId="{9D7DD4FB-464F-4BC0-AEC6-9816758D0E6D}" destId="{E9A320C5-9217-4BD7-9125-9DF9912C1300}" srcOrd="1" destOrd="0" presId="urn:microsoft.com/office/officeart/2005/8/layout/target1"/>
    <dgm:cxn modelId="{BE9909A7-1369-4A8A-A81E-98AA57BDFA82}" type="presParOf" srcId="{9D7DD4FB-464F-4BC0-AEC6-9816758D0E6D}" destId="{F0071ECC-22C7-4606-A1DC-EECA13F7ED1C}" srcOrd="2" destOrd="0" presId="urn:microsoft.com/office/officeart/2005/8/layout/target1"/>
    <dgm:cxn modelId="{B8D85A26-D8E9-4F0F-9821-9DFE6BC17BF1}" type="presParOf" srcId="{9D7DD4FB-464F-4BC0-AEC6-9816758D0E6D}" destId="{3DD5EF9D-7C8B-46F9-9947-1A2E8E3674C2}" srcOrd="3" destOrd="0" presId="urn:microsoft.com/office/officeart/2005/8/layout/target1"/>
    <dgm:cxn modelId="{2A248D66-87C9-4D97-BDB7-C027009DDA14}" type="presParOf" srcId="{9D7DD4FB-464F-4BC0-AEC6-9816758D0E6D}" destId="{D1190DAD-5841-4615-998E-900BFF221814}" srcOrd="4" destOrd="0" presId="urn:microsoft.com/office/officeart/2005/8/layout/target1"/>
    <dgm:cxn modelId="{EBDA7410-B5CA-44B2-8235-15B1832BA843}" type="presParOf" srcId="{9D7DD4FB-464F-4BC0-AEC6-9816758D0E6D}" destId="{ED7C3A72-918F-4DBA-8C27-EBF5DF84000B}" srcOrd="5" destOrd="0" presId="urn:microsoft.com/office/officeart/2005/8/layout/target1"/>
    <dgm:cxn modelId="{79896A76-3E30-4E91-AF4F-6AAFEA5E9B8B}" type="presParOf" srcId="{9D7DD4FB-464F-4BC0-AEC6-9816758D0E6D}" destId="{A4D86D11-9E63-437A-A30B-93AF2E24557B}" srcOrd="6" destOrd="0" presId="urn:microsoft.com/office/officeart/2005/8/layout/target1"/>
    <dgm:cxn modelId="{FDA9FD70-1E7B-4D7A-A79D-51811A73B39C}" type="presParOf" srcId="{9D7DD4FB-464F-4BC0-AEC6-9816758D0E6D}" destId="{A6F30462-8FBB-4858-BB15-629689765207}" srcOrd="7" destOrd="0" presId="urn:microsoft.com/office/officeart/2005/8/layout/target1"/>
    <dgm:cxn modelId="{40E8C6B3-92D7-435D-980B-369DC389B9EF}" type="presParOf" srcId="{9D7DD4FB-464F-4BC0-AEC6-9816758D0E6D}" destId="{BE22EF5A-D512-4CCB-9ACA-0274A5AFAA68}" srcOrd="8" destOrd="0" presId="urn:microsoft.com/office/officeart/2005/8/layout/target1"/>
    <dgm:cxn modelId="{51F426DF-7578-480C-BA7F-0FDCB4FC7B63}" type="presParOf" srcId="{9D7DD4FB-464F-4BC0-AEC6-9816758D0E6D}" destId="{14F73FC4-6E68-476D-9180-080210AE3637}" srcOrd="9" destOrd="0" presId="urn:microsoft.com/office/officeart/2005/8/layout/target1"/>
    <dgm:cxn modelId="{964F7FF8-7250-4665-AF7F-6AB66AEBD7AC}" type="presParOf" srcId="{9D7DD4FB-464F-4BC0-AEC6-9816758D0E6D}" destId="{D78CABE5-3F06-4918-8B9F-95537A2E4443}" srcOrd="10" destOrd="0" presId="urn:microsoft.com/office/officeart/2005/8/layout/target1"/>
    <dgm:cxn modelId="{2B01513D-6891-49E3-A106-3D1226995830}" type="presParOf" srcId="{9D7DD4FB-464F-4BC0-AEC6-9816758D0E6D}" destId="{CCF735EC-3542-4286-ADA4-38059AC52901}" srcOrd="11" destOrd="0" presId="urn:microsoft.com/office/officeart/2005/8/layout/target1"/>
  </dgm:cxnLst>
  <dgm:bg/>
  <dgm:whole/>
  <dgm:extLst>
    <a:ext uri="http://schemas.microsoft.com/office/drawing/2008/diagram">
      <dsp:dataModelExt xmlns:dsp="http://schemas.microsoft.com/office/drawing/2008/diagram" relId="rId23"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E22EF5A-D512-4CCB-9ACA-0274A5AFAA68}">
      <dsp:nvSpPr>
        <dsp:cNvPr id="0" name=""/>
        <dsp:cNvSpPr/>
      </dsp:nvSpPr>
      <dsp:spPr>
        <a:xfrm>
          <a:off x="323143" y="539072"/>
          <a:ext cx="1921668" cy="1921668"/>
        </a:xfrm>
        <a:prstGeom prst="ellipse">
          <a:avLst/>
        </a:prstGeom>
        <a:solidFill>
          <a:schemeClr val="accent4">
            <a:hueOff val="0"/>
            <a:satOff val="0"/>
            <a:lumOff val="0"/>
            <a:alphaOff val="0"/>
          </a:schemeClr>
        </a:solidFill>
        <a:ln>
          <a:noFill/>
        </a:ln>
        <a:effectLst>
          <a:outerShdw blurRad="40000" dist="23000" dir="5400000" rotWithShape="0">
            <a:srgbClr val="000000">
              <a:alpha val="35000"/>
            </a:srgbClr>
          </a:outerShdw>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sp>
    <dsp:sp modelId="{D1190DAD-5841-4615-998E-900BFF221814}">
      <dsp:nvSpPr>
        <dsp:cNvPr id="0" name=""/>
        <dsp:cNvSpPr/>
      </dsp:nvSpPr>
      <dsp:spPr>
        <a:xfrm>
          <a:off x="342703" y="698383"/>
          <a:ext cx="1814904" cy="1806015"/>
        </a:xfrm>
        <a:prstGeom prst="ellipse">
          <a:avLst/>
        </a:prstGeom>
        <a:solidFill>
          <a:schemeClr val="accent3">
            <a:hueOff val="0"/>
            <a:satOff val="0"/>
            <a:lumOff val="0"/>
            <a:alphaOff val="0"/>
          </a:schemeClr>
        </a:solidFill>
        <a:ln>
          <a:noFill/>
        </a:ln>
        <a:effectLst>
          <a:outerShdw blurRad="40000" dist="23000" dir="5400000" rotWithShape="0">
            <a:srgbClr val="000000">
              <a:alpha val="35000"/>
            </a:srgbClr>
          </a:outerShdw>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sp>
    <dsp:sp modelId="{9F6578EC-0EA8-494C-ABE2-36BAEE9A18C4}">
      <dsp:nvSpPr>
        <dsp:cNvPr id="0" name=""/>
        <dsp:cNvSpPr/>
      </dsp:nvSpPr>
      <dsp:spPr>
        <a:xfrm>
          <a:off x="739526" y="1189548"/>
          <a:ext cx="1156560" cy="1094286"/>
        </a:xfrm>
        <a:prstGeom prst="ellipse">
          <a:avLst/>
        </a:prstGeom>
        <a:solidFill>
          <a:schemeClr val="accent2">
            <a:hueOff val="0"/>
            <a:satOff val="0"/>
            <a:lumOff val="0"/>
            <a:alphaOff val="0"/>
          </a:schemeClr>
        </a:solidFill>
        <a:ln>
          <a:noFill/>
        </a:ln>
        <a:effectLst>
          <a:outerShdw blurRad="40000" dist="23000" dir="5400000" rotWithShape="0">
            <a:srgbClr val="000000">
              <a:alpha val="35000"/>
            </a:srgbClr>
          </a:outerShdw>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sp>
    <dsp:sp modelId="{E9A320C5-9217-4BD7-9125-9DF9912C1300}">
      <dsp:nvSpPr>
        <dsp:cNvPr id="0" name=""/>
        <dsp:cNvSpPr/>
      </dsp:nvSpPr>
      <dsp:spPr>
        <a:xfrm>
          <a:off x="2531268" y="0"/>
          <a:ext cx="960834" cy="560486"/>
        </a:xfrm>
        <a:prstGeom prst="rect">
          <a:avLst/>
        </a:prstGeom>
        <a:solidFill>
          <a:schemeClr val="lt1">
            <a:alpha val="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120904" tIns="21590" rIns="21590" bIns="21590" numCol="1" spcCol="1270" anchor="ctr" anchorCtr="0">
          <a:noAutofit/>
        </a:bodyPr>
        <a:lstStyle/>
        <a:p>
          <a:pPr marL="0" lvl="0" indent="0" algn="l" defTabSz="755650">
            <a:lnSpc>
              <a:spcPct val="90000"/>
            </a:lnSpc>
            <a:spcBef>
              <a:spcPct val="0"/>
            </a:spcBef>
            <a:spcAft>
              <a:spcPct val="35000"/>
            </a:spcAft>
            <a:buNone/>
          </a:pPr>
          <a:r>
            <a:rPr lang="fr-FR" sz="1700" kern="1200"/>
            <a:t>garniture</a:t>
          </a:r>
        </a:p>
      </dsp:txBody>
      <dsp:txXfrm>
        <a:off x="2531268" y="0"/>
        <a:ext cx="960834" cy="560486"/>
      </dsp:txXfrm>
    </dsp:sp>
    <dsp:sp modelId="{F0071ECC-22C7-4606-A1DC-EECA13F7ED1C}">
      <dsp:nvSpPr>
        <dsp:cNvPr id="0" name=""/>
        <dsp:cNvSpPr/>
      </dsp:nvSpPr>
      <dsp:spPr>
        <a:xfrm>
          <a:off x="2291060" y="280243"/>
          <a:ext cx="240208" cy="0"/>
        </a:xfrm>
        <a:prstGeom prst="line">
          <a:avLst/>
        </a:prstGeom>
        <a:solidFill>
          <a:schemeClr val="accent2">
            <a:hueOff val="0"/>
            <a:satOff val="0"/>
            <a:lumOff val="0"/>
            <a:alphaOff val="0"/>
          </a:schemeClr>
        </a:solidFill>
        <a:ln w="25400" cap="flat" cmpd="sng" algn="ctr">
          <a:solidFill>
            <a:schemeClr val="accent2">
              <a:tint val="50000"/>
              <a:hueOff val="0"/>
              <a:satOff val="0"/>
              <a:lumOff val="0"/>
              <a:alphaOff val="0"/>
            </a:schemeClr>
          </a:solidFill>
          <a:prstDash val="solid"/>
        </a:ln>
        <a:effectLst/>
        <a:sp3d z="75000" prstMaterial="plastic"/>
      </dsp:spPr>
      <dsp:style>
        <a:lnRef idx="2">
          <a:scrgbClr r="0" g="0" b="0"/>
        </a:lnRef>
        <a:fillRef idx="1">
          <a:scrgbClr r="0" g="0" b="0"/>
        </a:fillRef>
        <a:effectRef idx="0">
          <a:scrgbClr r="0" g="0" b="0"/>
        </a:effectRef>
        <a:fontRef idx="minor"/>
      </dsp:style>
    </dsp:sp>
    <dsp:sp modelId="{3DD5EF9D-7C8B-46F9-9947-1A2E8E3674C2}">
      <dsp:nvSpPr>
        <dsp:cNvPr id="0" name=""/>
        <dsp:cNvSpPr/>
      </dsp:nvSpPr>
      <dsp:spPr>
        <a:xfrm rot="5400000">
          <a:off x="1109714" y="421005"/>
          <a:ext cx="1320826" cy="1039943"/>
        </a:xfrm>
        <a:prstGeom prst="line">
          <a:avLst/>
        </a:prstGeom>
        <a:solidFill>
          <a:schemeClr val="accent2">
            <a:hueOff val="0"/>
            <a:satOff val="0"/>
            <a:lumOff val="0"/>
            <a:alphaOff val="0"/>
          </a:schemeClr>
        </a:solidFill>
        <a:ln w="25400" cap="flat" cmpd="sng" algn="ctr">
          <a:solidFill>
            <a:schemeClr val="accent2">
              <a:tint val="50000"/>
              <a:hueOff val="0"/>
              <a:satOff val="0"/>
              <a:lumOff val="0"/>
              <a:alphaOff val="0"/>
            </a:schemeClr>
          </a:solidFill>
          <a:prstDash val="solid"/>
        </a:ln>
        <a:effectLst/>
        <a:sp3d z="75000" prstMaterial="plastic"/>
      </dsp:spPr>
      <dsp:style>
        <a:lnRef idx="2">
          <a:scrgbClr r="0" g="0" b="0"/>
        </a:lnRef>
        <a:fillRef idx="1">
          <a:scrgbClr r="0" g="0" b="0"/>
        </a:fillRef>
        <a:effectRef idx="0">
          <a:scrgbClr r="0" g="0" b="0"/>
        </a:effectRef>
        <a:fontRef idx="minor"/>
      </dsp:style>
    </dsp:sp>
    <dsp:sp modelId="{ED7C3A72-918F-4DBA-8C27-EBF5DF84000B}">
      <dsp:nvSpPr>
        <dsp:cNvPr id="0" name=""/>
        <dsp:cNvSpPr/>
      </dsp:nvSpPr>
      <dsp:spPr>
        <a:xfrm>
          <a:off x="2531268" y="560486"/>
          <a:ext cx="960834" cy="560486"/>
        </a:xfrm>
        <a:prstGeom prst="rect">
          <a:avLst/>
        </a:prstGeom>
        <a:solidFill>
          <a:schemeClr val="lt1">
            <a:alpha val="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120904" tIns="21590" rIns="21590" bIns="21590" numCol="1" spcCol="1270" anchor="ctr" anchorCtr="0">
          <a:noAutofit/>
        </a:bodyPr>
        <a:lstStyle/>
        <a:p>
          <a:pPr marL="0" lvl="0" indent="0" algn="l" defTabSz="755650">
            <a:lnSpc>
              <a:spcPct val="90000"/>
            </a:lnSpc>
            <a:spcBef>
              <a:spcPct val="0"/>
            </a:spcBef>
            <a:spcAft>
              <a:spcPct val="35000"/>
            </a:spcAft>
            <a:buNone/>
          </a:pPr>
          <a:r>
            <a:rPr lang="fr-FR" sz="1700" kern="1200"/>
            <a:t>appareil</a:t>
          </a:r>
        </a:p>
      </dsp:txBody>
      <dsp:txXfrm>
        <a:off x="2531268" y="560486"/>
        <a:ext cx="960834" cy="560486"/>
      </dsp:txXfrm>
    </dsp:sp>
    <dsp:sp modelId="{A4D86D11-9E63-437A-A30B-93AF2E24557B}">
      <dsp:nvSpPr>
        <dsp:cNvPr id="0" name=""/>
        <dsp:cNvSpPr/>
      </dsp:nvSpPr>
      <dsp:spPr>
        <a:xfrm>
          <a:off x="2291060" y="840730"/>
          <a:ext cx="240208" cy="0"/>
        </a:xfrm>
        <a:prstGeom prst="line">
          <a:avLst/>
        </a:prstGeom>
        <a:solidFill>
          <a:schemeClr val="accent2">
            <a:hueOff val="0"/>
            <a:satOff val="0"/>
            <a:lumOff val="0"/>
            <a:alphaOff val="0"/>
          </a:schemeClr>
        </a:solidFill>
        <a:ln w="25400" cap="flat" cmpd="sng" algn="ctr">
          <a:solidFill>
            <a:schemeClr val="accent2">
              <a:tint val="50000"/>
              <a:hueOff val="0"/>
              <a:satOff val="0"/>
              <a:lumOff val="0"/>
              <a:alphaOff val="0"/>
            </a:schemeClr>
          </a:solidFill>
          <a:prstDash val="solid"/>
        </a:ln>
        <a:effectLst/>
        <a:sp3d z="75000" prstMaterial="plastic"/>
      </dsp:spPr>
      <dsp:style>
        <a:lnRef idx="2">
          <a:scrgbClr r="0" g="0" b="0"/>
        </a:lnRef>
        <a:fillRef idx="1">
          <a:scrgbClr r="0" g="0" b="0"/>
        </a:fillRef>
        <a:effectRef idx="0">
          <a:scrgbClr r="0" g="0" b="0"/>
        </a:effectRef>
        <a:fontRef idx="minor"/>
      </dsp:style>
    </dsp:sp>
    <dsp:sp modelId="{A6F30462-8FBB-4858-BB15-629689765207}">
      <dsp:nvSpPr>
        <dsp:cNvPr id="0" name=""/>
        <dsp:cNvSpPr/>
      </dsp:nvSpPr>
      <dsp:spPr>
        <a:xfrm rot="5400000">
          <a:off x="1393224" y="972748"/>
          <a:ext cx="1029245" cy="764503"/>
        </a:xfrm>
        <a:prstGeom prst="line">
          <a:avLst/>
        </a:prstGeom>
        <a:solidFill>
          <a:schemeClr val="accent2">
            <a:hueOff val="0"/>
            <a:satOff val="0"/>
            <a:lumOff val="0"/>
            <a:alphaOff val="0"/>
          </a:schemeClr>
        </a:solidFill>
        <a:ln w="25400" cap="flat" cmpd="sng" algn="ctr">
          <a:solidFill>
            <a:schemeClr val="accent2">
              <a:tint val="50000"/>
              <a:hueOff val="0"/>
              <a:satOff val="0"/>
              <a:lumOff val="0"/>
              <a:alphaOff val="0"/>
            </a:schemeClr>
          </a:solidFill>
          <a:prstDash val="solid"/>
        </a:ln>
        <a:effectLst/>
        <a:sp3d z="75000" prstMaterial="plastic"/>
      </dsp:spPr>
      <dsp:style>
        <a:lnRef idx="2">
          <a:scrgbClr r="0" g="0" b="0"/>
        </a:lnRef>
        <a:fillRef idx="1">
          <a:scrgbClr r="0" g="0" b="0"/>
        </a:fillRef>
        <a:effectRef idx="0">
          <a:scrgbClr r="0" g="0" b="0"/>
        </a:effectRef>
        <a:fontRef idx="minor"/>
      </dsp:style>
    </dsp:sp>
    <dsp:sp modelId="{14F73FC4-6E68-476D-9180-080210AE3637}">
      <dsp:nvSpPr>
        <dsp:cNvPr id="0" name=""/>
        <dsp:cNvSpPr/>
      </dsp:nvSpPr>
      <dsp:spPr>
        <a:xfrm>
          <a:off x="1578764" y="1082871"/>
          <a:ext cx="960834" cy="560486"/>
        </a:xfrm>
        <a:prstGeom prst="rect">
          <a:avLst/>
        </a:prstGeom>
        <a:solidFill>
          <a:schemeClr val="lt1">
            <a:alpha val="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120904" tIns="21590" rIns="21590" bIns="21590" numCol="1" spcCol="1270" anchor="ctr" anchorCtr="0">
          <a:noAutofit/>
        </a:bodyPr>
        <a:lstStyle/>
        <a:p>
          <a:pPr marL="0" lvl="0" indent="0" algn="l" defTabSz="755650">
            <a:lnSpc>
              <a:spcPct val="90000"/>
            </a:lnSpc>
            <a:spcBef>
              <a:spcPct val="0"/>
            </a:spcBef>
            <a:spcAft>
              <a:spcPct val="35000"/>
            </a:spcAft>
            <a:buNone/>
          </a:pPr>
          <a:r>
            <a:rPr lang="fr-FR" sz="1700" kern="1200"/>
            <a:t>pate</a:t>
          </a:r>
        </a:p>
      </dsp:txBody>
      <dsp:txXfrm>
        <a:off x="1578764" y="1082871"/>
        <a:ext cx="960834" cy="560486"/>
      </dsp:txXfrm>
    </dsp:sp>
    <dsp:sp modelId="{D78CABE5-3F06-4918-8B9F-95537A2E4443}">
      <dsp:nvSpPr>
        <dsp:cNvPr id="0" name=""/>
        <dsp:cNvSpPr/>
      </dsp:nvSpPr>
      <dsp:spPr>
        <a:xfrm>
          <a:off x="2291060" y="1401216"/>
          <a:ext cx="240208" cy="0"/>
        </a:xfrm>
        <a:prstGeom prst="line">
          <a:avLst/>
        </a:prstGeom>
        <a:solidFill>
          <a:schemeClr val="accent2">
            <a:hueOff val="0"/>
            <a:satOff val="0"/>
            <a:lumOff val="0"/>
            <a:alphaOff val="0"/>
          </a:schemeClr>
        </a:solidFill>
        <a:ln w="25400" cap="flat" cmpd="sng" algn="ctr">
          <a:solidFill>
            <a:schemeClr val="accent2">
              <a:tint val="50000"/>
              <a:hueOff val="0"/>
              <a:satOff val="0"/>
              <a:lumOff val="0"/>
              <a:alphaOff val="0"/>
            </a:schemeClr>
          </a:solidFill>
          <a:prstDash val="solid"/>
        </a:ln>
        <a:effectLst/>
        <a:sp3d z="75000" prstMaterial="plastic"/>
      </dsp:spPr>
      <dsp:style>
        <a:lnRef idx="2">
          <a:scrgbClr r="0" g="0" b="0"/>
        </a:lnRef>
        <a:fillRef idx="1">
          <a:scrgbClr r="0" g="0" b="0"/>
        </a:fillRef>
        <a:effectRef idx="0">
          <a:scrgbClr r="0" g="0" b="0"/>
        </a:effectRef>
        <a:fontRef idx="minor"/>
      </dsp:style>
    </dsp:sp>
    <dsp:sp modelId="{CCF735EC-3542-4286-ADA4-38059AC52901}">
      <dsp:nvSpPr>
        <dsp:cNvPr id="0" name=""/>
        <dsp:cNvSpPr/>
      </dsp:nvSpPr>
      <dsp:spPr>
        <a:xfrm rot="5400000" flipH="1" flipV="1">
          <a:off x="2136336" y="1400999"/>
          <a:ext cx="172743" cy="165763"/>
        </a:xfrm>
        <a:prstGeom prst="line">
          <a:avLst/>
        </a:prstGeom>
        <a:solidFill>
          <a:schemeClr val="accent2">
            <a:hueOff val="0"/>
            <a:satOff val="0"/>
            <a:lumOff val="0"/>
            <a:alphaOff val="0"/>
          </a:schemeClr>
        </a:solidFill>
        <a:ln w="25400" cap="flat" cmpd="sng" algn="ctr">
          <a:solidFill>
            <a:schemeClr val="accent2">
              <a:tint val="50000"/>
              <a:hueOff val="0"/>
              <a:satOff val="0"/>
              <a:lumOff val="0"/>
              <a:alphaOff val="0"/>
            </a:schemeClr>
          </a:solidFill>
          <a:prstDash val="solid"/>
        </a:ln>
        <a:effectLst/>
        <a:sp3d z="75000" prstMaterial="plastic"/>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target1">
  <dgm:title val=""/>
  <dgm:desc val=""/>
  <dgm:catLst>
    <dgm:cat type="relationship" pri="25000"/>
    <dgm:cat type="convert" pri="20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ite">
    <dgm:varLst>
      <dgm:chMax val="5"/>
      <dgm:dir/>
      <dgm:resizeHandles val="exact"/>
    </dgm:varLst>
    <dgm:alg type="composite">
      <dgm:param type="ar" val="1.25"/>
    </dgm:alg>
    <dgm:shape xmlns:r="http://schemas.openxmlformats.org/officeDocument/2006/relationships" r:blip="">
      <dgm:adjLst/>
    </dgm:shape>
    <dgm:presOf/>
    <dgm:choose name="Name0">
      <dgm:if name="Name1" func="var" arg="dir" op="equ" val="norm">
        <dgm:choose name="Name2">
          <dgm:if name="Name3" axis="ch" ptType="node" func="cnt" op="equ" val="0">
            <dgm:constrLst/>
          </dgm:if>
          <dgm:if name="Name4" axis="ch" ptType="node" func="cnt" op="equ" val="1">
            <dgm:constrLst>
              <dgm:constr type="primFontSz" for="des" ptType="node" op="equ" val="65"/>
              <dgm:constr type="w" for="ch" forName="circle1" refType="w" fact="0.6"/>
              <dgm:constr type="h" for="ch" forName="circle1" refType="w" refFor="ch" refForName="circle1"/>
              <dgm:constr type="ctrX" for="ch" forName="circle1" refType="w" fact="0.3"/>
              <dgm:constr type="ctrY" for="ch" forName="circle1" refType="h" fact="0.625"/>
              <dgm:constr type="w" for="ch" forName="text1" refType="w" fact="0.3"/>
              <dgm:constr type="h" for="ch" forName="text1" refType="h" fact="0.3125"/>
              <dgm:constr type="r" for="ch" forName="text1" refType="w"/>
              <dgm:constr type="t" for="ch" forName="text1"/>
              <dgm:constr type="l" for="ch" forName="line1" refType="w" fact="0.625"/>
              <dgm:constr type="ctrY" for="ch" forName="line1" refType="ctrY" refFor="ch" refForName="text1"/>
              <dgm:constr type="r" for="ch" forName="line1" refType="l" refFor="ch" refForName="text1"/>
              <dgm:constr type="h" for="ch" forName="line1"/>
              <dgm:constr type="l" for="ch" forName="d1" refType="w" fact="0.3"/>
              <dgm:constr type="b" for="ch" forName="d1" refType="h" fact="0.625"/>
              <dgm:constr type="w" for="ch" forName="d1" refType="w" fact="0.32475"/>
              <dgm:constr type="h" for="ch" forName="d1" refType="h" fact="0.469"/>
            </dgm:constrLst>
          </dgm:if>
          <dgm:if name="Name5" axis="ch" ptType="node" func="cnt" op="equ" val="2">
            <dgm:constrLst>
              <dgm:constr type="primFontSz" for="des" ptType="node" op="equ" val="65"/>
              <dgm:constr type="w" for="ch" forName="circle1" refType="w" fact="0.2"/>
              <dgm:constr type="h" for="ch" forName="circle1" refType="w" refFor="ch" refForName="circle1"/>
              <dgm:constr type="ctrX" for="ch" forName="circle1" refType="w" fact="0.3"/>
              <dgm:constr type="ctrY" for="ch" forName="circle1" refType="h" fact="0.625"/>
              <dgm:constr type="w" for="ch" forName="text1" refType="w" fact="0.3"/>
              <dgm:constr type="h" for="ch" forName="text1" refType="h" fact="0.3125"/>
              <dgm:constr type="r" for="ch" forName="text1" refType="w"/>
              <dgm:constr type="t" for="ch" forName="text1"/>
              <dgm:constr type="l" for="ch" forName="line1" refType="w" fact="0.625"/>
              <dgm:constr type="ctrY" for="ch" forName="line1" refType="ctrY" refFor="ch" refForName="text1"/>
              <dgm:constr type="w" for="ch" forName="line1" refType="w" fact="0.075"/>
              <dgm:constr type="h" for="ch" forName="line1"/>
              <dgm:constr type="l" for="ch" forName="d1" refType="w" fact="0.3"/>
              <dgm:constr type="b" for="ch" forName="d1" refType="h" fact="0.625"/>
              <dgm:constr type="w" for="ch" forName="d1" refType="w" fact="0.32475"/>
              <dgm:constr type="h" for="ch" forName="d1" refType="h" fact="0.469"/>
              <dgm:constr type="w" for="ch" forName="circle2" refType="w" fact="0.6"/>
              <dgm:constr type="h" for="ch" forName="circle2" refType="w" refFor="ch" refForName="circle2"/>
              <dgm:constr type="ctrX" for="ch" forName="circle2" refType="w" fact="0.3"/>
              <dgm:constr type="ctrY" for="ch" forName="circle2" refType="h" fact="0.625"/>
              <dgm:constr type="w" for="ch" forName="text2" refType="w" fact="0.3"/>
              <dgm:constr type="h" for="ch" forName="text2" refType="h" fact="0.3125"/>
              <dgm:constr type="r" for="ch" forName="text2" refType="w"/>
              <dgm:constr type="t" for="ch" forName="text2" refType="b" refFor="ch" refForName="text1"/>
              <dgm:constr type="l" for="ch" forName="line2" refType="w" fact="0.625"/>
              <dgm:constr type="ctrY" for="ch" forName="line2" refType="ctrY" refFor="ch" refForName="text2"/>
              <dgm:constr type="w" for="ch" forName="line2" refType="w" fact="0.075"/>
              <dgm:constr type="h" for="ch" forName="line2"/>
              <dgm:constr type="l" for="ch" forName="d2" refType="w" fact="0.44325"/>
              <dgm:constr type="b" for="ch" forName="d2" refType="h" fact="0.7975"/>
              <dgm:constr type="w" for="ch" forName="d2" refType="w" fact="0.1815"/>
              <dgm:constr type="h" for="ch" forName="d2" refType="h" fact="0.3283"/>
            </dgm:constrLst>
          </dgm:if>
          <dgm:if name="Name6" axis="ch" ptType="node" func="cnt" op="equ" val="3">
            <dgm:constrLst>
              <dgm:constr type="primFontSz" for="des" ptType="node" op="equ" val="65"/>
              <dgm:constr type="w" for="ch" forName="circle1" refType="w" fact="0.12"/>
              <dgm:constr type="h" for="ch" forName="circle1" refType="w" refFor="ch" refForName="circle1"/>
              <dgm:constr type="ctrX" for="ch" forName="circle1" refType="w" fact="0.3"/>
              <dgm:constr type="ctrY" for="ch" forName="circle1" refType="h" fact="0.625"/>
              <dgm:constr type="w" for="ch" forName="text1" refType="w" fact="0.3"/>
              <dgm:constr type="h" for="ch" forName="text1" refType="h" fact="0.21875"/>
              <dgm:constr type="r" for="ch" forName="text1" refType="w"/>
              <dgm:constr type="t" for="ch" forName="text1"/>
              <dgm:constr type="l" for="ch" forName="line1" refType="w" fact="0.625"/>
              <dgm:constr type="ctrY" for="ch" forName="line1" refType="ctrY" refFor="ch" refForName="text1"/>
              <dgm:constr type="w" for="ch" forName="line1" refType="w" fact="0.075"/>
              <dgm:constr type="h" for="ch" forName="line1"/>
              <dgm:constr type="l" for="ch" forName="d1" refType="w" fact="0.3"/>
              <dgm:constr type="b" for="ch" forName="d1" refType="h" fact="0.625"/>
              <dgm:constr type="w" for="ch" forName="d1" refType="w" fact="0.3247"/>
              <dgm:constr type="h" for="ch" forName="d1" refType="h" fact="0.5155"/>
              <dgm:constr type="w" for="ch" forName="circle2" refType="w" fact="0.36"/>
              <dgm:constr type="h" for="ch" forName="circle2" refType="w" refFor="ch" refForName="circle2"/>
              <dgm:constr type="ctrX" for="ch" forName="circle2" refType="w" fact="0.3"/>
              <dgm:constr type="ctrY" for="ch" forName="circle2" refType="h" fact="0.625"/>
              <dgm:constr type="w" for="ch" forName="text2" refType="w" fact="0.3"/>
              <dgm:constr type="h" for="ch" forName="text2" refType="h" fact="0.21875"/>
              <dgm:constr type="r" for="ch" forName="text2" refType="w"/>
              <dgm:constr type="t" for="ch" forName="text2" refType="b" refFor="ch" refForName="text1"/>
              <dgm:constr type="l" for="ch" forName="line2" refType="w" fact="0.625"/>
              <dgm:constr type="ctrY" for="ch" forName="line2" refType="ctrY" refFor="ch" refForName="text2"/>
              <dgm:constr type="w" for="ch" forName="line2" refType="w" fact="0.075"/>
              <dgm:constr type="h" for="ch" forName="line2"/>
              <dgm:constr type="l" for="ch" forName="d2" refType="w" fact="0.386"/>
              <dgm:constr type="b" for="ch" forName="d2" refType="h" fact="0.72969"/>
              <dgm:constr type="w" for="ch" forName="d2" refType="w" fact="0.2387"/>
              <dgm:constr type="h" for="ch" forName="d2" refType="h" fact="0.4017"/>
              <dgm:constr type="w" for="ch" forName="circle3" refType="w" fact="0.6"/>
              <dgm:constr type="h" for="ch" forName="circle3" refType="w" refFor="ch" refForName="circle3"/>
              <dgm:constr type="ctrX" for="ch" forName="circle3" refType="ctrX" refFor="ch" refForName="circle1"/>
              <dgm:constr type="ctrY" for="ch" forName="circle3" refType="ctrY" refFor="ch" refForName="circle1"/>
              <dgm:constr type="w" for="ch" forName="text3" refType="w" fact="0.3"/>
              <dgm:constr type="h" for="ch" forName="text3" refType="h" fact="0.21875"/>
              <dgm:constr type="r" for="ch" forName="text3" refType="w"/>
              <dgm:constr type="t" for="ch" forName="text3" refType="b" refFor="ch" refForName="text2"/>
              <dgm:constr type="l" for="ch" forName="line3" refType="w" fact="0.625"/>
              <dgm:constr type="ctrY" for="ch" forName="line3" refType="ctrY" refFor="ch" refForName="text3"/>
              <dgm:constr type="w" for="ch" forName="line3" refType="w" fact="0.075"/>
              <dgm:constr type="h" for="ch" forName="line3"/>
              <dgm:constr type="l" for="ch" forName="d3" refType="w" fact="0.47175"/>
              <dgm:constr type="b" for="ch" forName="d3" refType="h" fact="0.83375"/>
              <dgm:constr type="w" for="ch" forName="d3" refType="w" fact="0.1527"/>
              <dgm:constr type="h" for="ch" forName="d3" refType="h" fact="0.287"/>
            </dgm:constrLst>
          </dgm:if>
          <dgm:if name="Name7" axis="ch" ptType="node" func="cnt" op="equ" val="4">
            <dgm:constrLst>
              <dgm:constr type="primFontSz" for="des" ptType="node" op="equ" val="65"/>
              <dgm:constr type="w" for="ch" forName="circle1" refType="w" fact="0.0857"/>
              <dgm:constr type="h" for="ch" forName="circle1" refType="w" refFor="ch" refForName="circle1"/>
              <dgm:constr type="ctrX" for="ch" forName="circle1" refType="w" fact="0.3"/>
              <dgm:constr type="ctrY" for="ch" forName="circle1" refType="h" fact="0.625"/>
              <dgm:constr type="w" for="ch" forName="text1" refType="w" fact="0.3"/>
              <dgm:constr type="h" for="ch" forName="text1" refType="h" fact="0.17938"/>
              <dgm:constr type="r" for="ch" forName="text1" refType="w"/>
              <dgm:constr type="t" for="ch" forName="text1"/>
              <dgm:constr type="l" for="ch" forName="line1" refType="w" fact="0.625"/>
              <dgm:constr type="ctrY" for="ch" forName="line1" refType="ctrY" refFor="ch" refForName="text1"/>
              <dgm:constr type="w" for="ch" forName="line1" refType="w" fact="0.075"/>
              <dgm:constr type="h" for="ch" forName="line1"/>
              <dgm:constr type="l" for="ch" forName="d1" refType="w" fact="0.295"/>
              <dgm:constr type="b" for="ch" forName="d1" refType="h" fact="0.62"/>
              <dgm:constr type="w" for="ch" forName="d1" refType="w" fact="0.33"/>
              <dgm:constr type="h" for="ch" forName="d1" refType="h" fact="0.53"/>
              <dgm:constr type="w" for="ch" forName="circle2" refType="w" fact="0.2571"/>
              <dgm:constr type="h" for="ch" forName="circle2" refType="w" refFor="ch" refForName="circle2"/>
              <dgm:constr type="ctrX" for="ch" forName="circle2" refType="w" fact="0.3"/>
              <dgm:constr type="ctrY" for="ch" forName="circle2" refType="h" fact="0.625"/>
              <dgm:constr type="w" for="ch" forName="text2" refType="w" fact="0.3"/>
              <dgm:constr type="h" for="ch" forName="text2" refType="h" fact="0.17938"/>
              <dgm:constr type="r" for="ch" forName="text2" refType="w"/>
              <dgm:constr type="t" for="ch" forName="text2" refType="b" refFor="ch" refForName="text1"/>
              <dgm:constr type="l" for="ch" forName="line2" refType="w" fact="0.625"/>
              <dgm:constr type="ctrY" for="ch" forName="line2" refType="ctrY" refFor="ch" refForName="text2"/>
              <dgm:constr type="w" for="ch" forName="line2" refType="w" fact="0.075"/>
              <dgm:constr type="h" for="ch" forName="line2"/>
              <dgm:constr type="l" for="ch" forName="d2" refType="w" fact="0.36625"/>
              <dgm:constr type="b" for="ch" forName="d2" refType="h" fact="0.70438"/>
              <dgm:constr type="w" for="ch" forName="d2" refType="w" fact="0.2585"/>
              <dgm:constr type="h" for="ch" forName="d2" refType="h" fact="0.43525"/>
              <dgm:constr type="w" for="ch" forName="circle3" refType="w" fact="0.4285"/>
              <dgm:constr type="h" for="ch" forName="circle3" refType="w" refFor="ch" refForName="circle3"/>
              <dgm:constr type="ctrX" for="ch" forName="circle3" refType="ctrX" refFor="ch" refForName="circle1"/>
              <dgm:constr type="ctrY" for="ch" forName="circle3" refType="ctrY" refFor="ch" refForName="circle1"/>
              <dgm:constr type="w" for="ch" forName="text3" refType="w" fact="0.3"/>
              <dgm:constr type="h" for="ch" forName="text3" refType="h" fact="0.17938"/>
              <dgm:constr type="r" for="ch" forName="text3" refType="w"/>
              <dgm:constr type="t" for="ch" forName="text3" refType="b" refFor="ch" refForName="text2"/>
              <dgm:constr type="l" for="ch" forName="line3" refType="w" fact="0.625"/>
              <dgm:constr type="ctrY" for="ch" forName="line3" refType="ctrY" refFor="ch" refForName="text3"/>
              <dgm:constr type="w" for="ch" forName="line3" refType="w" fact="0.075"/>
              <dgm:constr type="h" for="ch" forName="line3"/>
              <dgm:constr type="l" for="ch" forName="d3" refType="w" fact="0.4255"/>
              <dgm:constr type="b" for="ch" forName="d3" refType="h" fact="0.78031"/>
              <dgm:constr type="w" for="ch" forName="d3" refType="w" fact="0.1995"/>
              <dgm:constr type="h" for="ch" forName="d3" refType="h" fact="0.332"/>
              <dgm:constr type="w" for="ch" forName="circle4" refType="w" fact="0.6"/>
              <dgm:constr type="h" for="ch" forName="circle4" refType="w" refFor="ch" refForName="circle4"/>
              <dgm:constr type="ctrX" for="ch" forName="circle4" refType="ctrX" refFor="ch" refForName="circle1"/>
              <dgm:constr type="ctrY" for="ch" forName="circle4" refType="ctrY" refFor="ch" refForName="circle1"/>
              <dgm:constr type="w" for="ch" forName="text4" refType="w" fact="0.3"/>
              <dgm:constr type="h" for="ch" forName="text4" refType="h" fact="0.17938"/>
              <dgm:constr type="r" for="ch" forName="text4" refType="w"/>
              <dgm:constr type="t" for="ch" forName="text4" refType="b" refFor="ch" refForName="text3"/>
              <dgm:constr type="l" for="ch" forName="line4" refType="w" fact="0.625"/>
              <dgm:constr type="ctrY" for="ch" forName="line4" refType="ctrY" refFor="ch" refForName="text4"/>
              <dgm:constr type="w" for="ch" forName="line4" refType="w" fact="0.075"/>
              <dgm:constr type="h" for="ch" forName="line4"/>
              <dgm:constr type="l" for="ch" forName="d4" refType="w" fact="0.48525"/>
              <dgm:constr type="b" for="ch" forName="d4" refType="h" fact="0.85594"/>
              <dgm:constr type="w" for="ch" forName="d4" refType="w" fact="0.1394"/>
              <dgm:constr type="h" for="ch" forName="d4" refType="h" fact="0.2282"/>
            </dgm:constrLst>
          </dgm:if>
          <dgm:if name="Name8" axis="ch" ptType="node" func="cnt" op="gte" val="5">
            <dgm:constrLst>
              <dgm:constr type="primFontSz" for="des" ptType="node" op="equ" val="65"/>
              <dgm:constr type="w" for="ch" forName="circle1" refType="w" fact="0.0667"/>
              <dgm:constr type="h" for="ch" forName="circle1" refType="w" refFor="ch" refForName="circle1"/>
              <dgm:constr type="ctrX" for="ch" forName="circle1" refType="w" fact="0.3"/>
              <dgm:constr type="ctrY" for="ch" forName="circle1" refType="h" fact="0.625"/>
              <dgm:constr type="w" for="ch" forName="text1" refType="w" fact="0.3"/>
              <dgm:constr type="h" for="ch" forName="text1" refType="h" fact="0.1324"/>
              <dgm:constr type="r" for="ch" forName="text1" refType="w"/>
              <dgm:constr type="ctrY" for="ch" forName="text1" refType="h" fact="0.13"/>
              <dgm:constr type="l" for="ch" forName="line1" refType="w" fact="0.625"/>
              <dgm:constr type="ctrY" for="ch" forName="line1" refType="ctrY" refFor="ch" refForName="text1"/>
              <dgm:constr type="w" for="ch" forName="line1" refType="w" fact="0.075"/>
              <dgm:constr type="h" for="ch" forName="line1"/>
              <dgm:constr type="l" for="ch" forName="d1" refType="w" fact="0.3"/>
              <dgm:constr type="b" for="ch" forName="d1" refType="h" fact="0.625"/>
              <dgm:constr type="w" for="ch" forName="d1" refType="w" fact="0.3245"/>
              <dgm:constr type="h" for="ch" forName="d1" refType="h" fact="0.495"/>
              <dgm:constr type="w" for="ch" forName="circle2" refType="w" fact="0.2"/>
              <dgm:constr type="h" for="ch" forName="circle2" refType="w" refFor="ch" refForName="circle2"/>
              <dgm:constr type="ctrX" for="ch" forName="circle2" refType="w" fact="0.3"/>
              <dgm:constr type="ctrY" for="ch" forName="circle2" refType="h" fact="0.625"/>
              <dgm:constr type="w" for="ch" forName="text2" refType="w" fact="0.3"/>
              <dgm:constr type="h" for="ch" forName="text2" refType="h" fact="0.1324"/>
              <dgm:constr type="r" for="ch" forName="text2" refType="w"/>
              <dgm:constr type="ctrY" for="ch" forName="text2" refType="h" fact="0.27"/>
              <dgm:constr type="l" for="ch" forName="line2" refType="w" fact="0.625"/>
              <dgm:constr type="ctrY" for="ch" forName="line2" refType="ctrY" refFor="ch" refForName="text2"/>
              <dgm:constr type="w" for="ch" forName="line2" refType="w" fact="0.075"/>
              <dgm:constr type="h" for="ch" forName="line2"/>
              <dgm:constr type="l" for="ch" forName="d2" refType="w" fact="0.3498"/>
              <dgm:constr type="b" for="ch" forName="d2" refType="h" fact="0.682"/>
              <dgm:constr type="w" for="ch" forName="d2" refType="w" fact="0.275"/>
              <dgm:constr type="h" for="ch" forName="d2" refType="h" fact="0.41215"/>
              <dgm:constr type="w" for="ch" forName="circle3" refType="w" fact="0.3334"/>
              <dgm:constr type="h" for="ch" forName="circle3" refType="w" refFor="ch" refForName="circle3"/>
              <dgm:constr type="ctrX" for="ch" forName="circle3" refType="ctrX" refFor="ch" refForName="circle1"/>
              <dgm:constr type="ctrY" for="ch" forName="circle3" refType="ctrY" refFor="ch" refForName="circle1"/>
              <dgm:constr type="w" for="ch" forName="text3" refType="w" fact="0.3"/>
              <dgm:constr type="h" for="ch" forName="text3" refType="h" fact="0.1324"/>
              <dgm:constr type="r" for="ch" forName="text3" refType="w"/>
              <dgm:constr type="ctrY" for="ch" forName="text3" refType="h" fact="0.41"/>
              <dgm:constr type="l" for="ch" forName="line3" refType="w" fact="0.625"/>
              <dgm:constr type="ctrY" for="ch" forName="line3" refType="ctrY" refFor="ch" refForName="text3"/>
              <dgm:constr type="w" for="ch" forName="line3" refType="w" fact="0.075"/>
              <dgm:constr type="h" for="ch" forName="line3"/>
              <dgm:constr type="l" for="ch" forName="d3" refType="w" fact="0.394"/>
              <dgm:constr type="b" for="ch" forName="d3" refType="h" fact="0.735"/>
              <dgm:constr type="w" for="ch" forName="d3" refType="w" fact="0.231"/>
              <dgm:constr type="h" for="ch" forName="d3" refType="h" fact="0.325"/>
              <dgm:constr type="w" for="ch" forName="circle4" refType="w" fact="0.4667"/>
              <dgm:constr type="h" for="ch" forName="circle4" refType="w" refFor="ch" refForName="circle4"/>
              <dgm:constr type="ctrX" for="ch" forName="circle4" refType="ctrX" refFor="ch" refForName="circle1"/>
              <dgm:constr type="ctrY" for="ch" forName="circle4" refType="ctrY" refFor="ch" refForName="circle1"/>
              <dgm:constr type="w" for="ch" forName="text4" refType="w" fact="0.3"/>
              <dgm:constr type="h" for="ch" forName="text4" refType="h" fact="0.1324"/>
              <dgm:constr type="r" for="ch" forName="text4" refType="w"/>
              <dgm:constr type="ctrY" for="ch" forName="text4" refType="h" fact="0.547"/>
              <dgm:constr type="l" for="ch" forName="line4" refType="w" fact="0.625"/>
              <dgm:constr type="ctrY" for="ch" forName="line4" refType="ctrY" refFor="ch" refForName="text4"/>
              <dgm:constr type="w" for="ch" forName="line4" refType="w" fact="0.075"/>
              <dgm:constr type="h" for="ch" forName="line4"/>
              <dgm:constr type="l" for="ch" forName="d4" refType="w" fact="0.446"/>
              <dgm:constr type="b" for="ch" forName="d4" refType="h" fact="0.795"/>
              <dgm:constr type="w" for="ch" forName="d4" refType="w" fact="0.179"/>
              <dgm:constr type="h" for="ch" forName="d4" refType="h" fact="0.248"/>
              <dgm:constr type="w" for="ch" forName="circle5" refType="w" fact="0.6"/>
              <dgm:constr type="h" for="ch" forName="circle5" refType="w" refFor="ch" refForName="circle5"/>
              <dgm:constr type="ctrX" for="ch" forName="circle5" refType="ctrX" refFor="ch" refForName="circle1"/>
              <dgm:constr type="ctrY" for="ch" forName="circle5" refType="ctrY" refFor="ch" refForName="circle1"/>
              <dgm:constr type="w" for="ch" forName="text5" refType="w" fact="0.3"/>
              <dgm:constr type="h" for="ch" forName="text5" refType="h" fact="0.1324"/>
              <dgm:constr type="r" for="ch" forName="text5" refType="w"/>
              <dgm:constr type="ctrY" for="ch" forName="text5" refType="h" fact="0.68"/>
              <dgm:constr type="l" for="ch" forName="line5" refType="w" fact="0.625"/>
              <dgm:constr type="ctrY" for="ch" forName="line5" refType="ctrY" refFor="ch" refForName="text5"/>
              <dgm:constr type="w" for="ch" forName="line5" refType="w" fact="0.075"/>
              <dgm:constr type="h" for="ch" forName="line5"/>
              <dgm:constr type="l" for="ch" forName="d5" refType="w" fact="0.495"/>
              <dgm:constr type="b" for="ch" forName="d5" refType="h" fact="0.855"/>
              <dgm:constr type="w" for="ch" forName="d5" refType="w" fact="0.13"/>
              <dgm:constr type="h" for="ch" forName="d5" refType="h" fact="0.175"/>
            </dgm:constrLst>
          </dgm:if>
          <dgm:else name="Name9"/>
        </dgm:choose>
      </dgm:if>
      <dgm:else name="Name10">
        <dgm:choose name="Name11">
          <dgm:if name="Name12" axis="ch" ptType="node" func="cnt" op="equ" val="0">
            <dgm:constrLst/>
          </dgm:if>
          <dgm:if name="Name13" axis="ch" ptType="node" func="cnt" op="equ" val="1">
            <dgm:constrLst>
              <dgm:constr type="primFontSz" for="des" ptType="node" op="equ" val="65"/>
              <dgm:constr type="w" for="ch" forName="circle1" refType="w" fact="0.6"/>
              <dgm:constr type="h" for="ch" forName="circle1" refType="w" refFor="ch" refForName="circle1"/>
              <dgm:constr type="ctrX" for="ch" forName="circle1" refType="w" fact="0.7"/>
              <dgm:constr type="ctrY" for="ch" forName="circle1" refType="h" fact="0.625"/>
              <dgm:constr type="w" for="ch" forName="text1" refType="w" fact="0.3"/>
              <dgm:constr type="h" for="ch" forName="text1" refType="h" fact="0.3125"/>
              <dgm:constr type="l" for="ch" forName="text1"/>
              <dgm:constr type="t" for="ch" forName="text1"/>
              <dgm:constr type="l" for="ch" forName="line1" refType="r" refFor="ch" refForName="text1"/>
              <dgm:constr type="ctrY" for="ch" forName="line1" refType="ctrY" refFor="ch" refForName="text1"/>
              <dgm:constr type="r" for="ch" forName="line1" refType="w" fact="0.375"/>
              <dgm:constr type="h" for="ch" forName="line1"/>
              <dgm:constr type="r" for="ch" forName="d1" refType="w" fact="0.7"/>
              <dgm:constr type="b" for="ch" forName="d1" refType="h" fact="0.625"/>
              <dgm:constr type="w" for="ch" forName="d1" refType="w" fact="0.32475"/>
              <dgm:constr type="h" for="ch" forName="d1" refType="h" fact="0.469"/>
            </dgm:constrLst>
          </dgm:if>
          <dgm:if name="Name14" axis="ch" ptType="node" func="cnt" op="equ" val="2">
            <dgm:constrLst>
              <dgm:constr type="primFontSz" for="des" ptType="node" op="equ" val="65"/>
              <dgm:constr type="w" for="ch" forName="circle1" refType="w" fact="0.2"/>
              <dgm:constr type="h" for="ch" forName="circle1" refType="w" refFor="ch" refForName="circle1"/>
              <dgm:constr type="ctrX" for="ch" forName="circle1" refType="w" fact="0.7"/>
              <dgm:constr type="ctrY" for="ch" forName="circle1" refType="h" fact="0.625"/>
              <dgm:constr type="w" for="ch" forName="text1" refType="w" fact="0.3"/>
              <dgm:constr type="h" for="ch" forName="text1" refType="h" fact="0.3125"/>
              <dgm:constr type="l" for="ch" forName="text1"/>
              <dgm:constr type="t" for="ch" forName="text1"/>
              <dgm:constr type="l" for="ch" forName="line1" refType="r" refFor="ch" refForName="text1"/>
              <dgm:constr type="ctrY" for="ch" forName="line1" refType="ctrY" refFor="ch" refForName="text1"/>
              <dgm:constr type="r" for="ch" forName="line1" refType="w" fact="0.375"/>
              <dgm:constr type="h" for="ch" forName="line1"/>
              <dgm:constr type="r" for="ch" forName="d1" refType="w" fact="0.7"/>
              <dgm:constr type="b" for="ch" forName="d1" refType="h" fact="0.625"/>
              <dgm:constr type="w" for="ch" forName="d1" refType="w" fact="0.32475"/>
              <dgm:constr type="h" for="ch" forName="d1" refType="h" fact="0.469"/>
              <dgm:constr type="w" for="ch" forName="circle2" refType="w" fact="0.6"/>
              <dgm:constr type="h" for="ch" forName="circle2" refType="w" refFor="ch" refForName="circle2"/>
              <dgm:constr type="ctrX" for="ch" forName="circle2" refType="w" fact="0.7"/>
              <dgm:constr type="ctrY" for="ch" forName="circle2" refType="h" fact="0.625"/>
              <dgm:constr type="w" for="ch" forName="text2" refType="w" fact="0.3"/>
              <dgm:constr type="h" for="ch" forName="text2" refType="h" fact="0.3125"/>
              <dgm:constr type="l" for="ch" forName="text2"/>
              <dgm:constr type="t" for="ch" forName="text2" refType="b" refFor="ch" refForName="text1"/>
              <dgm:constr type="l" for="ch" forName="line2" refType="r" refFor="ch" refForName="text2"/>
              <dgm:constr type="ctrY" for="ch" forName="line2" refType="ctrY" refFor="ch" refForName="text2"/>
              <dgm:constr type="r" for="ch" forName="line2" refType="w" fact="0.375"/>
              <dgm:constr type="h" for="ch" forName="line2"/>
              <dgm:constr type="r" for="ch" forName="d2" refType="w" fact="0.55675"/>
              <dgm:constr type="b" for="ch" forName="d2" refType="h" fact="0.7975"/>
              <dgm:constr type="w" for="ch" forName="d2" refType="w" fact="0.1815"/>
              <dgm:constr type="h" for="ch" forName="d2" refType="h" fact="0.3283"/>
            </dgm:constrLst>
          </dgm:if>
          <dgm:if name="Name15" axis="ch" ptType="node" func="cnt" op="equ" val="3">
            <dgm:constrLst>
              <dgm:constr type="primFontSz" for="des" ptType="node" op="equ" val="65"/>
              <dgm:constr type="w" for="ch" forName="circle1" refType="w" fact="0.12"/>
              <dgm:constr type="h" for="ch" forName="circle1" refType="w" refFor="ch" refForName="circle1"/>
              <dgm:constr type="ctrX" for="ch" forName="circle1" refType="w" fact="0.7"/>
              <dgm:constr type="ctrY" for="ch" forName="circle1" refType="h" fact="0.625"/>
              <dgm:constr type="w" for="ch" forName="text1" refType="w" fact="0.3"/>
              <dgm:constr type="h" for="ch" forName="text1" refType="h" fact="0.21875"/>
              <dgm:constr type="l" for="ch" forName="text1"/>
              <dgm:constr type="t" for="ch" forName="text1"/>
              <dgm:constr type="l" for="ch" forName="line1" refType="r" refFor="ch" refForName="text1"/>
              <dgm:constr type="ctrY" for="ch" forName="line1" refType="ctrY" refFor="ch" refForName="text1"/>
              <dgm:constr type="r" for="ch" forName="line1" refType="w" fact="0.375"/>
              <dgm:constr type="h" for="ch" forName="line1"/>
              <dgm:constr type="r" for="ch" forName="d1" refType="w" fact="0.7"/>
              <dgm:constr type="b" for="ch" forName="d1" refType="h" fact="0.625"/>
              <dgm:constr type="w" for="ch" forName="d1" refType="w" fact="0.3247"/>
              <dgm:constr type="h" for="ch" forName="d1" refType="h" fact="0.5155"/>
              <dgm:constr type="w" for="ch" forName="circle2" refType="w" fact="0.36"/>
              <dgm:constr type="h" for="ch" forName="circle2" refType="w" refFor="ch" refForName="circle2"/>
              <dgm:constr type="ctrX" for="ch" forName="circle2" refType="w" fact="0.7"/>
              <dgm:constr type="ctrY" for="ch" forName="circle2" refType="h" fact="0.625"/>
              <dgm:constr type="w" for="ch" forName="text2" refType="w" fact="0.3"/>
              <dgm:constr type="h" for="ch" forName="text2" refType="h" fact="0.21875"/>
              <dgm:constr type="l" for="ch" forName="text2"/>
              <dgm:constr type="t" for="ch" forName="text2" refType="b" refFor="ch" refForName="text1"/>
              <dgm:constr type="l" for="ch" forName="line2" refType="r" refFor="ch" refForName="text2"/>
              <dgm:constr type="ctrY" for="ch" forName="line2" refType="ctrY" refFor="ch" refForName="text2"/>
              <dgm:constr type="r" for="ch" forName="line2" refType="w" fact="0.375"/>
              <dgm:constr type="h" for="ch" forName="line2"/>
              <dgm:constr type="r" for="ch" forName="d2" refType="w" fact="0.614"/>
              <dgm:constr type="b" for="ch" forName="d2" refType="h" fact="0.72969"/>
              <dgm:constr type="w" for="ch" forName="d2" refType="w" fact="0.2387"/>
              <dgm:constr type="h" for="ch" forName="d2" refType="h" fact="0.4017"/>
              <dgm:constr type="w" for="ch" forName="circle3" refType="w" fact="0.6"/>
              <dgm:constr type="h" for="ch" forName="circle3" refType="w" refFor="ch" refForName="circle3"/>
              <dgm:constr type="ctrX" for="ch" forName="circle3" refType="ctrX" refFor="ch" refForName="circle1"/>
              <dgm:constr type="ctrY" for="ch" forName="circle3" refType="ctrY" refFor="ch" refForName="circle1"/>
              <dgm:constr type="w" for="ch" forName="text3" refType="w" fact="0.3"/>
              <dgm:constr type="h" for="ch" forName="text3" refType="h" fact="0.21875"/>
              <dgm:constr type="l" for="ch" forName="text3"/>
              <dgm:constr type="t" for="ch" forName="text3" refType="b" refFor="ch" refForName="text2"/>
              <dgm:constr type="l" for="ch" forName="line3" refType="r" refFor="ch" refForName="text3"/>
              <dgm:constr type="ctrY" for="ch" forName="line3" refType="ctrY" refFor="ch" refForName="text3"/>
              <dgm:constr type="r" for="ch" forName="line3" refType="w" fact="0.375"/>
              <dgm:constr type="h" for="ch" forName="line3"/>
              <dgm:constr type="r" for="ch" forName="d3" refType="w" fact="0.52825"/>
              <dgm:constr type="b" for="ch" forName="d3" refType="h" fact="0.83375"/>
              <dgm:constr type="w" for="ch" forName="d3" refType="w" fact="0.1527"/>
              <dgm:constr type="h" for="ch" forName="d3" refType="h" fact="0.287"/>
            </dgm:constrLst>
          </dgm:if>
          <dgm:if name="Name16" axis="ch" ptType="node" func="cnt" op="equ" val="4">
            <dgm:constrLst>
              <dgm:constr type="primFontSz" for="des" ptType="node" op="equ" val="65"/>
              <dgm:constr type="w" for="ch" forName="circle1" refType="w" fact="0.0857"/>
              <dgm:constr type="h" for="ch" forName="circle1" refType="w" refFor="ch" refForName="circle1"/>
              <dgm:constr type="ctrX" for="ch" forName="circle1" refType="w" fact="0.7"/>
              <dgm:constr type="ctrY" for="ch" forName="circle1" refType="h" fact="0.625"/>
              <dgm:constr type="w" for="ch" forName="text1" refType="w" fact="0.3"/>
              <dgm:constr type="h" for="ch" forName="text1" refType="h" fact="0.17938"/>
              <dgm:constr type="l" for="ch" forName="text1"/>
              <dgm:constr type="t" for="ch" forName="text1"/>
              <dgm:constr type="l" for="ch" forName="line1" refType="r" refFor="ch" refForName="text1"/>
              <dgm:constr type="ctrY" for="ch" forName="line1" refType="ctrY" refFor="ch" refForName="text1"/>
              <dgm:constr type="r" for="ch" forName="line1" refType="w" fact="0.375"/>
              <dgm:constr type="h" for="ch" forName="line1"/>
              <dgm:constr type="r" for="ch" forName="d1" refType="w" fact="0.705"/>
              <dgm:constr type="b" for="ch" forName="d1" refType="h" fact="0.62"/>
              <dgm:constr type="w" for="ch" forName="d1" refType="w" fact="0.33"/>
              <dgm:constr type="h" for="ch" forName="d1" refType="h" fact="0.53"/>
              <dgm:constr type="w" for="ch" forName="circle2" refType="w" fact="0.2571"/>
              <dgm:constr type="h" for="ch" forName="circle2" refType="w" refFor="ch" refForName="circle2"/>
              <dgm:constr type="ctrX" for="ch" forName="circle2" refType="w" fact="0.7"/>
              <dgm:constr type="ctrY" for="ch" forName="circle2" refType="h" fact="0.625"/>
              <dgm:constr type="w" for="ch" forName="text2" refType="w" fact="0.3"/>
              <dgm:constr type="h" for="ch" forName="text2" refType="h" fact="0.17938"/>
              <dgm:constr type="l" for="ch" forName="text2"/>
              <dgm:constr type="t" for="ch" forName="text2" refType="b" refFor="ch" refForName="text1"/>
              <dgm:constr type="l" for="ch" forName="line2" refType="r" refFor="ch" refForName="text2"/>
              <dgm:constr type="ctrY" for="ch" forName="line2" refType="ctrY" refFor="ch" refForName="text2"/>
              <dgm:constr type="r" for="ch" forName="line2" refType="w" fact="0.375"/>
              <dgm:constr type="h" for="ch" forName="line2"/>
              <dgm:constr type="r" for="ch" forName="d2" refType="w" fact="0.63375"/>
              <dgm:constr type="b" for="ch" forName="d2" refType="h" fact="0.70438"/>
              <dgm:constr type="w" for="ch" forName="d2" refType="w" fact="0.2585"/>
              <dgm:constr type="h" for="ch" forName="d2" refType="h" fact="0.43525"/>
              <dgm:constr type="w" for="ch" forName="circle3" refType="w" fact="0.4285"/>
              <dgm:constr type="h" for="ch" forName="circle3" refType="w" refFor="ch" refForName="circle3"/>
              <dgm:constr type="ctrX" for="ch" forName="circle3" refType="ctrX" refFor="ch" refForName="circle1"/>
              <dgm:constr type="ctrY" for="ch" forName="circle3" refType="ctrY" refFor="ch" refForName="circle1"/>
              <dgm:constr type="w" for="ch" forName="text3" refType="w" fact="0.3"/>
              <dgm:constr type="h" for="ch" forName="text3" refType="h" fact="0.17938"/>
              <dgm:constr type="l" for="ch" forName="text3"/>
              <dgm:constr type="t" for="ch" forName="text3" refType="b" refFor="ch" refForName="text2"/>
              <dgm:constr type="l" for="ch" forName="line3" refType="r" refFor="ch" refForName="text3"/>
              <dgm:constr type="ctrY" for="ch" forName="line3" refType="ctrY" refFor="ch" refForName="text3"/>
              <dgm:constr type="r" for="ch" forName="line3" refType="w" fact="0.375"/>
              <dgm:constr type="h" for="ch" forName="line3"/>
              <dgm:constr type="r" for="ch" forName="d3" refType="w" fact="0.5745"/>
              <dgm:constr type="b" for="ch" forName="d3" refType="h" fact="0.78031"/>
              <dgm:constr type="w" for="ch" forName="d3" refType="w" fact="0.1995"/>
              <dgm:constr type="h" for="ch" forName="d3" refType="h" fact="0.332"/>
              <dgm:constr type="w" for="ch" forName="circle4" refType="w" fact="0.6"/>
              <dgm:constr type="h" for="ch" forName="circle4" refType="w" refFor="ch" refForName="circle4"/>
              <dgm:constr type="ctrX" for="ch" forName="circle4" refType="ctrX" refFor="ch" refForName="circle1"/>
              <dgm:constr type="ctrY" for="ch" forName="circle4" refType="ctrY" refFor="ch" refForName="circle1"/>
              <dgm:constr type="w" for="ch" forName="text4" refType="w" fact="0.3"/>
              <dgm:constr type="h" for="ch" forName="text4" refType="h" fact="0.17938"/>
              <dgm:constr type="l" for="ch" forName="text4"/>
              <dgm:constr type="t" for="ch" forName="text4" refType="b" refFor="ch" refForName="text3"/>
              <dgm:constr type="l" for="ch" forName="line4" refType="r" refFor="ch" refForName="text4"/>
              <dgm:constr type="ctrY" for="ch" forName="line4" refType="ctrY" refFor="ch" refForName="text4"/>
              <dgm:constr type="r" for="ch" forName="line4" refType="w" fact="0.375"/>
              <dgm:constr type="h" for="ch" forName="line4"/>
              <dgm:constr type="r" for="ch" forName="d4" refType="w" fact="0.51475"/>
              <dgm:constr type="b" for="ch" forName="d4" refType="h" fact="0.85594"/>
              <dgm:constr type="w" for="ch" forName="d4" refType="w" fact="0.1394"/>
              <dgm:constr type="h" for="ch" forName="d4" refType="h" fact="0.2282"/>
            </dgm:constrLst>
          </dgm:if>
          <dgm:if name="Name17" axis="ch" ptType="node" func="cnt" op="gte" val="5">
            <dgm:constrLst>
              <dgm:constr type="primFontSz" for="des" ptType="node" op="equ" val="65"/>
              <dgm:constr type="w" for="ch" forName="circle1" refType="w" fact="0.0667"/>
              <dgm:constr type="h" for="ch" forName="circle1" refType="w" refFor="ch" refForName="circle1"/>
              <dgm:constr type="ctrX" for="ch" forName="circle1" refType="w" fact="0.7"/>
              <dgm:constr type="ctrY" for="ch" forName="circle1" refType="h" fact="0.625"/>
              <dgm:constr type="w" for="ch" forName="text1" refType="w" fact="0.3"/>
              <dgm:constr type="h" for="ch" forName="text1" refType="h" fact="0.1324"/>
              <dgm:constr type="l" for="ch" forName="text1"/>
              <dgm:constr type="ctrY" for="ch" forName="text1" refType="h" fact="0.13"/>
              <dgm:constr type="l" for="ch" forName="line1" refType="r" refFor="ch" refForName="text1"/>
              <dgm:constr type="ctrY" for="ch" forName="line1" refType="ctrY" refFor="ch" refForName="text1"/>
              <dgm:constr type="r" for="ch" forName="line1" refType="w" fact="0.375"/>
              <dgm:constr type="h" for="ch" forName="line1"/>
              <dgm:constr type="r" for="ch" forName="d1" refType="w" fact="0.7"/>
              <dgm:constr type="b" for="ch" forName="d1" refType="h" fact="0.625"/>
              <dgm:constr type="w" for="ch" forName="d1" refType="w" fact="0.3245"/>
              <dgm:constr type="h" for="ch" forName="d1" refType="h" fact="0.495"/>
              <dgm:constr type="w" for="ch" forName="circle2" refType="w" fact="0.2"/>
              <dgm:constr type="h" for="ch" forName="circle2" refType="w" refFor="ch" refForName="circle2"/>
              <dgm:constr type="ctrX" for="ch" forName="circle2" refType="w" fact="0.7"/>
              <dgm:constr type="ctrY" for="ch" forName="circle2" refType="h" fact="0.625"/>
              <dgm:constr type="w" for="ch" forName="text2" refType="w" fact="0.3"/>
              <dgm:constr type="h" for="ch" forName="text2" refType="h" fact="0.1324"/>
              <dgm:constr type="l" for="ch" forName="text2"/>
              <dgm:constr type="ctrY" for="ch" forName="text2" refType="h" fact="0.27"/>
              <dgm:constr type="l" for="ch" forName="line2" refType="r" refFor="ch" refForName="text2"/>
              <dgm:constr type="ctrY" for="ch" forName="line2" refType="ctrY" refFor="ch" refForName="text2"/>
              <dgm:constr type="r" for="ch" forName="line2" refType="w" fact="0.375"/>
              <dgm:constr type="h" for="ch" forName="line2"/>
              <dgm:constr type="r" for="ch" forName="d2" refType="w" fact="0.6502"/>
              <dgm:constr type="b" for="ch" forName="d2" refType="h" fact="0.682"/>
              <dgm:constr type="w" for="ch" forName="d2" refType="w" fact="0.275"/>
              <dgm:constr type="h" for="ch" forName="d2" refType="h" fact="0.41215"/>
              <dgm:constr type="w" for="ch" forName="circle3" refType="w" fact="0.3334"/>
              <dgm:constr type="h" for="ch" forName="circle3" refType="w" refFor="ch" refForName="circle3"/>
              <dgm:constr type="ctrX" for="ch" forName="circle3" refType="ctrX" refFor="ch" refForName="circle1"/>
              <dgm:constr type="ctrY" for="ch" forName="circle3" refType="ctrY" refFor="ch" refForName="circle1"/>
              <dgm:constr type="w" for="ch" forName="text3" refType="w" fact="0.3"/>
              <dgm:constr type="h" for="ch" forName="text3" refType="h" fact="0.1324"/>
              <dgm:constr type="l" for="ch" forName="text3"/>
              <dgm:constr type="ctrY" for="ch" forName="text3" refType="h" fact="0.41"/>
              <dgm:constr type="l" for="ch" forName="line3" refType="r" refFor="ch" refForName="text3"/>
              <dgm:constr type="ctrY" for="ch" forName="line3" refType="ctrY" refFor="ch" refForName="text3"/>
              <dgm:constr type="r" for="ch" forName="line3" refType="w" fact="0.375"/>
              <dgm:constr type="h" for="ch" forName="line3"/>
              <dgm:constr type="r" for="ch" forName="d3" refType="w" fact="0.606"/>
              <dgm:constr type="b" for="ch" forName="d3" refType="h" fact="0.735"/>
              <dgm:constr type="w" for="ch" forName="d3" refType="w" fact="0.231"/>
              <dgm:constr type="h" for="ch" forName="d3" refType="h" fact="0.325"/>
              <dgm:constr type="w" for="ch" forName="circle4" refType="w" fact="0.4667"/>
              <dgm:constr type="h" for="ch" forName="circle4" refType="w" refFor="ch" refForName="circle4"/>
              <dgm:constr type="ctrX" for="ch" forName="circle4" refType="ctrX" refFor="ch" refForName="circle1"/>
              <dgm:constr type="ctrY" for="ch" forName="circle4" refType="ctrY" refFor="ch" refForName="circle1"/>
              <dgm:constr type="w" for="ch" forName="text4" refType="w" fact="0.3"/>
              <dgm:constr type="h" for="ch" forName="text4" refType="h" fact="0.1324"/>
              <dgm:constr type="l" for="ch" forName="text4"/>
              <dgm:constr type="ctrY" for="ch" forName="text4" refType="h" fact="0.547"/>
              <dgm:constr type="l" for="ch" forName="line4" refType="r" refFor="ch" refForName="text4"/>
              <dgm:constr type="ctrY" for="ch" forName="line4" refType="ctrY" refFor="ch" refForName="text4"/>
              <dgm:constr type="r" for="ch" forName="line4" refType="w" fact="0.375"/>
              <dgm:constr type="h" for="ch" forName="line4"/>
              <dgm:constr type="r" for="ch" forName="d4" refType="w" fact="0.554"/>
              <dgm:constr type="b" for="ch" forName="d4" refType="h" fact="0.795"/>
              <dgm:constr type="w" for="ch" forName="d4" refType="w" fact="0.179"/>
              <dgm:constr type="h" for="ch" forName="d4" refType="h" fact="0.248"/>
              <dgm:constr type="w" for="ch" forName="circle5" refType="w" fact="0.6"/>
              <dgm:constr type="h" for="ch" forName="circle5" refType="w" refFor="ch" refForName="circle5"/>
              <dgm:constr type="ctrX" for="ch" forName="circle5" refType="ctrX" refFor="ch" refForName="circle1"/>
              <dgm:constr type="ctrY" for="ch" forName="circle5" refType="ctrY" refFor="ch" refForName="circle1"/>
              <dgm:constr type="w" for="ch" forName="text5" refType="w" fact="0.3"/>
              <dgm:constr type="h" for="ch" forName="text5" refType="h" fact="0.1324"/>
              <dgm:constr type="l" for="ch" forName="text5"/>
              <dgm:constr type="ctrY" for="ch" forName="text5" refType="h" fact="0.68"/>
              <dgm:constr type="l" for="ch" forName="line5" refType="r" refFor="ch" refForName="text5"/>
              <dgm:constr type="ctrY" for="ch" forName="line5" refType="ctrY" refFor="ch" refForName="text5"/>
              <dgm:constr type="r" for="ch" forName="line5" refType="w" fact="0.375"/>
              <dgm:constr type="h" for="ch" forName="line5"/>
              <dgm:constr type="r" for="ch" forName="d5" refType="w" fact="0.505"/>
              <dgm:constr type="b" for="ch" forName="d5" refType="h" fact="0.855"/>
              <dgm:constr type="w" for="ch" forName="d5" refType="w" fact="0.13"/>
              <dgm:constr type="h" for="ch" forName="d5" refType="h" fact="0.175"/>
            </dgm:constrLst>
          </dgm:if>
          <dgm:else name="Name18"/>
        </dgm:choose>
      </dgm:else>
    </dgm:choose>
    <dgm:ruleLst/>
    <dgm:forEach name="Name19" axis="ch" ptType="node" cnt="1">
      <dgm:layoutNode name="circle1" styleLbl="lnNode1">
        <dgm:alg type="sp"/>
        <dgm:shape xmlns:r="http://schemas.openxmlformats.org/officeDocument/2006/relationships" type="ellipse" r:blip="">
          <dgm:adjLst/>
        </dgm:shape>
        <dgm:presOf/>
        <dgm:constrLst/>
        <dgm:ruleLst/>
      </dgm:layoutNode>
      <dgm:layoutNode name="text1" styleLbl="revTx">
        <dgm:varLst>
          <dgm:bulletEnabled val="1"/>
        </dgm:varLst>
        <dgm:choose name="Name20">
          <dgm:if name="Name21" func="var" arg="dir" op="equ" val="norm">
            <dgm:choose name="Name22">
              <dgm:if name="Name23" axis="root des" ptType="all node" func="maxDepth" op="gt" val="1">
                <dgm:alg type="tx">
                  <dgm:param type="parTxLTRAlign" val="l"/>
                  <dgm:param type="parTxRTLAlign" val="r"/>
                </dgm:alg>
              </dgm:if>
              <dgm:else name="Name24">
                <dgm:alg type="tx">
                  <dgm:param type="parTxLTRAlign" val="l"/>
                  <dgm:param type="parTxRTLAlign" val="l"/>
                </dgm:alg>
              </dgm:else>
            </dgm:choose>
          </dgm:if>
          <dgm:else name="Name25">
            <dgm:choose name="Name26">
              <dgm:if name="Name27" axis="root des" ptType="all node" func="maxDepth" op="gt" val="1">
                <dgm:alg type="tx">
                  <dgm:param type="parTxLTRAlign" val="l"/>
                  <dgm:param type="parTxRTLAlign" val="r"/>
                </dgm:alg>
              </dgm:if>
              <dgm:else name="Name28">
                <dgm:alg type="tx">
                  <dgm:param type="parTxLTRAlign" val="r"/>
                  <dgm:param type="parTxRTLAlign" val="r"/>
                </dgm:alg>
              </dgm:else>
            </dgm:choose>
          </dgm:else>
        </dgm:choose>
        <dgm:shape xmlns:r="http://schemas.openxmlformats.org/officeDocument/2006/relationships" type="rect" r:blip="">
          <dgm:adjLst/>
        </dgm:shape>
        <dgm:presOf axis="desOrSelf" ptType="node"/>
        <dgm:choose name="Name29">
          <dgm:if name="Name30" func="var" arg="dir" op="equ" val="norm">
            <dgm:constrLst>
              <dgm:constr type="tMarg" refType="primFontSz" fact="0.1"/>
              <dgm:constr type="bMarg" refType="primFontSz" fact="0.1"/>
              <dgm:constr type="rMarg" refType="primFontSz" fact="0.1"/>
            </dgm:constrLst>
          </dgm:if>
          <dgm:else name="Name31">
            <dgm:constrLst>
              <dgm:constr type="tMarg" refType="primFontSz" fact="0.1"/>
              <dgm:constr type="bMarg" refType="primFontSz" fact="0.1"/>
              <dgm:constr type="lMarg" refType="primFontSz" fact="0.1"/>
            </dgm:constrLst>
          </dgm:else>
        </dgm:choose>
        <dgm:ruleLst>
          <dgm:rule type="primFontSz" val="5" fact="NaN" max="NaN"/>
        </dgm:ruleLst>
      </dgm:layoutNode>
      <dgm:layoutNode name="line1" styleLbl="callout">
        <dgm:alg type="sp"/>
        <dgm:shape xmlns:r="http://schemas.openxmlformats.org/officeDocument/2006/relationships" type="line" r:blip="">
          <dgm:adjLst/>
        </dgm:shape>
        <dgm:presOf/>
        <dgm:constrLst/>
        <dgm:ruleLst/>
      </dgm:layoutNode>
      <dgm:layoutNode name="d1" styleLbl="callout">
        <dgm:alg type="sp"/>
        <dgm:choose name="Name32">
          <dgm:if name="Name33" func="var" arg="dir" op="equ" val="norm">
            <dgm:shape xmlns:r="http://schemas.openxmlformats.org/officeDocument/2006/relationships" rot="90" type="line" r:blip="">
              <dgm:adjLst/>
            </dgm:shape>
          </dgm:if>
          <dgm:else name="Name34">
            <dgm:shape xmlns:r="http://schemas.openxmlformats.org/officeDocument/2006/relationships" rot="180" type="line" r:blip="">
              <dgm:adjLst/>
            </dgm:shape>
          </dgm:else>
        </dgm:choose>
        <dgm:presOf/>
        <dgm:constrLst/>
        <dgm:ruleLst/>
      </dgm:layoutNode>
    </dgm:forEach>
    <dgm:forEach name="Name35" axis="ch" ptType="node" st="2" cnt="1">
      <dgm:layoutNode name="circle2" styleLbl="lnNode1">
        <dgm:alg type="sp"/>
        <dgm:shape xmlns:r="http://schemas.openxmlformats.org/officeDocument/2006/relationships" type="ellipse" r:blip="" zOrderOff="-5">
          <dgm:adjLst/>
        </dgm:shape>
        <dgm:presOf/>
        <dgm:constrLst/>
        <dgm:ruleLst/>
      </dgm:layoutNode>
      <dgm:layoutNode name="text2" styleLbl="revTx">
        <dgm:varLst>
          <dgm:bulletEnabled val="1"/>
        </dgm:varLst>
        <dgm:choose name="Name36">
          <dgm:if name="Name37" func="var" arg="dir" op="equ" val="norm">
            <dgm:choose name="Name38">
              <dgm:if name="Name39" axis="root des" ptType="all node" func="maxDepth" op="gt" val="1">
                <dgm:alg type="tx">
                  <dgm:param type="parTxLTRAlign" val="l"/>
                  <dgm:param type="parTxRTLAlign" val="r"/>
                </dgm:alg>
              </dgm:if>
              <dgm:else name="Name40">
                <dgm:alg type="tx">
                  <dgm:param type="parTxLTRAlign" val="l"/>
                  <dgm:param type="parTxRTLAlign" val="l"/>
                </dgm:alg>
              </dgm:else>
            </dgm:choose>
          </dgm:if>
          <dgm:else name="Name41">
            <dgm:choose name="Name42">
              <dgm:if name="Name43" axis="root des" ptType="all node" func="maxDepth" op="gt" val="1">
                <dgm:alg type="tx">
                  <dgm:param type="parTxLTRAlign" val="l"/>
                  <dgm:param type="parTxRTLAlign" val="r"/>
                </dgm:alg>
              </dgm:if>
              <dgm:else name="Name44">
                <dgm:alg type="tx">
                  <dgm:param type="parTxLTRAlign" val="r"/>
                  <dgm:param type="parTxRTLAlign" val="r"/>
                </dgm:alg>
              </dgm:else>
            </dgm:choose>
          </dgm:else>
        </dgm:choose>
        <dgm:shape xmlns:r="http://schemas.openxmlformats.org/officeDocument/2006/relationships" type="rect" r:blip="">
          <dgm:adjLst/>
        </dgm:shape>
        <dgm:presOf axis="desOrSelf" ptType="node"/>
        <dgm:choose name="Name45">
          <dgm:if name="Name46" func="var" arg="dir" op="equ" val="norm">
            <dgm:constrLst>
              <dgm:constr type="tMarg" refType="primFontSz" fact="0.1"/>
              <dgm:constr type="bMarg" refType="primFontSz" fact="0.1"/>
              <dgm:constr type="rMarg" refType="primFontSz" fact="0.1"/>
            </dgm:constrLst>
          </dgm:if>
          <dgm:else name="Name47">
            <dgm:constrLst>
              <dgm:constr type="tMarg" refType="primFontSz" fact="0.1"/>
              <dgm:constr type="bMarg" refType="primFontSz" fact="0.1"/>
              <dgm:constr type="lMarg" refType="primFontSz" fact="0.1"/>
            </dgm:constrLst>
          </dgm:else>
        </dgm:choose>
        <dgm:ruleLst>
          <dgm:rule type="primFontSz" val="5" fact="NaN" max="NaN"/>
        </dgm:ruleLst>
      </dgm:layoutNode>
      <dgm:layoutNode name="line2" styleLbl="callout">
        <dgm:alg type="sp"/>
        <dgm:shape xmlns:r="http://schemas.openxmlformats.org/officeDocument/2006/relationships" type="line" r:blip="">
          <dgm:adjLst/>
        </dgm:shape>
        <dgm:presOf/>
        <dgm:constrLst/>
        <dgm:ruleLst/>
      </dgm:layoutNode>
      <dgm:layoutNode name="d2" styleLbl="callout">
        <dgm:alg type="sp"/>
        <dgm:choose name="Name48">
          <dgm:if name="Name49" func="var" arg="dir" op="equ" val="norm">
            <dgm:shape xmlns:r="http://schemas.openxmlformats.org/officeDocument/2006/relationships" rot="90" type="line" r:blip="">
              <dgm:adjLst/>
            </dgm:shape>
          </dgm:if>
          <dgm:else name="Name50">
            <dgm:shape xmlns:r="http://schemas.openxmlformats.org/officeDocument/2006/relationships" rot="180" type="line" r:blip="">
              <dgm:adjLst/>
            </dgm:shape>
          </dgm:else>
        </dgm:choose>
        <dgm:presOf/>
        <dgm:constrLst/>
        <dgm:ruleLst/>
      </dgm:layoutNode>
    </dgm:forEach>
    <dgm:forEach name="Name51" axis="ch" ptType="node" st="3" cnt="1">
      <dgm:layoutNode name="circle3" styleLbl="lnNode1">
        <dgm:alg type="sp"/>
        <dgm:shape xmlns:r="http://schemas.openxmlformats.org/officeDocument/2006/relationships" type="ellipse" r:blip="" zOrderOff="-10">
          <dgm:adjLst/>
        </dgm:shape>
        <dgm:presOf/>
        <dgm:constrLst/>
        <dgm:ruleLst/>
      </dgm:layoutNode>
      <dgm:layoutNode name="text3" styleLbl="revTx">
        <dgm:varLst>
          <dgm:bulletEnabled val="1"/>
        </dgm:varLst>
        <dgm:choose name="Name52">
          <dgm:if name="Name53" func="var" arg="dir" op="equ" val="norm">
            <dgm:choose name="Name54">
              <dgm:if name="Name55" axis="root des" ptType="all node" func="maxDepth" op="gt" val="1">
                <dgm:alg type="tx">
                  <dgm:param type="parTxLTRAlign" val="l"/>
                  <dgm:param type="parTxRTLAlign" val="r"/>
                </dgm:alg>
              </dgm:if>
              <dgm:else name="Name56">
                <dgm:alg type="tx">
                  <dgm:param type="parTxLTRAlign" val="l"/>
                  <dgm:param type="parTxRTLAlign" val="l"/>
                </dgm:alg>
              </dgm:else>
            </dgm:choose>
          </dgm:if>
          <dgm:else name="Name57">
            <dgm:choose name="Name58">
              <dgm:if name="Name59" axis="root des" ptType="all node" func="maxDepth" op="gt" val="1">
                <dgm:alg type="tx">
                  <dgm:param type="parTxLTRAlign" val="l"/>
                  <dgm:param type="parTxRTLAlign" val="r"/>
                </dgm:alg>
              </dgm:if>
              <dgm:else name="Name60">
                <dgm:alg type="tx">
                  <dgm:param type="parTxLTRAlign" val="r"/>
                  <dgm:param type="parTxRTLAlign" val="r"/>
                </dgm:alg>
              </dgm:else>
            </dgm:choose>
          </dgm:else>
        </dgm:choose>
        <dgm:shape xmlns:r="http://schemas.openxmlformats.org/officeDocument/2006/relationships" type="rect" r:blip="">
          <dgm:adjLst/>
        </dgm:shape>
        <dgm:presOf axis="desOrSelf" ptType="node"/>
        <dgm:choose name="Name61">
          <dgm:if name="Name62" func="var" arg="dir" op="equ" val="norm">
            <dgm:constrLst>
              <dgm:constr type="tMarg" refType="primFontSz" fact="0.1"/>
              <dgm:constr type="bMarg" refType="primFontSz" fact="0.1"/>
              <dgm:constr type="rMarg" refType="primFontSz" fact="0.1"/>
            </dgm:constrLst>
          </dgm:if>
          <dgm:else name="Name63">
            <dgm:constrLst>
              <dgm:constr type="tMarg" refType="primFontSz" fact="0.1"/>
              <dgm:constr type="bMarg" refType="primFontSz" fact="0.1"/>
              <dgm:constr type="lMarg" refType="primFontSz" fact="0.1"/>
            </dgm:constrLst>
          </dgm:else>
        </dgm:choose>
        <dgm:ruleLst>
          <dgm:rule type="primFontSz" val="5" fact="NaN" max="NaN"/>
        </dgm:ruleLst>
      </dgm:layoutNode>
      <dgm:layoutNode name="line3" styleLbl="callout">
        <dgm:alg type="sp"/>
        <dgm:shape xmlns:r="http://schemas.openxmlformats.org/officeDocument/2006/relationships" type="line" r:blip="">
          <dgm:adjLst/>
        </dgm:shape>
        <dgm:presOf/>
        <dgm:constrLst/>
        <dgm:ruleLst/>
      </dgm:layoutNode>
      <dgm:layoutNode name="d3" styleLbl="callout">
        <dgm:alg type="sp"/>
        <dgm:choose name="Name64">
          <dgm:if name="Name65" func="var" arg="dir" op="equ" val="norm">
            <dgm:shape xmlns:r="http://schemas.openxmlformats.org/officeDocument/2006/relationships" rot="90" type="line" r:blip="">
              <dgm:adjLst/>
            </dgm:shape>
          </dgm:if>
          <dgm:else name="Name66">
            <dgm:shape xmlns:r="http://schemas.openxmlformats.org/officeDocument/2006/relationships" rot="180" type="line" r:blip="">
              <dgm:adjLst/>
            </dgm:shape>
          </dgm:else>
        </dgm:choose>
        <dgm:presOf/>
        <dgm:constrLst/>
        <dgm:ruleLst/>
      </dgm:layoutNode>
    </dgm:forEach>
    <dgm:forEach name="Name67" axis="ch" ptType="node" st="4" cnt="1">
      <dgm:layoutNode name="circle4" styleLbl="lnNode1">
        <dgm:alg type="sp"/>
        <dgm:shape xmlns:r="http://schemas.openxmlformats.org/officeDocument/2006/relationships" type="ellipse" r:blip="" zOrderOff="-15">
          <dgm:adjLst/>
        </dgm:shape>
        <dgm:presOf/>
        <dgm:constrLst/>
        <dgm:ruleLst/>
      </dgm:layoutNode>
      <dgm:layoutNode name="text4" styleLbl="revTx">
        <dgm:varLst>
          <dgm:bulletEnabled val="1"/>
        </dgm:varLst>
        <dgm:choose name="Name68">
          <dgm:if name="Name69" func="var" arg="dir" op="equ" val="norm">
            <dgm:choose name="Name70">
              <dgm:if name="Name71" axis="root des" ptType="all node" func="maxDepth" op="gt" val="1">
                <dgm:alg type="tx">
                  <dgm:param type="parTxLTRAlign" val="l"/>
                  <dgm:param type="parTxRTLAlign" val="r"/>
                </dgm:alg>
              </dgm:if>
              <dgm:else name="Name72">
                <dgm:alg type="tx">
                  <dgm:param type="parTxLTRAlign" val="l"/>
                  <dgm:param type="parTxRTLAlign" val="l"/>
                </dgm:alg>
              </dgm:else>
            </dgm:choose>
          </dgm:if>
          <dgm:else name="Name73">
            <dgm:choose name="Name74">
              <dgm:if name="Name75" axis="root des" ptType="all node" func="maxDepth" op="gt" val="1">
                <dgm:alg type="tx">
                  <dgm:param type="parTxLTRAlign" val="l"/>
                  <dgm:param type="parTxRTLAlign" val="r"/>
                </dgm:alg>
              </dgm:if>
              <dgm:else name="Name76">
                <dgm:alg type="tx">
                  <dgm:param type="parTxLTRAlign" val="r"/>
                  <dgm:param type="parTxRTLAlign" val="r"/>
                </dgm:alg>
              </dgm:else>
            </dgm:choose>
          </dgm:else>
        </dgm:choose>
        <dgm:shape xmlns:r="http://schemas.openxmlformats.org/officeDocument/2006/relationships" type="rect" r:blip="">
          <dgm:adjLst/>
        </dgm:shape>
        <dgm:presOf axis="desOrSelf" ptType="node"/>
        <dgm:choose name="Name77">
          <dgm:if name="Name78" func="var" arg="dir" op="equ" val="norm">
            <dgm:constrLst>
              <dgm:constr type="tMarg" refType="primFontSz" fact="0.1"/>
              <dgm:constr type="bMarg" refType="primFontSz" fact="0.1"/>
              <dgm:constr type="rMarg" refType="primFontSz" fact="0.1"/>
            </dgm:constrLst>
          </dgm:if>
          <dgm:else name="Name79">
            <dgm:constrLst>
              <dgm:constr type="tMarg" refType="primFontSz" fact="0.1"/>
              <dgm:constr type="bMarg" refType="primFontSz" fact="0.1"/>
              <dgm:constr type="lMarg" refType="primFontSz" fact="0.1"/>
            </dgm:constrLst>
          </dgm:else>
        </dgm:choose>
        <dgm:ruleLst>
          <dgm:rule type="primFontSz" val="5" fact="NaN" max="NaN"/>
        </dgm:ruleLst>
      </dgm:layoutNode>
      <dgm:layoutNode name="line4" styleLbl="callout">
        <dgm:alg type="sp"/>
        <dgm:shape xmlns:r="http://schemas.openxmlformats.org/officeDocument/2006/relationships" type="line" r:blip="">
          <dgm:adjLst/>
        </dgm:shape>
        <dgm:presOf/>
        <dgm:constrLst/>
        <dgm:ruleLst/>
      </dgm:layoutNode>
      <dgm:layoutNode name="d4" styleLbl="callout">
        <dgm:alg type="sp"/>
        <dgm:choose name="Name80">
          <dgm:if name="Name81" func="var" arg="dir" op="equ" val="norm">
            <dgm:shape xmlns:r="http://schemas.openxmlformats.org/officeDocument/2006/relationships" rot="90" type="line" r:blip="">
              <dgm:adjLst/>
            </dgm:shape>
          </dgm:if>
          <dgm:else name="Name82">
            <dgm:shape xmlns:r="http://schemas.openxmlformats.org/officeDocument/2006/relationships" rot="180" type="line" r:blip="">
              <dgm:adjLst/>
            </dgm:shape>
          </dgm:else>
        </dgm:choose>
        <dgm:presOf/>
        <dgm:constrLst/>
        <dgm:ruleLst/>
      </dgm:layoutNode>
    </dgm:forEach>
    <dgm:forEach name="Name83" axis="ch" ptType="node" st="5" cnt="1">
      <dgm:layoutNode name="circle5" styleLbl="lnNode1">
        <dgm:alg type="sp"/>
        <dgm:shape xmlns:r="http://schemas.openxmlformats.org/officeDocument/2006/relationships" type="ellipse" r:blip="" zOrderOff="-20">
          <dgm:adjLst/>
        </dgm:shape>
        <dgm:presOf/>
        <dgm:constrLst/>
        <dgm:ruleLst/>
      </dgm:layoutNode>
      <dgm:layoutNode name="text5" styleLbl="revTx">
        <dgm:varLst>
          <dgm:bulletEnabled val="1"/>
        </dgm:varLst>
        <dgm:choose name="Name84">
          <dgm:if name="Name85" func="var" arg="dir" op="equ" val="norm">
            <dgm:choose name="Name86">
              <dgm:if name="Name87" axis="root des" ptType="all node" func="maxDepth" op="gt" val="1">
                <dgm:alg type="tx">
                  <dgm:param type="parTxLTRAlign" val="l"/>
                  <dgm:param type="parTxRTLAlign" val="r"/>
                </dgm:alg>
              </dgm:if>
              <dgm:else name="Name88">
                <dgm:alg type="tx">
                  <dgm:param type="parTxLTRAlign" val="l"/>
                  <dgm:param type="parTxRTLAlign" val="l"/>
                </dgm:alg>
              </dgm:else>
            </dgm:choose>
          </dgm:if>
          <dgm:else name="Name89">
            <dgm:choose name="Name90">
              <dgm:if name="Name91" axis="root des" ptType="all node" func="maxDepth" op="gt" val="1">
                <dgm:alg type="tx">
                  <dgm:param type="parTxLTRAlign" val="l"/>
                  <dgm:param type="parTxRTLAlign" val="r"/>
                </dgm:alg>
              </dgm:if>
              <dgm:else name="Name92">
                <dgm:alg type="tx">
                  <dgm:param type="parTxLTRAlign" val="r"/>
                  <dgm:param type="parTxRTLAlign" val="r"/>
                </dgm:alg>
              </dgm:else>
            </dgm:choose>
          </dgm:else>
        </dgm:choose>
        <dgm:shape xmlns:r="http://schemas.openxmlformats.org/officeDocument/2006/relationships" type="rect" r:blip="">
          <dgm:adjLst/>
        </dgm:shape>
        <dgm:presOf axis="desOrSelf" ptType="node"/>
        <dgm:choose name="Name93">
          <dgm:if name="Name94" func="var" arg="dir" op="equ" val="norm">
            <dgm:constrLst>
              <dgm:constr type="tMarg" refType="primFontSz" fact="0.1"/>
              <dgm:constr type="bMarg" refType="primFontSz" fact="0.1"/>
              <dgm:constr type="rMarg" refType="primFontSz" fact="0.1"/>
            </dgm:constrLst>
          </dgm:if>
          <dgm:else name="Name95">
            <dgm:constrLst>
              <dgm:constr type="tMarg" refType="primFontSz" fact="0.1"/>
              <dgm:constr type="bMarg" refType="primFontSz" fact="0.1"/>
              <dgm:constr type="lMarg" refType="primFontSz" fact="0.1"/>
            </dgm:constrLst>
          </dgm:else>
        </dgm:choose>
        <dgm:ruleLst>
          <dgm:rule type="primFontSz" val="5" fact="NaN" max="NaN"/>
        </dgm:ruleLst>
      </dgm:layoutNode>
      <dgm:layoutNode name="line5" styleLbl="callout">
        <dgm:alg type="sp"/>
        <dgm:shape xmlns:r="http://schemas.openxmlformats.org/officeDocument/2006/relationships" type="line" r:blip="">
          <dgm:adjLst/>
        </dgm:shape>
        <dgm:presOf/>
        <dgm:constrLst/>
        <dgm:ruleLst/>
      </dgm:layoutNode>
      <dgm:layoutNode name="d5" styleLbl="callout">
        <dgm:alg type="sp"/>
        <dgm:choose name="Name96">
          <dgm:if name="Name97" func="var" arg="dir" op="equ" val="norm">
            <dgm:shape xmlns:r="http://schemas.openxmlformats.org/officeDocument/2006/relationships" rot="90" type="line" r:blip="">
              <dgm:adjLst/>
            </dgm:shape>
          </dgm:if>
          <dgm:else name="Name98">
            <dgm:shape xmlns:r="http://schemas.openxmlformats.org/officeDocument/2006/relationships" rot="180" type="line" r:blip="">
              <dgm:adjLst/>
            </dgm:shape>
          </dgm:else>
        </dgm:choose>
        <dgm:presOf/>
        <dgm:constrLst/>
        <dgm:ruleLst/>
      </dgm:layoutNode>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8" Type="http://schemas.openxmlformats.org/officeDocument/2006/relationships/image" Target="../media/image13.jpeg"/><Relationship Id="rId13" Type="http://schemas.openxmlformats.org/officeDocument/2006/relationships/image" Target="../media/image18.png"/><Relationship Id="rId18" Type="http://schemas.openxmlformats.org/officeDocument/2006/relationships/image" Target="../media/image23.png"/><Relationship Id="rId26" Type="http://schemas.openxmlformats.org/officeDocument/2006/relationships/image" Target="../media/image26.png"/><Relationship Id="rId3" Type="http://schemas.openxmlformats.org/officeDocument/2006/relationships/image" Target="../media/image8.png"/><Relationship Id="rId21" Type="http://schemas.openxmlformats.org/officeDocument/2006/relationships/diagramQuickStyle" Target="../diagrams/quickStyle1.xml"/><Relationship Id="rId7" Type="http://schemas.openxmlformats.org/officeDocument/2006/relationships/image" Target="../media/image12.png"/><Relationship Id="rId12" Type="http://schemas.openxmlformats.org/officeDocument/2006/relationships/image" Target="../media/image17.png"/><Relationship Id="rId17" Type="http://schemas.openxmlformats.org/officeDocument/2006/relationships/image" Target="../media/image22.png"/><Relationship Id="rId25" Type="http://schemas.openxmlformats.org/officeDocument/2006/relationships/image" Target="../media/image25.png"/><Relationship Id="rId2" Type="http://schemas.openxmlformats.org/officeDocument/2006/relationships/image" Target="../media/image7.png"/><Relationship Id="rId16" Type="http://schemas.openxmlformats.org/officeDocument/2006/relationships/image" Target="../media/image21.png"/><Relationship Id="rId20" Type="http://schemas.openxmlformats.org/officeDocument/2006/relationships/diagramLayout" Target="../diagrams/layout1.xml"/><Relationship Id="rId1" Type="http://schemas.openxmlformats.org/officeDocument/2006/relationships/image" Target="../media/image6.png"/><Relationship Id="rId6" Type="http://schemas.openxmlformats.org/officeDocument/2006/relationships/image" Target="../media/image11.png"/><Relationship Id="rId11" Type="http://schemas.openxmlformats.org/officeDocument/2006/relationships/image" Target="../media/image16.png"/><Relationship Id="rId24" Type="http://schemas.openxmlformats.org/officeDocument/2006/relationships/image" Target="../media/image24.png"/><Relationship Id="rId5" Type="http://schemas.openxmlformats.org/officeDocument/2006/relationships/image" Target="../media/image10.png"/><Relationship Id="rId15" Type="http://schemas.openxmlformats.org/officeDocument/2006/relationships/image" Target="../media/image20.png"/><Relationship Id="rId23" Type="http://schemas.microsoft.com/office/2007/relationships/diagramDrawing" Target="../diagrams/drawing1.xml"/><Relationship Id="rId28" Type="http://schemas.openxmlformats.org/officeDocument/2006/relationships/image" Target="../media/image28.png"/><Relationship Id="rId10" Type="http://schemas.openxmlformats.org/officeDocument/2006/relationships/image" Target="../media/image15.png"/><Relationship Id="rId19" Type="http://schemas.openxmlformats.org/officeDocument/2006/relationships/diagramData" Target="../diagrams/data1.xml"/><Relationship Id="rId4" Type="http://schemas.openxmlformats.org/officeDocument/2006/relationships/image" Target="../media/image9.png"/><Relationship Id="rId9" Type="http://schemas.openxmlformats.org/officeDocument/2006/relationships/image" Target="../media/image14.png"/><Relationship Id="rId14" Type="http://schemas.openxmlformats.org/officeDocument/2006/relationships/image" Target="../media/image19.png"/><Relationship Id="rId22" Type="http://schemas.openxmlformats.org/officeDocument/2006/relationships/diagramColors" Target="../diagrams/colors1.xml"/><Relationship Id="rId27" Type="http://schemas.openxmlformats.org/officeDocument/2006/relationships/image" Target="../media/image27.png"/></Relationships>
</file>

<file path=xl/drawings/drawing1.xml><?xml version="1.0" encoding="utf-8"?>
<xdr:wsDr xmlns:xdr="http://schemas.openxmlformats.org/drawingml/2006/spreadsheetDrawing" xmlns:a="http://schemas.openxmlformats.org/drawingml/2006/main">
  <xdr:twoCellAnchor editAs="oneCell">
    <xdr:from>
      <xdr:col>22</xdr:col>
      <xdr:colOff>1170118</xdr:colOff>
      <xdr:row>99</xdr:row>
      <xdr:rowOff>209550</xdr:rowOff>
    </xdr:from>
    <xdr:to>
      <xdr:col>24</xdr:col>
      <xdr:colOff>965200</xdr:colOff>
      <xdr:row>105</xdr:row>
      <xdr:rowOff>247910</xdr:rowOff>
    </xdr:to>
    <xdr:pic>
      <xdr:nvPicPr>
        <xdr:cNvPr id="2" name="Picture 1">
          <a:extLst>
            <a:ext uri="{FF2B5EF4-FFF2-40B4-BE49-F238E27FC236}">
              <a16:creationId xmlns:a16="http://schemas.microsoft.com/office/drawing/2014/main" id="{B0D134B2-3369-49C4-BCD4-81540EBADB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86618" y="42519600"/>
          <a:ext cx="2576382" cy="3124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46</xdr:row>
      <xdr:rowOff>128587</xdr:rowOff>
    </xdr:from>
    <xdr:ext cx="65" cy="172227"/>
    <xdr:sp macro="" textlink="">
      <xdr:nvSpPr>
        <xdr:cNvPr id="8" name="ZoneTexte 7">
          <a:extLst>
            <a:ext uri="{FF2B5EF4-FFF2-40B4-BE49-F238E27FC236}">
              <a16:creationId xmlns:a16="http://schemas.microsoft.com/office/drawing/2014/main" id="{DA1D56C0-BA4A-4797-9554-AE0986FC4874}"/>
            </a:ext>
          </a:extLst>
        </xdr:cNvPr>
        <xdr:cNvSpPr txBox="1"/>
      </xdr:nvSpPr>
      <xdr:spPr>
        <a:xfrm>
          <a:off x="9610725" y="9253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6</xdr:col>
      <xdr:colOff>0</xdr:colOff>
      <xdr:row>46</xdr:row>
      <xdr:rowOff>128587</xdr:rowOff>
    </xdr:from>
    <xdr:ext cx="65" cy="172227"/>
    <xdr:sp macro="" textlink="">
      <xdr:nvSpPr>
        <xdr:cNvPr id="9" name="ZoneTexte 8">
          <a:extLst>
            <a:ext uri="{FF2B5EF4-FFF2-40B4-BE49-F238E27FC236}">
              <a16:creationId xmlns:a16="http://schemas.microsoft.com/office/drawing/2014/main" id="{7AFE718C-18EF-483F-9E59-78E3118A8AF4}"/>
            </a:ext>
          </a:extLst>
        </xdr:cNvPr>
        <xdr:cNvSpPr txBox="1"/>
      </xdr:nvSpPr>
      <xdr:spPr>
        <a:xfrm>
          <a:off x="9610725" y="9253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6</xdr:col>
      <xdr:colOff>0</xdr:colOff>
      <xdr:row>46</xdr:row>
      <xdr:rowOff>128587</xdr:rowOff>
    </xdr:from>
    <xdr:ext cx="65" cy="172227"/>
    <xdr:sp macro="" textlink="">
      <xdr:nvSpPr>
        <xdr:cNvPr id="10" name="ZoneTexte 9">
          <a:extLst>
            <a:ext uri="{FF2B5EF4-FFF2-40B4-BE49-F238E27FC236}">
              <a16:creationId xmlns:a16="http://schemas.microsoft.com/office/drawing/2014/main" id="{A92BA5AC-32B6-4DB3-AE8E-CCCF31795998}"/>
            </a:ext>
          </a:extLst>
        </xdr:cNvPr>
        <xdr:cNvSpPr txBox="1"/>
      </xdr:nvSpPr>
      <xdr:spPr>
        <a:xfrm>
          <a:off x="9610725" y="9253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46</xdr:row>
      <xdr:rowOff>128587</xdr:rowOff>
    </xdr:from>
    <xdr:ext cx="65" cy="172227"/>
    <xdr:sp macro="" textlink="">
      <xdr:nvSpPr>
        <xdr:cNvPr id="11" name="ZoneTexte 10">
          <a:extLst>
            <a:ext uri="{FF2B5EF4-FFF2-40B4-BE49-F238E27FC236}">
              <a16:creationId xmlns:a16="http://schemas.microsoft.com/office/drawing/2014/main" id="{2AAE3EC0-E749-4CF1-BE2B-68DFE72266C2}"/>
            </a:ext>
          </a:extLst>
        </xdr:cNvPr>
        <xdr:cNvSpPr txBox="1"/>
      </xdr:nvSpPr>
      <xdr:spPr>
        <a:xfrm>
          <a:off x="9991725" y="9253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6</xdr:col>
      <xdr:colOff>0</xdr:colOff>
      <xdr:row>46</xdr:row>
      <xdr:rowOff>128587</xdr:rowOff>
    </xdr:from>
    <xdr:ext cx="65" cy="172227"/>
    <xdr:sp macro="" textlink="">
      <xdr:nvSpPr>
        <xdr:cNvPr id="12" name="ZoneTexte 11">
          <a:extLst>
            <a:ext uri="{FF2B5EF4-FFF2-40B4-BE49-F238E27FC236}">
              <a16:creationId xmlns:a16="http://schemas.microsoft.com/office/drawing/2014/main" id="{B4973949-B4AB-4FE4-86D6-24F5F5C99EE9}"/>
            </a:ext>
          </a:extLst>
        </xdr:cNvPr>
        <xdr:cNvSpPr txBox="1"/>
      </xdr:nvSpPr>
      <xdr:spPr>
        <a:xfrm>
          <a:off x="9610725" y="9253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6</xdr:col>
      <xdr:colOff>0</xdr:colOff>
      <xdr:row>46</xdr:row>
      <xdr:rowOff>128587</xdr:rowOff>
    </xdr:from>
    <xdr:ext cx="65" cy="172227"/>
    <xdr:sp macro="" textlink="">
      <xdr:nvSpPr>
        <xdr:cNvPr id="13" name="ZoneTexte 12">
          <a:extLst>
            <a:ext uri="{FF2B5EF4-FFF2-40B4-BE49-F238E27FC236}">
              <a16:creationId xmlns:a16="http://schemas.microsoft.com/office/drawing/2014/main" id="{3AD302DB-FCBC-49BD-A346-0856A21968C6}"/>
            </a:ext>
          </a:extLst>
        </xdr:cNvPr>
        <xdr:cNvSpPr txBox="1"/>
      </xdr:nvSpPr>
      <xdr:spPr>
        <a:xfrm>
          <a:off x="9610725" y="9253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21</xdr:col>
      <xdr:colOff>0</xdr:colOff>
      <xdr:row>52</xdr:row>
      <xdr:rowOff>128587</xdr:rowOff>
    </xdr:from>
    <xdr:ext cx="65" cy="172227"/>
    <xdr:sp macro="" textlink="">
      <xdr:nvSpPr>
        <xdr:cNvPr id="14" name="ZoneTexte 13">
          <a:extLst>
            <a:ext uri="{FF2B5EF4-FFF2-40B4-BE49-F238E27FC236}">
              <a16:creationId xmlns:a16="http://schemas.microsoft.com/office/drawing/2014/main" id="{752FBFCD-D622-4F01-B498-925E205A0509}"/>
            </a:ext>
          </a:extLst>
        </xdr:cNvPr>
        <xdr:cNvSpPr txBox="1"/>
      </xdr:nvSpPr>
      <xdr:spPr>
        <a:xfrm>
          <a:off x="16887825" y="1129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21</xdr:col>
      <xdr:colOff>0</xdr:colOff>
      <xdr:row>52</xdr:row>
      <xdr:rowOff>128587</xdr:rowOff>
    </xdr:from>
    <xdr:ext cx="65" cy="172227"/>
    <xdr:sp macro="" textlink="">
      <xdr:nvSpPr>
        <xdr:cNvPr id="15" name="ZoneTexte 14">
          <a:extLst>
            <a:ext uri="{FF2B5EF4-FFF2-40B4-BE49-F238E27FC236}">
              <a16:creationId xmlns:a16="http://schemas.microsoft.com/office/drawing/2014/main" id="{8BD73E0D-A488-47D4-B7AE-2ECE6EF89688}"/>
            </a:ext>
          </a:extLst>
        </xdr:cNvPr>
        <xdr:cNvSpPr txBox="1"/>
      </xdr:nvSpPr>
      <xdr:spPr>
        <a:xfrm>
          <a:off x="16887825" y="1129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21</xdr:col>
      <xdr:colOff>0</xdr:colOff>
      <xdr:row>52</xdr:row>
      <xdr:rowOff>128587</xdr:rowOff>
    </xdr:from>
    <xdr:ext cx="65" cy="172227"/>
    <xdr:sp macro="" textlink="">
      <xdr:nvSpPr>
        <xdr:cNvPr id="16" name="ZoneTexte 15">
          <a:extLst>
            <a:ext uri="{FF2B5EF4-FFF2-40B4-BE49-F238E27FC236}">
              <a16:creationId xmlns:a16="http://schemas.microsoft.com/office/drawing/2014/main" id="{C0E15B20-8501-49BB-B411-7E31C51ABA82}"/>
            </a:ext>
          </a:extLst>
        </xdr:cNvPr>
        <xdr:cNvSpPr txBox="1"/>
      </xdr:nvSpPr>
      <xdr:spPr>
        <a:xfrm>
          <a:off x="16887825" y="1129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21</xdr:col>
      <xdr:colOff>0</xdr:colOff>
      <xdr:row>52</xdr:row>
      <xdr:rowOff>128587</xdr:rowOff>
    </xdr:from>
    <xdr:ext cx="65" cy="172227"/>
    <xdr:sp macro="" textlink="">
      <xdr:nvSpPr>
        <xdr:cNvPr id="17" name="ZoneTexte 16">
          <a:extLst>
            <a:ext uri="{FF2B5EF4-FFF2-40B4-BE49-F238E27FC236}">
              <a16:creationId xmlns:a16="http://schemas.microsoft.com/office/drawing/2014/main" id="{661FD231-7E6E-4A57-A0E2-18B2F882524D}"/>
            </a:ext>
          </a:extLst>
        </xdr:cNvPr>
        <xdr:cNvSpPr txBox="1"/>
      </xdr:nvSpPr>
      <xdr:spPr>
        <a:xfrm>
          <a:off x="16887825" y="1129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21</xdr:col>
      <xdr:colOff>0</xdr:colOff>
      <xdr:row>52</xdr:row>
      <xdr:rowOff>128587</xdr:rowOff>
    </xdr:from>
    <xdr:ext cx="65" cy="172227"/>
    <xdr:sp macro="" textlink="">
      <xdr:nvSpPr>
        <xdr:cNvPr id="18" name="ZoneTexte 17">
          <a:extLst>
            <a:ext uri="{FF2B5EF4-FFF2-40B4-BE49-F238E27FC236}">
              <a16:creationId xmlns:a16="http://schemas.microsoft.com/office/drawing/2014/main" id="{9F0AA78E-70F4-462B-9118-9E9D029BF10B}"/>
            </a:ext>
          </a:extLst>
        </xdr:cNvPr>
        <xdr:cNvSpPr txBox="1"/>
      </xdr:nvSpPr>
      <xdr:spPr>
        <a:xfrm>
          <a:off x="16887825" y="1129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21</xdr:col>
      <xdr:colOff>0</xdr:colOff>
      <xdr:row>52</xdr:row>
      <xdr:rowOff>128587</xdr:rowOff>
    </xdr:from>
    <xdr:ext cx="65" cy="172227"/>
    <xdr:sp macro="" textlink="">
      <xdr:nvSpPr>
        <xdr:cNvPr id="19" name="ZoneTexte 18">
          <a:extLst>
            <a:ext uri="{FF2B5EF4-FFF2-40B4-BE49-F238E27FC236}">
              <a16:creationId xmlns:a16="http://schemas.microsoft.com/office/drawing/2014/main" id="{12C5FFC1-2C0F-4C16-BB66-ED350B0C4E60}"/>
            </a:ext>
          </a:extLst>
        </xdr:cNvPr>
        <xdr:cNvSpPr txBox="1"/>
      </xdr:nvSpPr>
      <xdr:spPr>
        <a:xfrm>
          <a:off x="16887825" y="1129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21</xdr:col>
      <xdr:colOff>0</xdr:colOff>
      <xdr:row>46</xdr:row>
      <xdr:rowOff>128587</xdr:rowOff>
    </xdr:from>
    <xdr:ext cx="65" cy="172227"/>
    <xdr:sp macro="" textlink="">
      <xdr:nvSpPr>
        <xdr:cNvPr id="20" name="ZoneTexte 19">
          <a:extLst>
            <a:ext uri="{FF2B5EF4-FFF2-40B4-BE49-F238E27FC236}">
              <a16:creationId xmlns:a16="http://schemas.microsoft.com/office/drawing/2014/main" id="{6D2DF4D8-36F0-458C-B369-ED5682638617}"/>
            </a:ext>
          </a:extLst>
        </xdr:cNvPr>
        <xdr:cNvSpPr txBox="1"/>
      </xdr:nvSpPr>
      <xdr:spPr>
        <a:xfrm>
          <a:off x="16887825" y="992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21</xdr:col>
      <xdr:colOff>0</xdr:colOff>
      <xdr:row>46</xdr:row>
      <xdr:rowOff>128587</xdr:rowOff>
    </xdr:from>
    <xdr:ext cx="65" cy="172227"/>
    <xdr:sp macro="" textlink="">
      <xdr:nvSpPr>
        <xdr:cNvPr id="21" name="ZoneTexte 20">
          <a:extLst>
            <a:ext uri="{FF2B5EF4-FFF2-40B4-BE49-F238E27FC236}">
              <a16:creationId xmlns:a16="http://schemas.microsoft.com/office/drawing/2014/main" id="{832E531D-E1C2-4096-BC3A-F65B86B9DA27}"/>
            </a:ext>
          </a:extLst>
        </xdr:cNvPr>
        <xdr:cNvSpPr txBox="1"/>
      </xdr:nvSpPr>
      <xdr:spPr>
        <a:xfrm>
          <a:off x="16887825" y="992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21</xdr:col>
      <xdr:colOff>0</xdr:colOff>
      <xdr:row>46</xdr:row>
      <xdr:rowOff>128587</xdr:rowOff>
    </xdr:from>
    <xdr:ext cx="65" cy="172227"/>
    <xdr:sp macro="" textlink="">
      <xdr:nvSpPr>
        <xdr:cNvPr id="22" name="ZoneTexte 21">
          <a:extLst>
            <a:ext uri="{FF2B5EF4-FFF2-40B4-BE49-F238E27FC236}">
              <a16:creationId xmlns:a16="http://schemas.microsoft.com/office/drawing/2014/main" id="{CA2EF874-8252-4D63-94C3-C4D1A3D186D6}"/>
            </a:ext>
          </a:extLst>
        </xdr:cNvPr>
        <xdr:cNvSpPr txBox="1"/>
      </xdr:nvSpPr>
      <xdr:spPr>
        <a:xfrm>
          <a:off x="16887825" y="992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22</xdr:col>
      <xdr:colOff>0</xdr:colOff>
      <xdr:row>46</xdr:row>
      <xdr:rowOff>128587</xdr:rowOff>
    </xdr:from>
    <xdr:ext cx="65" cy="172227"/>
    <xdr:sp macro="" textlink="">
      <xdr:nvSpPr>
        <xdr:cNvPr id="23" name="ZoneTexte 22">
          <a:extLst>
            <a:ext uri="{FF2B5EF4-FFF2-40B4-BE49-F238E27FC236}">
              <a16:creationId xmlns:a16="http://schemas.microsoft.com/office/drawing/2014/main" id="{593090E1-C63D-44C4-B338-14EB41356B3E}"/>
            </a:ext>
          </a:extLst>
        </xdr:cNvPr>
        <xdr:cNvSpPr txBox="1"/>
      </xdr:nvSpPr>
      <xdr:spPr>
        <a:xfrm>
          <a:off x="17268825" y="992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21</xdr:col>
      <xdr:colOff>0</xdr:colOff>
      <xdr:row>46</xdr:row>
      <xdr:rowOff>128587</xdr:rowOff>
    </xdr:from>
    <xdr:ext cx="65" cy="172227"/>
    <xdr:sp macro="" textlink="">
      <xdr:nvSpPr>
        <xdr:cNvPr id="24" name="ZoneTexte 23">
          <a:extLst>
            <a:ext uri="{FF2B5EF4-FFF2-40B4-BE49-F238E27FC236}">
              <a16:creationId xmlns:a16="http://schemas.microsoft.com/office/drawing/2014/main" id="{5772D929-95FA-420D-80A6-CB0A05458E8D}"/>
            </a:ext>
          </a:extLst>
        </xdr:cNvPr>
        <xdr:cNvSpPr txBox="1"/>
      </xdr:nvSpPr>
      <xdr:spPr>
        <a:xfrm>
          <a:off x="16887825" y="992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21</xdr:col>
      <xdr:colOff>0</xdr:colOff>
      <xdr:row>46</xdr:row>
      <xdr:rowOff>128587</xdr:rowOff>
    </xdr:from>
    <xdr:ext cx="65" cy="172227"/>
    <xdr:sp macro="" textlink="">
      <xdr:nvSpPr>
        <xdr:cNvPr id="25" name="ZoneTexte 24">
          <a:extLst>
            <a:ext uri="{FF2B5EF4-FFF2-40B4-BE49-F238E27FC236}">
              <a16:creationId xmlns:a16="http://schemas.microsoft.com/office/drawing/2014/main" id="{5553F770-931E-454C-89E2-30A85251A347}"/>
            </a:ext>
          </a:extLst>
        </xdr:cNvPr>
        <xdr:cNvSpPr txBox="1"/>
      </xdr:nvSpPr>
      <xdr:spPr>
        <a:xfrm>
          <a:off x="16887825" y="992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31</xdr:row>
      <xdr:rowOff>128587</xdr:rowOff>
    </xdr:from>
    <xdr:ext cx="65" cy="172227"/>
    <xdr:sp macro="" textlink="">
      <xdr:nvSpPr>
        <xdr:cNvPr id="26" name="ZoneTexte 25">
          <a:extLst>
            <a:ext uri="{FF2B5EF4-FFF2-40B4-BE49-F238E27FC236}">
              <a16:creationId xmlns:a16="http://schemas.microsoft.com/office/drawing/2014/main" id="{1F5AFD4D-18B4-4B78-940A-2A21C479F0C7}"/>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32</xdr:row>
      <xdr:rowOff>128587</xdr:rowOff>
    </xdr:from>
    <xdr:ext cx="65" cy="172227"/>
    <xdr:sp macro="" textlink="">
      <xdr:nvSpPr>
        <xdr:cNvPr id="27" name="ZoneTexte 26">
          <a:extLst>
            <a:ext uri="{FF2B5EF4-FFF2-40B4-BE49-F238E27FC236}">
              <a16:creationId xmlns:a16="http://schemas.microsoft.com/office/drawing/2014/main" id="{54331186-28B8-4065-8708-E62D1827215B}"/>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33</xdr:row>
      <xdr:rowOff>128587</xdr:rowOff>
    </xdr:from>
    <xdr:ext cx="65" cy="172227"/>
    <xdr:sp macro="" textlink="">
      <xdr:nvSpPr>
        <xdr:cNvPr id="28" name="ZoneTexte 27">
          <a:extLst>
            <a:ext uri="{FF2B5EF4-FFF2-40B4-BE49-F238E27FC236}">
              <a16:creationId xmlns:a16="http://schemas.microsoft.com/office/drawing/2014/main" id="{9F9BC130-664A-409D-A0FA-AF32BE52E507}"/>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34</xdr:row>
      <xdr:rowOff>128587</xdr:rowOff>
    </xdr:from>
    <xdr:ext cx="65" cy="172227"/>
    <xdr:sp macro="" textlink="">
      <xdr:nvSpPr>
        <xdr:cNvPr id="29" name="ZoneTexte 28">
          <a:extLst>
            <a:ext uri="{FF2B5EF4-FFF2-40B4-BE49-F238E27FC236}">
              <a16:creationId xmlns:a16="http://schemas.microsoft.com/office/drawing/2014/main" id="{BA773D2B-45D2-4BC9-A5A7-673B868DBC8D}"/>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35</xdr:row>
      <xdr:rowOff>128587</xdr:rowOff>
    </xdr:from>
    <xdr:ext cx="65" cy="172227"/>
    <xdr:sp macro="" textlink="">
      <xdr:nvSpPr>
        <xdr:cNvPr id="30" name="ZoneTexte 29">
          <a:extLst>
            <a:ext uri="{FF2B5EF4-FFF2-40B4-BE49-F238E27FC236}">
              <a16:creationId xmlns:a16="http://schemas.microsoft.com/office/drawing/2014/main" id="{45850061-A78D-4965-B68F-829BBF3B339D}"/>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36</xdr:row>
      <xdr:rowOff>128587</xdr:rowOff>
    </xdr:from>
    <xdr:ext cx="65" cy="172227"/>
    <xdr:sp macro="" textlink="">
      <xdr:nvSpPr>
        <xdr:cNvPr id="31" name="ZoneTexte 30">
          <a:extLst>
            <a:ext uri="{FF2B5EF4-FFF2-40B4-BE49-F238E27FC236}">
              <a16:creationId xmlns:a16="http://schemas.microsoft.com/office/drawing/2014/main" id="{377629CA-C234-4295-B3BA-A540B5C8A530}"/>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37</xdr:row>
      <xdr:rowOff>128587</xdr:rowOff>
    </xdr:from>
    <xdr:ext cx="65" cy="172227"/>
    <xdr:sp macro="" textlink="">
      <xdr:nvSpPr>
        <xdr:cNvPr id="32" name="ZoneTexte 31">
          <a:extLst>
            <a:ext uri="{FF2B5EF4-FFF2-40B4-BE49-F238E27FC236}">
              <a16:creationId xmlns:a16="http://schemas.microsoft.com/office/drawing/2014/main" id="{F5A8C8B2-A6DB-4A59-833B-514E89693BB9}"/>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38</xdr:row>
      <xdr:rowOff>128587</xdr:rowOff>
    </xdr:from>
    <xdr:ext cx="65" cy="172227"/>
    <xdr:sp macro="" textlink="">
      <xdr:nvSpPr>
        <xdr:cNvPr id="33" name="ZoneTexte 32">
          <a:extLst>
            <a:ext uri="{FF2B5EF4-FFF2-40B4-BE49-F238E27FC236}">
              <a16:creationId xmlns:a16="http://schemas.microsoft.com/office/drawing/2014/main" id="{899C875F-AC59-413A-BC34-EBFF0B8AB098}"/>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39</xdr:row>
      <xdr:rowOff>128587</xdr:rowOff>
    </xdr:from>
    <xdr:ext cx="65" cy="172227"/>
    <xdr:sp macro="" textlink="">
      <xdr:nvSpPr>
        <xdr:cNvPr id="34" name="ZoneTexte 33">
          <a:extLst>
            <a:ext uri="{FF2B5EF4-FFF2-40B4-BE49-F238E27FC236}">
              <a16:creationId xmlns:a16="http://schemas.microsoft.com/office/drawing/2014/main" id="{48D01E8A-AEDB-4C28-90EF-19BEB77F47F1}"/>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40</xdr:row>
      <xdr:rowOff>128587</xdr:rowOff>
    </xdr:from>
    <xdr:ext cx="65" cy="172227"/>
    <xdr:sp macro="" textlink="">
      <xdr:nvSpPr>
        <xdr:cNvPr id="35" name="ZoneTexte 34">
          <a:extLst>
            <a:ext uri="{FF2B5EF4-FFF2-40B4-BE49-F238E27FC236}">
              <a16:creationId xmlns:a16="http://schemas.microsoft.com/office/drawing/2014/main" id="{6DDDEDD8-A81F-45D3-8CA1-D053B64832DA}"/>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41</xdr:row>
      <xdr:rowOff>128587</xdr:rowOff>
    </xdr:from>
    <xdr:ext cx="65" cy="172227"/>
    <xdr:sp macro="" textlink="">
      <xdr:nvSpPr>
        <xdr:cNvPr id="36" name="ZoneTexte 35">
          <a:extLst>
            <a:ext uri="{FF2B5EF4-FFF2-40B4-BE49-F238E27FC236}">
              <a16:creationId xmlns:a16="http://schemas.microsoft.com/office/drawing/2014/main" id="{C29FF6E7-0B90-4BE5-87E0-68BC8FA4EB38}"/>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42</xdr:row>
      <xdr:rowOff>128587</xdr:rowOff>
    </xdr:from>
    <xdr:ext cx="65" cy="172227"/>
    <xdr:sp macro="" textlink="">
      <xdr:nvSpPr>
        <xdr:cNvPr id="37" name="ZoneTexte 36">
          <a:extLst>
            <a:ext uri="{FF2B5EF4-FFF2-40B4-BE49-F238E27FC236}">
              <a16:creationId xmlns:a16="http://schemas.microsoft.com/office/drawing/2014/main" id="{35E0A52F-59F4-491A-BA7C-B3BA26F485CF}"/>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43</xdr:row>
      <xdr:rowOff>128587</xdr:rowOff>
    </xdr:from>
    <xdr:ext cx="65" cy="172227"/>
    <xdr:sp macro="" textlink="">
      <xdr:nvSpPr>
        <xdr:cNvPr id="38" name="ZoneTexte 37">
          <a:extLst>
            <a:ext uri="{FF2B5EF4-FFF2-40B4-BE49-F238E27FC236}">
              <a16:creationId xmlns:a16="http://schemas.microsoft.com/office/drawing/2014/main" id="{1C4D1290-E3B0-42FE-8AA1-EC5B56C9105F}"/>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7</xdr:col>
      <xdr:colOff>0</xdr:colOff>
      <xdr:row>44</xdr:row>
      <xdr:rowOff>128587</xdr:rowOff>
    </xdr:from>
    <xdr:ext cx="65" cy="172227"/>
    <xdr:sp macro="" textlink="">
      <xdr:nvSpPr>
        <xdr:cNvPr id="39" name="ZoneTexte 38">
          <a:extLst>
            <a:ext uri="{FF2B5EF4-FFF2-40B4-BE49-F238E27FC236}">
              <a16:creationId xmlns:a16="http://schemas.microsoft.com/office/drawing/2014/main" id="{14E00ACB-39B1-424E-AD92-E85794E00DB7}"/>
            </a:ext>
          </a:extLst>
        </xdr:cNvPr>
        <xdr:cNvSpPr txBox="1"/>
      </xdr:nvSpPr>
      <xdr:spPr>
        <a:xfrm>
          <a:off x="4800600" y="105870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0</xdr:colOff>
      <xdr:row>43</xdr:row>
      <xdr:rowOff>128587</xdr:rowOff>
    </xdr:from>
    <xdr:ext cx="65" cy="172227"/>
    <xdr:sp macro="" textlink="">
      <xdr:nvSpPr>
        <xdr:cNvPr id="2" name="ZoneTexte 1">
          <a:extLst>
            <a:ext uri="{FF2B5EF4-FFF2-40B4-BE49-F238E27FC236}">
              <a16:creationId xmlns:a16="http://schemas.microsoft.com/office/drawing/2014/main" id="{50A2C080-91C9-412D-BF0F-60523A62EE43}"/>
            </a:ext>
          </a:extLst>
        </xdr:cNvPr>
        <xdr:cNvSpPr txBox="1"/>
      </xdr:nvSpPr>
      <xdr:spPr>
        <a:xfrm>
          <a:off x="9610725" y="9253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9</xdr:col>
      <xdr:colOff>0</xdr:colOff>
      <xdr:row>43</xdr:row>
      <xdr:rowOff>128587</xdr:rowOff>
    </xdr:from>
    <xdr:ext cx="65" cy="172227"/>
    <xdr:sp macro="" textlink="">
      <xdr:nvSpPr>
        <xdr:cNvPr id="3" name="ZoneTexte 2">
          <a:extLst>
            <a:ext uri="{FF2B5EF4-FFF2-40B4-BE49-F238E27FC236}">
              <a16:creationId xmlns:a16="http://schemas.microsoft.com/office/drawing/2014/main" id="{B0FDDCD6-303E-45A2-B660-A3B3F7BAA41D}"/>
            </a:ext>
          </a:extLst>
        </xdr:cNvPr>
        <xdr:cNvSpPr txBox="1"/>
      </xdr:nvSpPr>
      <xdr:spPr>
        <a:xfrm>
          <a:off x="9610725" y="9253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9</xdr:col>
      <xdr:colOff>0</xdr:colOff>
      <xdr:row>43</xdr:row>
      <xdr:rowOff>128587</xdr:rowOff>
    </xdr:from>
    <xdr:ext cx="65" cy="172227"/>
    <xdr:sp macro="" textlink="">
      <xdr:nvSpPr>
        <xdr:cNvPr id="4" name="ZoneTexte 3">
          <a:extLst>
            <a:ext uri="{FF2B5EF4-FFF2-40B4-BE49-F238E27FC236}">
              <a16:creationId xmlns:a16="http://schemas.microsoft.com/office/drawing/2014/main" id="{8391B0A8-83E0-46AE-8F9D-1118DBDC3AD1}"/>
            </a:ext>
          </a:extLst>
        </xdr:cNvPr>
        <xdr:cNvSpPr txBox="1"/>
      </xdr:nvSpPr>
      <xdr:spPr>
        <a:xfrm>
          <a:off x="9610725" y="9253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9</xdr:col>
      <xdr:colOff>0</xdr:colOff>
      <xdr:row>43</xdr:row>
      <xdr:rowOff>128587</xdr:rowOff>
    </xdr:from>
    <xdr:ext cx="65" cy="172227"/>
    <xdr:sp macro="" textlink="">
      <xdr:nvSpPr>
        <xdr:cNvPr id="5" name="ZoneTexte 4">
          <a:extLst>
            <a:ext uri="{FF2B5EF4-FFF2-40B4-BE49-F238E27FC236}">
              <a16:creationId xmlns:a16="http://schemas.microsoft.com/office/drawing/2014/main" id="{6D40CF27-D20A-44D3-ADF8-F30616250962}"/>
            </a:ext>
          </a:extLst>
        </xdr:cNvPr>
        <xdr:cNvSpPr txBox="1"/>
      </xdr:nvSpPr>
      <xdr:spPr>
        <a:xfrm>
          <a:off x="9991725" y="9253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9</xdr:col>
      <xdr:colOff>0</xdr:colOff>
      <xdr:row>43</xdr:row>
      <xdr:rowOff>128587</xdr:rowOff>
    </xdr:from>
    <xdr:ext cx="65" cy="172227"/>
    <xdr:sp macro="" textlink="">
      <xdr:nvSpPr>
        <xdr:cNvPr id="6" name="ZoneTexte 5">
          <a:extLst>
            <a:ext uri="{FF2B5EF4-FFF2-40B4-BE49-F238E27FC236}">
              <a16:creationId xmlns:a16="http://schemas.microsoft.com/office/drawing/2014/main" id="{951479A8-3739-419C-9C16-5C3046647108}"/>
            </a:ext>
          </a:extLst>
        </xdr:cNvPr>
        <xdr:cNvSpPr txBox="1"/>
      </xdr:nvSpPr>
      <xdr:spPr>
        <a:xfrm>
          <a:off x="9610725" y="9253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9</xdr:col>
      <xdr:colOff>0</xdr:colOff>
      <xdr:row>43</xdr:row>
      <xdr:rowOff>128587</xdr:rowOff>
    </xdr:from>
    <xdr:ext cx="65" cy="172227"/>
    <xdr:sp macro="" textlink="">
      <xdr:nvSpPr>
        <xdr:cNvPr id="7" name="ZoneTexte 6">
          <a:extLst>
            <a:ext uri="{FF2B5EF4-FFF2-40B4-BE49-F238E27FC236}">
              <a16:creationId xmlns:a16="http://schemas.microsoft.com/office/drawing/2014/main" id="{E6CF1673-D879-4D2F-B5DE-CD5D17F1BE2B}"/>
            </a:ext>
          </a:extLst>
        </xdr:cNvPr>
        <xdr:cNvSpPr txBox="1"/>
      </xdr:nvSpPr>
      <xdr:spPr>
        <a:xfrm>
          <a:off x="9610725" y="9253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14</xdr:col>
      <xdr:colOff>0</xdr:colOff>
      <xdr:row>49</xdr:row>
      <xdr:rowOff>128587</xdr:rowOff>
    </xdr:from>
    <xdr:ext cx="65" cy="172227"/>
    <xdr:sp macro="" textlink="">
      <xdr:nvSpPr>
        <xdr:cNvPr id="2" name="ZoneTexte 1">
          <a:extLst>
            <a:ext uri="{FF2B5EF4-FFF2-40B4-BE49-F238E27FC236}">
              <a16:creationId xmlns:a16="http://schemas.microsoft.com/office/drawing/2014/main" id="{84BB0E7F-6F72-4CEF-89AB-0135B81882CA}"/>
            </a:ext>
          </a:extLst>
        </xdr:cNvPr>
        <xdr:cNvSpPr txBox="1"/>
      </xdr:nvSpPr>
      <xdr:spPr>
        <a:xfrm>
          <a:off x="16887825" y="1129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14</xdr:col>
      <xdr:colOff>0</xdr:colOff>
      <xdr:row>49</xdr:row>
      <xdr:rowOff>128587</xdr:rowOff>
    </xdr:from>
    <xdr:ext cx="65" cy="172227"/>
    <xdr:sp macro="" textlink="">
      <xdr:nvSpPr>
        <xdr:cNvPr id="3" name="ZoneTexte 2">
          <a:extLst>
            <a:ext uri="{FF2B5EF4-FFF2-40B4-BE49-F238E27FC236}">
              <a16:creationId xmlns:a16="http://schemas.microsoft.com/office/drawing/2014/main" id="{100A3F60-71C9-4346-AFF5-3EF2D6341083}"/>
            </a:ext>
          </a:extLst>
        </xdr:cNvPr>
        <xdr:cNvSpPr txBox="1"/>
      </xdr:nvSpPr>
      <xdr:spPr>
        <a:xfrm>
          <a:off x="16887825" y="1129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14</xdr:col>
      <xdr:colOff>0</xdr:colOff>
      <xdr:row>49</xdr:row>
      <xdr:rowOff>128587</xdr:rowOff>
    </xdr:from>
    <xdr:ext cx="65" cy="172227"/>
    <xdr:sp macro="" textlink="">
      <xdr:nvSpPr>
        <xdr:cNvPr id="4" name="ZoneTexte 3">
          <a:extLst>
            <a:ext uri="{FF2B5EF4-FFF2-40B4-BE49-F238E27FC236}">
              <a16:creationId xmlns:a16="http://schemas.microsoft.com/office/drawing/2014/main" id="{51C10DF0-66BA-49F9-B097-27713A6AF782}"/>
            </a:ext>
          </a:extLst>
        </xdr:cNvPr>
        <xdr:cNvSpPr txBox="1"/>
      </xdr:nvSpPr>
      <xdr:spPr>
        <a:xfrm>
          <a:off x="16887825" y="1129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14</xdr:col>
      <xdr:colOff>0</xdr:colOff>
      <xdr:row>49</xdr:row>
      <xdr:rowOff>128587</xdr:rowOff>
    </xdr:from>
    <xdr:ext cx="65" cy="172227"/>
    <xdr:sp macro="" textlink="">
      <xdr:nvSpPr>
        <xdr:cNvPr id="5" name="ZoneTexte 4">
          <a:extLst>
            <a:ext uri="{FF2B5EF4-FFF2-40B4-BE49-F238E27FC236}">
              <a16:creationId xmlns:a16="http://schemas.microsoft.com/office/drawing/2014/main" id="{248EF874-090A-40A7-93F6-80AC94E50C5B}"/>
            </a:ext>
          </a:extLst>
        </xdr:cNvPr>
        <xdr:cNvSpPr txBox="1"/>
      </xdr:nvSpPr>
      <xdr:spPr>
        <a:xfrm>
          <a:off x="16887825" y="1129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14</xdr:col>
      <xdr:colOff>0</xdr:colOff>
      <xdr:row>49</xdr:row>
      <xdr:rowOff>128587</xdr:rowOff>
    </xdr:from>
    <xdr:ext cx="65" cy="172227"/>
    <xdr:sp macro="" textlink="">
      <xdr:nvSpPr>
        <xdr:cNvPr id="6" name="ZoneTexte 5">
          <a:extLst>
            <a:ext uri="{FF2B5EF4-FFF2-40B4-BE49-F238E27FC236}">
              <a16:creationId xmlns:a16="http://schemas.microsoft.com/office/drawing/2014/main" id="{0BC577D5-7262-44EF-AE6F-612AF4214C25}"/>
            </a:ext>
          </a:extLst>
        </xdr:cNvPr>
        <xdr:cNvSpPr txBox="1"/>
      </xdr:nvSpPr>
      <xdr:spPr>
        <a:xfrm>
          <a:off x="16887825" y="1129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14</xdr:col>
      <xdr:colOff>0</xdr:colOff>
      <xdr:row>49</xdr:row>
      <xdr:rowOff>128587</xdr:rowOff>
    </xdr:from>
    <xdr:ext cx="65" cy="172227"/>
    <xdr:sp macro="" textlink="">
      <xdr:nvSpPr>
        <xdr:cNvPr id="7" name="ZoneTexte 6">
          <a:extLst>
            <a:ext uri="{FF2B5EF4-FFF2-40B4-BE49-F238E27FC236}">
              <a16:creationId xmlns:a16="http://schemas.microsoft.com/office/drawing/2014/main" id="{49657AEF-BFCE-4F59-9BE6-0C702008BC27}"/>
            </a:ext>
          </a:extLst>
        </xdr:cNvPr>
        <xdr:cNvSpPr txBox="1"/>
      </xdr:nvSpPr>
      <xdr:spPr>
        <a:xfrm>
          <a:off x="16887825" y="11291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14</xdr:col>
      <xdr:colOff>0</xdr:colOff>
      <xdr:row>47</xdr:row>
      <xdr:rowOff>128587</xdr:rowOff>
    </xdr:from>
    <xdr:ext cx="65" cy="172227"/>
    <xdr:sp macro="" textlink="">
      <xdr:nvSpPr>
        <xdr:cNvPr id="8" name="ZoneTexte 7">
          <a:extLst>
            <a:ext uri="{FF2B5EF4-FFF2-40B4-BE49-F238E27FC236}">
              <a16:creationId xmlns:a16="http://schemas.microsoft.com/office/drawing/2014/main" id="{A0921A02-EAE4-4E37-9930-53CC7C26081A}"/>
            </a:ext>
          </a:extLst>
        </xdr:cNvPr>
        <xdr:cNvSpPr txBox="1"/>
      </xdr:nvSpPr>
      <xdr:spPr>
        <a:xfrm>
          <a:off x="16887825" y="992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14</xdr:col>
      <xdr:colOff>0</xdr:colOff>
      <xdr:row>47</xdr:row>
      <xdr:rowOff>128587</xdr:rowOff>
    </xdr:from>
    <xdr:ext cx="65" cy="172227"/>
    <xdr:sp macro="" textlink="">
      <xdr:nvSpPr>
        <xdr:cNvPr id="9" name="ZoneTexte 8">
          <a:extLst>
            <a:ext uri="{FF2B5EF4-FFF2-40B4-BE49-F238E27FC236}">
              <a16:creationId xmlns:a16="http://schemas.microsoft.com/office/drawing/2014/main" id="{CF67D3BC-5412-4785-A95E-0B9E2A458D44}"/>
            </a:ext>
          </a:extLst>
        </xdr:cNvPr>
        <xdr:cNvSpPr txBox="1"/>
      </xdr:nvSpPr>
      <xdr:spPr>
        <a:xfrm>
          <a:off x="16887825" y="992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14</xdr:col>
      <xdr:colOff>0</xdr:colOff>
      <xdr:row>47</xdr:row>
      <xdr:rowOff>128587</xdr:rowOff>
    </xdr:from>
    <xdr:ext cx="65" cy="172227"/>
    <xdr:sp macro="" textlink="">
      <xdr:nvSpPr>
        <xdr:cNvPr id="10" name="ZoneTexte 9">
          <a:extLst>
            <a:ext uri="{FF2B5EF4-FFF2-40B4-BE49-F238E27FC236}">
              <a16:creationId xmlns:a16="http://schemas.microsoft.com/office/drawing/2014/main" id="{6183FFC5-5033-41E6-B5E7-6E2E6F55C052}"/>
            </a:ext>
          </a:extLst>
        </xdr:cNvPr>
        <xdr:cNvSpPr txBox="1"/>
      </xdr:nvSpPr>
      <xdr:spPr>
        <a:xfrm>
          <a:off x="16887825" y="992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14</xdr:col>
      <xdr:colOff>0</xdr:colOff>
      <xdr:row>47</xdr:row>
      <xdr:rowOff>128587</xdr:rowOff>
    </xdr:from>
    <xdr:ext cx="65" cy="172227"/>
    <xdr:sp macro="" textlink="">
      <xdr:nvSpPr>
        <xdr:cNvPr id="11" name="ZoneTexte 10">
          <a:extLst>
            <a:ext uri="{FF2B5EF4-FFF2-40B4-BE49-F238E27FC236}">
              <a16:creationId xmlns:a16="http://schemas.microsoft.com/office/drawing/2014/main" id="{7F58870A-DF14-466D-866E-D02C67980382}"/>
            </a:ext>
          </a:extLst>
        </xdr:cNvPr>
        <xdr:cNvSpPr txBox="1"/>
      </xdr:nvSpPr>
      <xdr:spPr>
        <a:xfrm>
          <a:off x="17268825" y="992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14</xdr:col>
      <xdr:colOff>0</xdr:colOff>
      <xdr:row>47</xdr:row>
      <xdr:rowOff>128587</xdr:rowOff>
    </xdr:from>
    <xdr:ext cx="65" cy="172227"/>
    <xdr:sp macro="" textlink="">
      <xdr:nvSpPr>
        <xdr:cNvPr id="12" name="ZoneTexte 11">
          <a:extLst>
            <a:ext uri="{FF2B5EF4-FFF2-40B4-BE49-F238E27FC236}">
              <a16:creationId xmlns:a16="http://schemas.microsoft.com/office/drawing/2014/main" id="{BB119945-C91C-4416-83D9-3B9E86A6B576}"/>
            </a:ext>
          </a:extLst>
        </xdr:cNvPr>
        <xdr:cNvSpPr txBox="1"/>
      </xdr:nvSpPr>
      <xdr:spPr>
        <a:xfrm>
          <a:off x="16887825" y="992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14</xdr:col>
      <xdr:colOff>0</xdr:colOff>
      <xdr:row>47</xdr:row>
      <xdr:rowOff>128587</xdr:rowOff>
    </xdr:from>
    <xdr:ext cx="65" cy="172227"/>
    <xdr:sp macro="" textlink="">
      <xdr:nvSpPr>
        <xdr:cNvPr id="13" name="ZoneTexte 12">
          <a:extLst>
            <a:ext uri="{FF2B5EF4-FFF2-40B4-BE49-F238E27FC236}">
              <a16:creationId xmlns:a16="http://schemas.microsoft.com/office/drawing/2014/main" id="{100D8B5F-2693-4DDA-A589-180DC183C47B}"/>
            </a:ext>
          </a:extLst>
        </xdr:cNvPr>
        <xdr:cNvSpPr txBox="1"/>
      </xdr:nvSpPr>
      <xdr:spPr>
        <a:xfrm>
          <a:off x="16887825" y="99202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50800</xdr:colOff>
      <xdr:row>5</xdr:row>
      <xdr:rowOff>107950</xdr:rowOff>
    </xdr:from>
    <xdr:to>
      <xdr:col>6</xdr:col>
      <xdr:colOff>355962</xdr:colOff>
      <xdr:row>11</xdr:row>
      <xdr:rowOff>12886</xdr:rowOff>
    </xdr:to>
    <xdr:pic>
      <xdr:nvPicPr>
        <xdr:cNvPr id="4" name="Image 3">
          <a:extLst>
            <a:ext uri="{FF2B5EF4-FFF2-40B4-BE49-F238E27FC236}">
              <a16:creationId xmlns:a16="http://schemas.microsoft.com/office/drawing/2014/main" id="{7E5B3FDC-E6EB-43F0-96A4-BFAC7E3C7D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4800" y="1298575"/>
          <a:ext cx="2591162" cy="1333686"/>
        </a:xfrm>
        <a:prstGeom prst="rect">
          <a:avLst/>
        </a:prstGeom>
      </xdr:spPr>
    </xdr:pic>
    <xdr:clientData/>
  </xdr:twoCellAnchor>
  <xdr:twoCellAnchor editAs="oneCell">
    <xdr:from>
      <xdr:col>3</xdr:col>
      <xdr:colOff>0</xdr:colOff>
      <xdr:row>15</xdr:row>
      <xdr:rowOff>0</xdr:rowOff>
    </xdr:from>
    <xdr:to>
      <xdr:col>3</xdr:col>
      <xdr:colOff>562053</xdr:colOff>
      <xdr:row>18</xdr:row>
      <xdr:rowOff>28679</xdr:rowOff>
    </xdr:to>
    <xdr:pic>
      <xdr:nvPicPr>
        <xdr:cNvPr id="6" name="Image 5">
          <a:extLst>
            <a:ext uri="{FF2B5EF4-FFF2-40B4-BE49-F238E27FC236}">
              <a16:creationId xmlns:a16="http://schemas.microsoft.com/office/drawing/2014/main" id="{C5C7C390-889C-4506-ADBB-930FD895B0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48000" y="3562350"/>
          <a:ext cx="562053" cy="743054"/>
        </a:xfrm>
        <a:prstGeom prst="rect">
          <a:avLst/>
        </a:prstGeom>
      </xdr:spPr>
    </xdr:pic>
    <xdr:clientData/>
  </xdr:twoCellAnchor>
  <xdr:twoCellAnchor editAs="oneCell">
    <xdr:from>
      <xdr:col>13</xdr:col>
      <xdr:colOff>523875</xdr:colOff>
      <xdr:row>0</xdr:row>
      <xdr:rowOff>0</xdr:rowOff>
    </xdr:from>
    <xdr:to>
      <xdr:col>22</xdr:col>
      <xdr:colOff>558800</xdr:colOff>
      <xdr:row>33</xdr:row>
      <xdr:rowOff>237877</xdr:rowOff>
    </xdr:to>
    <xdr:pic>
      <xdr:nvPicPr>
        <xdr:cNvPr id="5" name="Image 4">
          <a:extLst>
            <a:ext uri="{FF2B5EF4-FFF2-40B4-BE49-F238E27FC236}">
              <a16:creationId xmlns:a16="http://schemas.microsoft.com/office/drawing/2014/main" id="{798BA3CE-A2F1-4B42-958F-C1A98EA4DFB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82150" y="0"/>
          <a:ext cx="6892925" cy="81245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18</xdr:col>
      <xdr:colOff>0</xdr:colOff>
      <xdr:row>27</xdr:row>
      <xdr:rowOff>0</xdr:rowOff>
    </xdr:from>
    <xdr:ext cx="65" cy="172227"/>
    <xdr:sp macro="" textlink="">
      <xdr:nvSpPr>
        <xdr:cNvPr id="2" name="ZoneTexte 1">
          <a:extLst>
            <a:ext uri="{FF2B5EF4-FFF2-40B4-BE49-F238E27FC236}">
              <a16:creationId xmlns:a16="http://schemas.microsoft.com/office/drawing/2014/main" id="{39A660B4-3526-4CBA-97DB-43175D49B903}"/>
            </a:ext>
          </a:extLst>
        </xdr:cNvPr>
        <xdr:cNvSpPr txBox="1"/>
      </xdr:nvSpPr>
      <xdr:spPr>
        <a:xfrm>
          <a:off x="13506450" y="738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27</xdr:row>
      <xdr:rowOff>0</xdr:rowOff>
    </xdr:from>
    <xdr:ext cx="65" cy="172227"/>
    <xdr:sp macro="" textlink="">
      <xdr:nvSpPr>
        <xdr:cNvPr id="3" name="ZoneTexte 2">
          <a:extLst>
            <a:ext uri="{FF2B5EF4-FFF2-40B4-BE49-F238E27FC236}">
              <a16:creationId xmlns:a16="http://schemas.microsoft.com/office/drawing/2014/main" id="{774CA145-F172-40F0-9AD0-038C5B28EEFC}"/>
            </a:ext>
          </a:extLst>
        </xdr:cNvPr>
        <xdr:cNvSpPr txBox="1"/>
      </xdr:nvSpPr>
      <xdr:spPr>
        <a:xfrm>
          <a:off x="16440150" y="738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27</xdr:row>
      <xdr:rowOff>0</xdr:rowOff>
    </xdr:from>
    <xdr:ext cx="65" cy="172227"/>
    <xdr:sp macro="" textlink="">
      <xdr:nvSpPr>
        <xdr:cNvPr id="4" name="ZoneTexte 3">
          <a:extLst>
            <a:ext uri="{FF2B5EF4-FFF2-40B4-BE49-F238E27FC236}">
              <a16:creationId xmlns:a16="http://schemas.microsoft.com/office/drawing/2014/main" id="{B99B9703-6FA6-4C13-8C84-6D63C4430386}"/>
            </a:ext>
          </a:extLst>
        </xdr:cNvPr>
        <xdr:cNvSpPr txBox="1"/>
      </xdr:nvSpPr>
      <xdr:spPr>
        <a:xfrm>
          <a:off x="13506450" y="738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26</xdr:row>
      <xdr:rowOff>128587</xdr:rowOff>
    </xdr:from>
    <xdr:ext cx="65" cy="172227"/>
    <xdr:sp macro="" textlink="">
      <xdr:nvSpPr>
        <xdr:cNvPr id="5" name="ZoneTexte 4">
          <a:extLst>
            <a:ext uri="{FF2B5EF4-FFF2-40B4-BE49-F238E27FC236}">
              <a16:creationId xmlns:a16="http://schemas.microsoft.com/office/drawing/2014/main" id="{69465CE1-2A2F-44FE-96C5-7FAE27E61CF2}"/>
            </a:ext>
          </a:extLst>
        </xdr:cNvPr>
        <xdr:cNvSpPr txBox="1"/>
      </xdr:nvSpPr>
      <xdr:spPr>
        <a:xfrm>
          <a:off x="135064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27</xdr:row>
      <xdr:rowOff>0</xdr:rowOff>
    </xdr:from>
    <xdr:ext cx="65" cy="172227"/>
    <xdr:sp macro="" textlink="">
      <xdr:nvSpPr>
        <xdr:cNvPr id="6" name="ZoneTexte 5">
          <a:extLst>
            <a:ext uri="{FF2B5EF4-FFF2-40B4-BE49-F238E27FC236}">
              <a16:creationId xmlns:a16="http://schemas.microsoft.com/office/drawing/2014/main" id="{164EB8CC-6F1E-4B78-AF20-8C9470EF63BE}"/>
            </a:ext>
          </a:extLst>
        </xdr:cNvPr>
        <xdr:cNvSpPr txBox="1"/>
      </xdr:nvSpPr>
      <xdr:spPr>
        <a:xfrm>
          <a:off x="13506450" y="738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7" name="ZoneTexte 6">
          <a:extLst>
            <a:ext uri="{FF2B5EF4-FFF2-40B4-BE49-F238E27FC236}">
              <a16:creationId xmlns:a16="http://schemas.microsoft.com/office/drawing/2014/main" id="{4C1229AE-2AA9-47F3-8F9D-9E74C25C477F}"/>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8" name="ZoneTexte 7">
          <a:extLst>
            <a:ext uri="{FF2B5EF4-FFF2-40B4-BE49-F238E27FC236}">
              <a16:creationId xmlns:a16="http://schemas.microsoft.com/office/drawing/2014/main" id="{894D1584-7A42-44EB-A48F-B07D608966D5}"/>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50</xdr:row>
      <xdr:rowOff>128587</xdr:rowOff>
    </xdr:from>
    <xdr:ext cx="65" cy="172227"/>
    <xdr:sp macro="" textlink="">
      <xdr:nvSpPr>
        <xdr:cNvPr id="9" name="ZoneTexte 8">
          <a:extLst>
            <a:ext uri="{FF2B5EF4-FFF2-40B4-BE49-F238E27FC236}">
              <a16:creationId xmlns:a16="http://schemas.microsoft.com/office/drawing/2014/main" id="{ABF05828-1E29-4ADB-8B7D-6D34A8901CD0}"/>
            </a:ext>
          </a:extLst>
        </xdr:cNvPr>
        <xdr:cNvSpPr txBox="1"/>
      </xdr:nvSpPr>
      <xdr:spPr>
        <a:xfrm>
          <a:off x="164401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0" name="ZoneTexte 9">
          <a:extLst>
            <a:ext uri="{FF2B5EF4-FFF2-40B4-BE49-F238E27FC236}">
              <a16:creationId xmlns:a16="http://schemas.microsoft.com/office/drawing/2014/main" id="{9230CB2E-FE6E-4D76-9070-96519587F46D}"/>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0</xdr:rowOff>
    </xdr:from>
    <xdr:ext cx="65" cy="172227"/>
    <xdr:sp macro="" textlink="">
      <xdr:nvSpPr>
        <xdr:cNvPr id="11" name="ZoneTexte 10">
          <a:extLst>
            <a:ext uri="{FF2B5EF4-FFF2-40B4-BE49-F238E27FC236}">
              <a16:creationId xmlns:a16="http://schemas.microsoft.com/office/drawing/2014/main" id="{BA12A309-A219-4BC8-AF09-C29EA79AA748}"/>
            </a:ext>
          </a:extLst>
        </xdr:cNvPr>
        <xdr:cNvSpPr txBox="1"/>
      </xdr:nvSpPr>
      <xdr:spPr>
        <a:xfrm>
          <a:off x="13506450" y="13630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2" name="ZoneTexte 11">
          <a:extLst>
            <a:ext uri="{FF2B5EF4-FFF2-40B4-BE49-F238E27FC236}">
              <a16:creationId xmlns:a16="http://schemas.microsoft.com/office/drawing/2014/main" id="{17279A2F-FB13-4A02-AD35-297DF4B4CB2D}"/>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50</xdr:row>
      <xdr:rowOff>0</xdr:rowOff>
    </xdr:from>
    <xdr:ext cx="65" cy="172227"/>
    <xdr:sp macro="" textlink="">
      <xdr:nvSpPr>
        <xdr:cNvPr id="13" name="ZoneTexte 12">
          <a:extLst>
            <a:ext uri="{FF2B5EF4-FFF2-40B4-BE49-F238E27FC236}">
              <a16:creationId xmlns:a16="http://schemas.microsoft.com/office/drawing/2014/main" id="{CBB4F2D1-CD22-450E-A1C7-2E2ED72D7546}"/>
            </a:ext>
          </a:extLst>
        </xdr:cNvPr>
        <xdr:cNvSpPr txBox="1"/>
      </xdr:nvSpPr>
      <xdr:spPr>
        <a:xfrm>
          <a:off x="16440150" y="136302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83</xdr:row>
      <xdr:rowOff>0</xdr:rowOff>
    </xdr:from>
    <xdr:ext cx="65" cy="172227"/>
    <xdr:sp macro="" textlink="">
      <xdr:nvSpPr>
        <xdr:cNvPr id="14" name="ZoneTexte 13">
          <a:extLst>
            <a:ext uri="{FF2B5EF4-FFF2-40B4-BE49-F238E27FC236}">
              <a16:creationId xmlns:a16="http://schemas.microsoft.com/office/drawing/2014/main" id="{F6C4F028-35B3-4EDC-805B-5EE53031CCC7}"/>
            </a:ext>
          </a:extLst>
        </xdr:cNvPr>
        <xdr:cNvSpPr txBox="1"/>
      </xdr:nvSpPr>
      <xdr:spPr>
        <a:xfrm>
          <a:off x="13506450" y="2236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83</xdr:row>
      <xdr:rowOff>0</xdr:rowOff>
    </xdr:from>
    <xdr:ext cx="65" cy="172227"/>
    <xdr:sp macro="" textlink="">
      <xdr:nvSpPr>
        <xdr:cNvPr id="15" name="ZoneTexte 14">
          <a:extLst>
            <a:ext uri="{FF2B5EF4-FFF2-40B4-BE49-F238E27FC236}">
              <a16:creationId xmlns:a16="http://schemas.microsoft.com/office/drawing/2014/main" id="{63910D44-2CCB-43C5-AFEE-937569A1AC64}"/>
            </a:ext>
          </a:extLst>
        </xdr:cNvPr>
        <xdr:cNvSpPr txBox="1"/>
      </xdr:nvSpPr>
      <xdr:spPr>
        <a:xfrm>
          <a:off x="16440150" y="2236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83</xdr:row>
      <xdr:rowOff>0</xdr:rowOff>
    </xdr:from>
    <xdr:ext cx="65" cy="172227"/>
    <xdr:sp macro="" textlink="">
      <xdr:nvSpPr>
        <xdr:cNvPr id="16" name="ZoneTexte 15">
          <a:extLst>
            <a:ext uri="{FF2B5EF4-FFF2-40B4-BE49-F238E27FC236}">
              <a16:creationId xmlns:a16="http://schemas.microsoft.com/office/drawing/2014/main" id="{2514BC8D-4816-4F25-87A5-41D17DD23325}"/>
            </a:ext>
          </a:extLst>
        </xdr:cNvPr>
        <xdr:cNvSpPr txBox="1"/>
      </xdr:nvSpPr>
      <xdr:spPr>
        <a:xfrm>
          <a:off x="13506450" y="2236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83</xdr:row>
      <xdr:rowOff>0</xdr:rowOff>
    </xdr:from>
    <xdr:ext cx="65" cy="172227"/>
    <xdr:sp macro="" textlink="">
      <xdr:nvSpPr>
        <xdr:cNvPr id="17" name="ZoneTexte 16">
          <a:extLst>
            <a:ext uri="{FF2B5EF4-FFF2-40B4-BE49-F238E27FC236}">
              <a16:creationId xmlns:a16="http://schemas.microsoft.com/office/drawing/2014/main" id="{C0514FD6-B634-4DD6-A57D-5D57E36A31FB}"/>
            </a:ext>
          </a:extLst>
        </xdr:cNvPr>
        <xdr:cNvSpPr txBox="1"/>
      </xdr:nvSpPr>
      <xdr:spPr>
        <a:xfrm>
          <a:off x="13506450" y="2236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83</xdr:row>
      <xdr:rowOff>0</xdr:rowOff>
    </xdr:from>
    <xdr:ext cx="65" cy="172227"/>
    <xdr:sp macro="" textlink="">
      <xdr:nvSpPr>
        <xdr:cNvPr id="18" name="ZoneTexte 17">
          <a:extLst>
            <a:ext uri="{FF2B5EF4-FFF2-40B4-BE49-F238E27FC236}">
              <a16:creationId xmlns:a16="http://schemas.microsoft.com/office/drawing/2014/main" id="{6C3CBE3D-6D29-4F26-B598-D3440DFF5A27}"/>
            </a:ext>
          </a:extLst>
        </xdr:cNvPr>
        <xdr:cNvSpPr txBox="1"/>
      </xdr:nvSpPr>
      <xdr:spPr>
        <a:xfrm>
          <a:off x="13506450" y="2236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83</xdr:row>
      <xdr:rowOff>0</xdr:rowOff>
    </xdr:from>
    <xdr:ext cx="65" cy="172227"/>
    <xdr:sp macro="" textlink="">
      <xdr:nvSpPr>
        <xdr:cNvPr id="19" name="ZoneTexte 18">
          <a:extLst>
            <a:ext uri="{FF2B5EF4-FFF2-40B4-BE49-F238E27FC236}">
              <a16:creationId xmlns:a16="http://schemas.microsoft.com/office/drawing/2014/main" id="{67AB518F-5720-4E8A-BDCE-C378DF10F2F3}"/>
            </a:ext>
          </a:extLst>
        </xdr:cNvPr>
        <xdr:cNvSpPr txBox="1"/>
      </xdr:nvSpPr>
      <xdr:spPr>
        <a:xfrm>
          <a:off x="16440150" y="2236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83</xdr:row>
      <xdr:rowOff>0</xdr:rowOff>
    </xdr:from>
    <xdr:ext cx="65" cy="172227"/>
    <xdr:sp macro="" textlink="">
      <xdr:nvSpPr>
        <xdr:cNvPr id="20" name="ZoneTexte 19">
          <a:extLst>
            <a:ext uri="{FF2B5EF4-FFF2-40B4-BE49-F238E27FC236}">
              <a16:creationId xmlns:a16="http://schemas.microsoft.com/office/drawing/2014/main" id="{6E49B56D-6D70-41BF-847E-63D7A111AECA}"/>
            </a:ext>
          </a:extLst>
        </xdr:cNvPr>
        <xdr:cNvSpPr txBox="1"/>
      </xdr:nvSpPr>
      <xdr:spPr>
        <a:xfrm>
          <a:off x="13506450" y="2236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83</xdr:row>
      <xdr:rowOff>0</xdr:rowOff>
    </xdr:from>
    <xdr:ext cx="65" cy="172227"/>
    <xdr:sp macro="" textlink="">
      <xdr:nvSpPr>
        <xdr:cNvPr id="21" name="ZoneTexte 20">
          <a:extLst>
            <a:ext uri="{FF2B5EF4-FFF2-40B4-BE49-F238E27FC236}">
              <a16:creationId xmlns:a16="http://schemas.microsoft.com/office/drawing/2014/main" id="{3F614992-A21D-40BC-8ACD-FD32511AD043}"/>
            </a:ext>
          </a:extLst>
        </xdr:cNvPr>
        <xdr:cNvSpPr txBox="1"/>
      </xdr:nvSpPr>
      <xdr:spPr>
        <a:xfrm>
          <a:off x="16440150" y="2236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83</xdr:row>
      <xdr:rowOff>0</xdr:rowOff>
    </xdr:from>
    <xdr:ext cx="65" cy="172227"/>
    <xdr:sp macro="" textlink="">
      <xdr:nvSpPr>
        <xdr:cNvPr id="22" name="ZoneTexte 21">
          <a:extLst>
            <a:ext uri="{FF2B5EF4-FFF2-40B4-BE49-F238E27FC236}">
              <a16:creationId xmlns:a16="http://schemas.microsoft.com/office/drawing/2014/main" id="{F077EDD7-996A-4762-8F48-487FC9738988}"/>
            </a:ext>
          </a:extLst>
        </xdr:cNvPr>
        <xdr:cNvSpPr txBox="1"/>
      </xdr:nvSpPr>
      <xdr:spPr>
        <a:xfrm>
          <a:off x="13506450" y="2236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83</xdr:row>
      <xdr:rowOff>0</xdr:rowOff>
    </xdr:from>
    <xdr:ext cx="65" cy="172227"/>
    <xdr:sp macro="" textlink="">
      <xdr:nvSpPr>
        <xdr:cNvPr id="23" name="ZoneTexte 22">
          <a:extLst>
            <a:ext uri="{FF2B5EF4-FFF2-40B4-BE49-F238E27FC236}">
              <a16:creationId xmlns:a16="http://schemas.microsoft.com/office/drawing/2014/main" id="{49D75ED8-74F6-4297-9E44-79267F6078E9}"/>
            </a:ext>
          </a:extLst>
        </xdr:cNvPr>
        <xdr:cNvSpPr txBox="1"/>
      </xdr:nvSpPr>
      <xdr:spPr>
        <a:xfrm>
          <a:off x="13506450" y="2236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83</xdr:row>
      <xdr:rowOff>0</xdr:rowOff>
    </xdr:from>
    <xdr:ext cx="65" cy="172227"/>
    <xdr:sp macro="" textlink="">
      <xdr:nvSpPr>
        <xdr:cNvPr id="24" name="ZoneTexte 23">
          <a:extLst>
            <a:ext uri="{FF2B5EF4-FFF2-40B4-BE49-F238E27FC236}">
              <a16:creationId xmlns:a16="http://schemas.microsoft.com/office/drawing/2014/main" id="{4A5B388D-D5B4-417F-B372-ED01582D5129}"/>
            </a:ext>
          </a:extLst>
        </xdr:cNvPr>
        <xdr:cNvSpPr txBox="1"/>
      </xdr:nvSpPr>
      <xdr:spPr>
        <a:xfrm>
          <a:off x="16440150" y="2236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34</xdr:row>
      <xdr:rowOff>128587</xdr:rowOff>
    </xdr:from>
    <xdr:ext cx="65" cy="172227"/>
    <xdr:sp macro="" textlink="">
      <xdr:nvSpPr>
        <xdr:cNvPr id="25" name="ZoneTexte 24">
          <a:extLst>
            <a:ext uri="{FF2B5EF4-FFF2-40B4-BE49-F238E27FC236}">
              <a16:creationId xmlns:a16="http://schemas.microsoft.com/office/drawing/2014/main" id="{64416912-3F07-4217-AF52-32710944D896}"/>
            </a:ext>
          </a:extLst>
        </xdr:cNvPr>
        <xdr:cNvSpPr txBox="1"/>
      </xdr:nvSpPr>
      <xdr:spPr>
        <a:xfrm>
          <a:off x="13506450" y="9491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26</xdr:row>
      <xdr:rowOff>128587</xdr:rowOff>
    </xdr:from>
    <xdr:ext cx="65" cy="172227"/>
    <xdr:sp macro="" textlink="">
      <xdr:nvSpPr>
        <xdr:cNvPr id="26" name="ZoneTexte 25">
          <a:extLst>
            <a:ext uri="{FF2B5EF4-FFF2-40B4-BE49-F238E27FC236}">
              <a16:creationId xmlns:a16="http://schemas.microsoft.com/office/drawing/2014/main" id="{C5218816-061C-4370-B086-B9002A8485B6}"/>
            </a:ext>
          </a:extLst>
        </xdr:cNvPr>
        <xdr:cNvSpPr txBox="1"/>
      </xdr:nvSpPr>
      <xdr:spPr>
        <a:xfrm>
          <a:off x="15192375"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32</xdr:row>
      <xdr:rowOff>128587</xdr:rowOff>
    </xdr:from>
    <xdr:ext cx="65" cy="172227"/>
    <xdr:sp macro="" textlink="">
      <xdr:nvSpPr>
        <xdr:cNvPr id="27" name="ZoneTexte 26">
          <a:extLst>
            <a:ext uri="{FF2B5EF4-FFF2-40B4-BE49-F238E27FC236}">
              <a16:creationId xmlns:a16="http://schemas.microsoft.com/office/drawing/2014/main" id="{C16B2B5F-94A5-4AE5-AF10-4DCF101D841E}"/>
            </a:ext>
          </a:extLst>
        </xdr:cNvPr>
        <xdr:cNvSpPr txBox="1"/>
      </xdr:nvSpPr>
      <xdr:spPr>
        <a:xfrm>
          <a:off x="13506450" y="8958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26</xdr:row>
      <xdr:rowOff>0</xdr:rowOff>
    </xdr:from>
    <xdr:ext cx="65" cy="172227"/>
    <xdr:sp macro="" textlink="">
      <xdr:nvSpPr>
        <xdr:cNvPr id="28" name="ZoneTexte 27">
          <a:extLst>
            <a:ext uri="{FF2B5EF4-FFF2-40B4-BE49-F238E27FC236}">
              <a16:creationId xmlns:a16="http://schemas.microsoft.com/office/drawing/2014/main" id="{B97E6DA0-EABE-453C-98EB-52B1EAF938F0}"/>
            </a:ext>
          </a:extLst>
        </xdr:cNvPr>
        <xdr:cNvSpPr txBox="1"/>
      </xdr:nvSpPr>
      <xdr:spPr>
        <a:xfrm>
          <a:off x="13506450"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26</xdr:row>
      <xdr:rowOff>0</xdr:rowOff>
    </xdr:from>
    <xdr:ext cx="65" cy="172227"/>
    <xdr:sp macro="" textlink="">
      <xdr:nvSpPr>
        <xdr:cNvPr id="29" name="ZoneTexte 28">
          <a:extLst>
            <a:ext uri="{FF2B5EF4-FFF2-40B4-BE49-F238E27FC236}">
              <a16:creationId xmlns:a16="http://schemas.microsoft.com/office/drawing/2014/main" id="{78389112-F5B0-4378-821E-CA3008E7A1D7}"/>
            </a:ext>
          </a:extLst>
        </xdr:cNvPr>
        <xdr:cNvSpPr txBox="1"/>
      </xdr:nvSpPr>
      <xdr:spPr>
        <a:xfrm>
          <a:off x="15192375"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30" name="ZoneTexte 29">
          <a:extLst>
            <a:ext uri="{FF2B5EF4-FFF2-40B4-BE49-F238E27FC236}">
              <a16:creationId xmlns:a16="http://schemas.microsoft.com/office/drawing/2014/main" id="{5D6D4BEA-4634-4B9A-A6EA-DD37A0E62979}"/>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27</xdr:row>
      <xdr:rowOff>128587</xdr:rowOff>
    </xdr:from>
    <xdr:ext cx="65" cy="172227"/>
    <xdr:sp macro="" textlink="">
      <xdr:nvSpPr>
        <xdr:cNvPr id="31" name="ZoneTexte 30">
          <a:extLst>
            <a:ext uri="{FF2B5EF4-FFF2-40B4-BE49-F238E27FC236}">
              <a16:creationId xmlns:a16="http://schemas.microsoft.com/office/drawing/2014/main" id="{C2AE2C0A-6A1D-4C8B-B412-2B6068A31A7E}"/>
            </a:ext>
          </a:extLst>
        </xdr:cNvPr>
        <xdr:cNvSpPr txBox="1"/>
      </xdr:nvSpPr>
      <xdr:spPr>
        <a:xfrm>
          <a:off x="15192375" y="7510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33</xdr:row>
      <xdr:rowOff>128587</xdr:rowOff>
    </xdr:from>
    <xdr:ext cx="65" cy="172227"/>
    <xdr:sp macro="" textlink="">
      <xdr:nvSpPr>
        <xdr:cNvPr id="32" name="ZoneTexte 31">
          <a:extLst>
            <a:ext uri="{FF2B5EF4-FFF2-40B4-BE49-F238E27FC236}">
              <a16:creationId xmlns:a16="http://schemas.microsoft.com/office/drawing/2014/main" id="{124A11C6-4129-4F9C-AC00-70B1127B922F}"/>
            </a:ext>
          </a:extLst>
        </xdr:cNvPr>
        <xdr:cNvSpPr txBox="1"/>
      </xdr:nvSpPr>
      <xdr:spPr>
        <a:xfrm>
          <a:off x="13506450" y="9224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26</xdr:row>
      <xdr:rowOff>128587</xdr:rowOff>
    </xdr:from>
    <xdr:ext cx="65" cy="172227"/>
    <xdr:sp macro="" textlink="">
      <xdr:nvSpPr>
        <xdr:cNvPr id="33" name="ZoneTexte 32">
          <a:extLst>
            <a:ext uri="{FF2B5EF4-FFF2-40B4-BE49-F238E27FC236}">
              <a16:creationId xmlns:a16="http://schemas.microsoft.com/office/drawing/2014/main" id="{63AE9597-3A1B-40B2-8A1E-B7C8FD161BE5}"/>
            </a:ext>
          </a:extLst>
        </xdr:cNvPr>
        <xdr:cNvSpPr txBox="1"/>
      </xdr:nvSpPr>
      <xdr:spPr>
        <a:xfrm>
          <a:off x="135064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33</xdr:row>
      <xdr:rowOff>128587</xdr:rowOff>
    </xdr:from>
    <xdr:ext cx="65" cy="172227"/>
    <xdr:sp macro="" textlink="">
      <xdr:nvSpPr>
        <xdr:cNvPr id="34" name="ZoneTexte 33">
          <a:extLst>
            <a:ext uri="{FF2B5EF4-FFF2-40B4-BE49-F238E27FC236}">
              <a16:creationId xmlns:a16="http://schemas.microsoft.com/office/drawing/2014/main" id="{651B4440-C25F-4612-8EB7-1F9B2B422FED}"/>
            </a:ext>
          </a:extLst>
        </xdr:cNvPr>
        <xdr:cNvSpPr txBox="1"/>
      </xdr:nvSpPr>
      <xdr:spPr>
        <a:xfrm>
          <a:off x="13506450" y="9224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26</xdr:row>
      <xdr:rowOff>128587</xdr:rowOff>
    </xdr:from>
    <xdr:ext cx="65" cy="172227"/>
    <xdr:sp macro="" textlink="">
      <xdr:nvSpPr>
        <xdr:cNvPr id="35" name="ZoneTexte 34">
          <a:extLst>
            <a:ext uri="{FF2B5EF4-FFF2-40B4-BE49-F238E27FC236}">
              <a16:creationId xmlns:a16="http://schemas.microsoft.com/office/drawing/2014/main" id="{D95037BD-C3F0-449F-96D6-1FBC014E63D1}"/>
            </a:ext>
          </a:extLst>
        </xdr:cNvPr>
        <xdr:cNvSpPr txBox="1"/>
      </xdr:nvSpPr>
      <xdr:spPr>
        <a:xfrm>
          <a:off x="15192375"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64</xdr:row>
      <xdr:rowOff>128587</xdr:rowOff>
    </xdr:from>
    <xdr:ext cx="65" cy="172227"/>
    <xdr:sp macro="" textlink="">
      <xdr:nvSpPr>
        <xdr:cNvPr id="36" name="ZoneTexte 35">
          <a:extLst>
            <a:ext uri="{FF2B5EF4-FFF2-40B4-BE49-F238E27FC236}">
              <a16:creationId xmlns:a16="http://schemas.microsoft.com/office/drawing/2014/main" id="{087D81CD-4BB6-4B75-910A-55757C62D883}"/>
            </a:ext>
          </a:extLst>
        </xdr:cNvPr>
        <xdr:cNvSpPr txBox="1"/>
      </xdr:nvSpPr>
      <xdr:spPr>
        <a:xfrm>
          <a:off x="13506450" y="17492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56</xdr:row>
      <xdr:rowOff>128587</xdr:rowOff>
    </xdr:from>
    <xdr:ext cx="65" cy="172227"/>
    <xdr:sp macro="" textlink="">
      <xdr:nvSpPr>
        <xdr:cNvPr id="37" name="ZoneTexte 36">
          <a:extLst>
            <a:ext uri="{FF2B5EF4-FFF2-40B4-BE49-F238E27FC236}">
              <a16:creationId xmlns:a16="http://schemas.microsoft.com/office/drawing/2014/main" id="{8653B686-C473-4ABD-ABCA-D1E0A9048AB0}"/>
            </a:ext>
          </a:extLst>
        </xdr:cNvPr>
        <xdr:cNvSpPr txBox="1"/>
      </xdr:nvSpPr>
      <xdr:spPr>
        <a:xfrm>
          <a:off x="15192375"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62</xdr:row>
      <xdr:rowOff>128587</xdr:rowOff>
    </xdr:from>
    <xdr:ext cx="65" cy="172227"/>
    <xdr:sp macro="" textlink="">
      <xdr:nvSpPr>
        <xdr:cNvPr id="38" name="ZoneTexte 37">
          <a:extLst>
            <a:ext uri="{FF2B5EF4-FFF2-40B4-BE49-F238E27FC236}">
              <a16:creationId xmlns:a16="http://schemas.microsoft.com/office/drawing/2014/main" id="{B73200D3-54A1-46D9-9FB7-456ABD884154}"/>
            </a:ext>
          </a:extLst>
        </xdr:cNvPr>
        <xdr:cNvSpPr txBox="1"/>
      </xdr:nvSpPr>
      <xdr:spPr>
        <a:xfrm>
          <a:off x="13506450" y="16959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0</xdr:rowOff>
    </xdr:from>
    <xdr:ext cx="65" cy="172227"/>
    <xdr:sp macro="" textlink="">
      <xdr:nvSpPr>
        <xdr:cNvPr id="39" name="ZoneTexte 38">
          <a:extLst>
            <a:ext uri="{FF2B5EF4-FFF2-40B4-BE49-F238E27FC236}">
              <a16:creationId xmlns:a16="http://schemas.microsoft.com/office/drawing/2014/main" id="{36826089-0D62-48CA-930F-7178653FB6EB}"/>
            </a:ext>
          </a:extLst>
        </xdr:cNvPr>
        <xdr:cNvSpPr txBox="1"/>
      </xdr:nvSpPr>
      <xdr:spPr>
        <a:xfrm>
          <a:off x="13506450" y="1523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62</xdr:row>
      <xdr:rowOff>128587</xdr:rowOff>
    </xdr:from>
    <xdr:ext cx="65" cy="172227"/>
    <xdr:sp macro="" textlink="">
      <xdr:nvSpPr>
        <xdr:cNvPr id="40" name="ZoneTexte 39">
          <a:extLst>
            <a:ext uri="{FF2B5EF4-FFF2-40B4-BE49-F238E27FC236}">
              <a16:creationId xmlns:a16="http://schemas.microsoft.com/office/drawing/2014/main" id="{96D80584-D846-4F61-8557-7CD4B9CB00C0}"/>
            </a:ext>
          </a:extLst>
        </xdr:cNvPr>
        <xdr:cNvSpPr txBox="1"/>
      </xdr:nvSpPr>
      <xdr:spPr>
        <a:xfrm>
          <a:off x="13506450" y="16959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56</xdr:row>
      <xdr:rowOff>0</xdr:rowOff>
    </xdr:from>
    <xdr:ext cx="65" cy="172227"/>
    <xdr:sp macro="" textlink="">
      <xdr:nvSpPr>
        <xdr:cNvPr id="41" name="ZoneTexte 40">
          <a:extLst>
            <a:ext uri="{FF2B5EF4-FFF2-40B4-BE49-F238E27FC236}">
              <a16:creationId xmlns:a16="http://schemas.microsoft.com/office/drawing/2014/main" id="{61C753AE-2B3A-4418-83E9-EA7D4F38BDB2}"/>
            </a:ext>
          </a:extLst>
        </xdr:cNvPr>
        <xdr:cNvSpPr txBox="1"/>
      </xdr:nvSpPr>
      <xdr:spPr>
        <a:xfrm>
          <a:off x="15192375" y="152304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65</xdr:row>
      <xdr:rowOff>128587</xdr:rowOff>
    </xdr:from>
    <xdr:ext cx="65" cy="172227"/>
    <xdr:sp macro="" textlink="">
      <xdr:nvSpPr>
        <xdr:cNvPr id="42" name="ZoneTexte 41">
          <a:extLst>
            <a:ext uri="{FF2B5EF4-FFF2-40B4-BE49-F238E27FC236}">
              <a16:creationId xmlns:a16="http://schemas.microsoft.com/office/drawing/2014/main" id="{7F00C26E-F471-47BE-BCB8-7045B98BBB62}"/>
            </a:ext>
          </a:extLst>
        </xdr:cNvPr>
        <xdr:cNvSpPr txBox="1"/>
      </xdr:nvSpPr>
      <xdr:spPr>
        <a:xfrm>
          <a:off x="13506450" y="17759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57</xdr:row>
      <xdr:rowOff>128587</xdr:rowOff>
    </xdr:from>
    <xdr:ext cx="65" cy="172227"/>
    <xdr:sp macro="" textlink="">
      <xdr:nvSpPr>
        <xdr:cNvPr id="43" name="ZoneTexte 42">
          <a:extLst>
            <a:ext uri="{FF2B5EF4-FFF2-40B4-BE49-F238E27FC236}">
              <a16:creationId xmlns:a16="http://schemas.microsoft.com/office/drawing/2014/main" id="{5465274A-79C8-42A9-8B42-B89CC241E811}"/>
            </a:ext>
          </a:extLst>
        </xdr:cNvPr>
        <xdr:cNvSpPr txBox="1"/>
      </xdr:nvSpPr>
      <xdr:spPr>
        <a:xfrm>
          <a:off x="15192375"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63</xdr:row>
      <xdr:rowOff>128587</xdr:rowOff>
    </xdr:from>
    <xdr:ext cx="65" cy="172227"/>
    <xdr:sp macro="" textlink="">
      <xdr:nvSpPr>
        <xdr:cNvPr id="44" name="ZoneTexte 43">
          <a:extLst>
            <a:ext uri="{FF2B5EF4-FFF2-40B4-BE49-F238E27FC236}">
              <a16:creationId xmlns:a16="http://schemas.microsoft.com/office/drawing/2014/main" id="{3CA62DE1-0B0F-4112-8D7D-A06730D6C79E}"/>
            </a:ext>
          </a:extLst>
        </xdr:cNvPr>
        <xdr:cNvSpPr txBox="1"/>
      </xdr:nvSpPr>
      <xdr:spPr>
        <a:xfrm>
          <a:off x="13506450" y="1722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45" name="ZoneTexte 44">
          <a:extLst>
            <a:ext uri="{FF2B5EF4-FFF2-40B4-BE49-F238E27FC236}">
              <a16:creationId xmlns:a16="http://schemas.microsoft.com/office/drawing/2014/main" id="{942282A3-136B-40A9-A34E-B0E0B3FD5F03}"/>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63</xdr:row>
      <xdr:rowOff>128587</xdr:rowOff>
    </xdr:from>
    <xdr:ext cx="65" cy="172227"/>
    <xdr:sp macro="" textlink="">
      <xdr:nvSpPr>
        <xdr:cNvPr id="46" name="ZoneTexte 45">
          <a:extLst>
            <a:ext uri="{FF2B5EF4-FFF2-40B4-BE49-F238E27FC236}">
              <a16:creationId xmlns:a16="http://schemas.microsoft.com/office/drawing/2014/main" id="{EE1A6666-B957-46C2-B24E-35D58F60A5AF}"/>
            </a:ext>
          </a:extLst>
        </xdr:cNvPr>
        <xdr:cNvSpPr txBox="1"/>
      </xdr:nvSpPr>
      <xdr:spPr>
        <a:xfrm>
          <a:off x="13506450" y="1722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56</xdr:row>
      <xdr:rowOff>128587</xdr:rowOff>
    </xdr:from>
    <xdr:ext cx="65" cy="172227"/>
    <xdr:sp macro="" textlink="">
      <xdr:nvSpPr>
        <xdr:cNvPr id="47" name="ZoneTexte 46">
          <a:extLst>
            <a:ext uri="{FF2B5EF4-FFF2-40B4-BE49-F238E27FC236}">
              <a16:creationId xmlns:a16="http://schemas.microsoft.com/office/drawing/2014/main" id="{77FAFF90-B70A-4FFF-8424-E4CC1240B3B1}"/>
            </a:ext>
          </a:extLst>
        </xdr:cNvPr>
        <xdr:cNvSpPr txBox="1"/>
      </xdr:nvSpPr>
      <xdr:spPr>
        <a:xfrm>
          <a:off x="15192375"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34</xdr:row>
      <xdr:rowOff>128587</xdr:rowOff>
    </xdr:from>
    <xdr:ext cx="65" cy="172227"/>
    <xdr:sp macro="" textlink="">
      <xdr:nvSpPr>
        <xdr:cNvPr id="48" name="ZoneTexte 47">
          <a:extLst>
            <a:ext uri="{FF2B5EF4-FFF2-40B4-BE49-F238E27FC236}">
              <a16:creationId xmlns:a16="http://schemas.microsoft.com/office/drawing/2014/main" id="{372AE0F8-8DA4-4E66-A9E2-39E6C0F65291}"/>
            </a:ext>
          </a:extLst>
        </xdr:cNvPr>
        <xdr:cNvSpPr txBox="1"/>
      </xdr:nvSpPr>
      <xdr:spPr>
        <a:xfrm>
          <a:off x="13506450" y="9491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49" name="ZoneTexte 48">
          <a:extLst>
            <a:ext uri="{FF2B5EF4-FFF2-40B4-BE49-F238E27FC236}">
              <a16:creationId xmlns:a16="http://schemas.microsoft.com/office/drawing/2014/main" id="{2EFF9441-2F75-4028-B6FA-F95D6F5867DF}"/>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twoCellAnchor editAs="oneCell">
    <xdr:from>
      <xdr:col>20</xdr:col>
      <xdr:colOff>339725</xdr:colOff>
      <xdr:row>65</xdr:row>
      <xdr:rowOff>165100</xdr:rowOff>
    </xdr:from>
    <xdr:to>
      <xdr:col>23</xdr:col>
      <xdr:colOff>963235</xdr:colOff>
      <xdr:row>73</xdr:row>
      <xdr:rowOff>177800</xdr:rowOff>
    </xdr:to>
    <xdr:pic>
      <xdr:nvPicPr>
        <xdr:cNvPr id="50" name="Image 49">
          <a:extLst>
            <a:ext uri="{FF2B5EF4-FFF2-40B4-BE49-F238E27FC236}">
              <a16:creationId xmlns:a16="http://schemas.microsoft.com/office/drawing/2014/main" id="{DAC92A83-EE47-4202-9890-2BF0ABA46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341725" y="17795875"/>
          <a:ext cx="4366835" cy="2146300"/>
        </a:xfrm>
        <a:prstGeom prst="rect">
          <a:avLst/>
        </a:prstGeom>
      </xdr:spPr>
    </xdr:pic>
    <xdr:clientData/>
  </xdr:twoCellAnchor>
  <xdr:oneCellAnchor>
    <xdr:from>
      <xdr:col>18</xdr:col>
      <xdr:colOff>0</xdr:colOff>
      <xdr:row>32</xdr:row>
      <xdr:rowOff>128587</xdr:rowOff>
    </xdr:from>
    <xdr:ext cx="65" cy="172227"/>
    <xdr:sp macro="" textlink="">
      <xdr:nvSpPr>
        <xdr:cNvPr id="51" name="ZoneTexte 50">
          <a:extLst>
            <a:ext uri="{FF2B5EF4-FFF2-40B4-BE49-F238E27FC236}">
              <a16:creationId xmlns:a16="http://schemas.microsoft.com/office/drawing/2014/main" id="{63B2B2FC-3D95-4BF4-92C2-BD26142A5A21}"/>
            </a:ext>
          </a:extLst>
        </xdr:cNvPr>
        <xdr:cNvSpPr txBox="1"/>
      </xdr:nvSpPr>
      <xdr:spPr>
        <a:xfrm>
          <a:off x="13506450" y="8958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26</xdr:row>
      <xdr:rowOff>0</xdr:rowOff>
    </xdr:from>
    <xdr:ext cx="65" cy="172227"/>
    <xdr:sp macro="" textlink="">
      <xdr:nvSpPr>
        <xdr:cNvPr id="52" name="ZoneTexte 51">
          <a:extLst>
            <a:ext uri="{FF2B5EF4-FFF2-40B4-BE49-F238E27FC236}">
              <a16:creationId xmlns:a16="http://schemas.microsoft.com/office/drawing/2014/main" id="{8928D718-767D-4295-8B8F-832B96B96363}"/>
            </a:ext>
          </a:extLst>
        </xdr:cNvPr>
        <xdr:cNvSpPr txBox="1"/>
      </xdr:nvSpPr>
      <xdr:spPr>
        <a:xfrm>
          <a:off x="13506450"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32</xdr:row>
      <xdr:rowOff>128587</xdr:rowOff>
    </xdr:from>
    <xdr:ext cx="65" cy="172227"/>
    <xdr:sp macro="" textlink="">
      <xdr:nvSpPr>
        <xdr:cNvPr id="53" name="ZoneTexte 52">
          <a:extLst>
            <a:ext uri="{FF2B5EF4-FFF2-40B4-BE49-F238E27FC236}">
              <a16:creationId xmlns:a16="http://schemas.microsoft.com/office/drawing/2014/main" id="{8B80F746-96BE-4425-83B1-3D9712268148}"/>
            </a:ext>
          </a:extLst>
        </xdr:cNvPr>
        <xdr:cNvSpPr txBox="1"/>
      </xdr:nvSpPr>
      <xdr:spPr>
        <a:xfrm>
          <a:off x="13506450" y="8958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0</xdr:rowOff>
    </xdr:from>
    <xdr:ext cx="65" cy="172227"/>
    <xdr:sp macro="" textlink="">
      <xdr:nvSpPr>
        <xdr:cNvPr id="54" name="ZoneTexte 53">
          <a:extLst>
            <a:ext uri="{FF2B5EF4-FFF2-40B4-BE49-F238E27FC236}">
              <a16:creationId xmlns:a16="http://schemas.microsoft.com/office/drawing/2014/main" id="{814C4EA7-C4F6-49AE-B337-35A761A231AF}"/>
            </a:ext>
          </a:extLst>
        </xdr:cNvPr>
        <xdr:cNvSpPr txBox="1"/>
      </xdr:nvSpPr>
      <xdr:spPr>
        <a:xfrm>
          <a:off x="16440150"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55" name="ZoneTexte 54">
          <a:extLst>
            <a:ext uri="{FF2B5EF4-FFF2-40B4-BE49-F238E27FC236}">
              <a16:creationId xmlns:a16="http://schemas.microsoft.com/office/drawing/2014/main" id="{533D81A4-8BC3-4C43-8BD1-E4093A819257}"/>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27</xdr:row>
      <xdr:rowOff>128587</xdr:rowOff>
    </xdr:from>
    <xdr:ext cx="65" cy="172227"/>
    <xdr:sp macro="" textlink="">
      <xdr:nvSpPr>
        <xdr:cNvPr id="56" name="ZoneTexte 55">
          <a:extLst>
            <a:ext uri="{FF2B5EF4-FFF2-40B4-BE49-F238E27FC236}">
              <a16:creationId xmlns:a16="http://schemas.microsoft.com/office/drawing/2014/main" id="{76C4F45B-A718-4DFF-999A-56653B5C5967}"/>
            </a:ext>
          </a:extLst>
        </xdr:cNvPr>
        <xdr:cNvSpPr txBox="1"/>
      </xdr:nvSpPr>
      <xdr:spPr>
        <a:xfrm>
          <a:off x="16440150" y="7510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33</xdr:row>
      <xdr:rowOff>128587</xdr:rowOff>
    </xdr:from>
    <xdr:ext cx="65" cy="172227"/>
    <xdr:sp macro="" textlink="">
      <xdr:nvSpPr>
        <xdr:cNvPr id="57" name="ZoneTexte 56">
          <a:extLst>
            <a:ext uri="{FF2B5EF4-FFF2-40B4-BE49-F238E27FC236}">
              <a16:creationId xmlns:a16="http://schemas.microsoft.com/office/drawing/2014/main" id="{33CD27C6-6A3A-4565-BD23-948A6CDE4FE1}"/>
            </a:ext>
          </a:extLst>
        </xdr:cNvPr>
        <xdr:cNvSpPr txBox="1"/>
      </xdr:nvSpPr>
      <xdr:spPr>
        <a:xfrm>
          <a:off x="13506450" y="9224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26</xdr:row>
      <xdr:rowOff>128587</xdr:rowOff>
    </xdr:from>
    <xdr:ext cx="65" cy="172227"/>
    <xdr:sp macro="" textlink="">
      <xdr:nvSpPr>
        <xdr:cNvPr id="58" name="ZoneTexte 57">
          <a:extLst>
            <a:ext uri="{FF2B5EF4-FFF2-40B4-BE49-F238E27FC236}">
              <a16:creationId xmlns:a16="http://schemas.microsoft.com/office/drawing/2014/main" id="{BD098285-879A-44C3-8A46-801665B59E56}"/>
            </a:ext>
          </a:extLst>
        </xdr:cNvPr>
        <xdr:cNvSpPr txBox="1"/>
      </xdr:nvSpPr>
      <xdr:spPr>
        <a:xfrm>
          <a:off x="135064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33</xdr:row>
      <xdr:rowOff>128587</xdr:rowOff>
    </xdr:from>
    <xdr:ext cx="65" cy="172227"/>
    <xdr:sp macro="" textlink="">
      <xdr:nvSpPr>
        <xdr:cNvPr id="59" name="ZoneTexte 58">
          <a:extLst>
            <a:ext uri="{FF2B5EF4-FFF2-40B4-BE49-F238E27FC236}">
              <a16:creationId xmlns:a16="http://schemas.microsoft.com/office/drawing/2014/main" id="{3F90C119-7D93-4BB5-A5DA-1EAC76DBCEAB}"/>
            </a:ext>
          </a:extLst>
        </xdr:cNvPr>
        <xdr:cNvSpPr txBox="1"/>
      </xdr:nvSpPr>
      <xdr:spPr>
        <a:xfrm>
          <a:off x="13506450" y="9224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60" name="ZoneTexte 59">
          <a:extLst>
            <a:ext uri="{FF2B5EF4-FFF2-40B4-BE49-F238E27FC236}">
              <a16:creationId xmlns:a16="http://schemas.microsoft.com/office/drawing/2014/main" id="{36E13EEC-44EB-4038-A562-6E29973552F6}"/>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34</xdr:row>
      <xdr:rowOff>128587</xdr:rowOff>
    </xdr:from>
    <xdr:ext cx="65" cy="172227"/>
    <xdr:sp macro="" textlink="">
      <xdr:nvSpPr>
        <xdr:cNvPr id="61" name="ZoneTexte 60">
          <a:extLst>
            <a:ext uri="{FF2B5EF4-FFF2-40B4-BE49-F238E27FC236}">
              <a16:creationId xmlns:a16="http://schemas.microsoft.com/office/drawing/2014/main" id="{C4F04654-F9DF-4531-9532-48FFE59FDB4C}"/>
            </a:ext>
          </a:extLst>
        </xdr:cNvPr>
        <xdr:cNvSpPr txBox="1"/>
      </xdr:nvSpPr>
      <xdr:spPr>
        <a:xfrm>
          <a:off x="13506450" y="9491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62" name="ZoneTexte 61">
          <a:extLst>
            <a:ext uri="{FF2B5EF4-FFF2-40B4-BE49-F238E27FC236}">
              <a16:creationId xmlns:a16="http://schemas.microsoft.com/office/drawing/2014/main" id="{C28CE6EB-6564-4260-918C-1C2406204E47}"/>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32</xdr:row>
      <xdr:rowOff>128587</xdr:rowOff>
    </xdr:from>
    <xdr:ext cx="65" cy="172227"/>
    <xdr:sp macro="" textlink="">
      <xdr:nvSpPr>
        <xdr:cNvPr id="63" name="ZoneTexte 62">
          <a:extLst>
            <a:ext uri="{FF2B5EF4-FFF2-40B4-BE49-F238E27FC236}">
              <a16:creationId xmlns:a16="http://schemas.microsoft.com/office/drawing/2014/main" id="{44985F19-F27F-4B6B-A00F-3D90A108DC41}"/>
            </a:ext>
          </a:extLst>
        </xdr:cNvPr>
        <xdr:cNvSpPr txBox="1"/>
      </xdr:nvSpPr>
      <xdr:spPr>
        <a:xfrm>
          <a:off x="13506450" y="8958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26</xdr:row>
      <xdr:rowOff>0</xdr:rowOff>
    </xdr:from>
    <xdr:ext cx="65" cy="172227"/>
    <xdr:sp macro="" textlink="">
      <xdr:nvSpPr>
        <xdr:cNvPr id="64" name="ZoneTexte 63">
          <a:extLst>
            <a:ext uri="{FF2B5EF4-FFF2-40B4-BE49-F238E27FC236}">
              <a16:creationId xmlns:a16="http://schemas.microsoft.com/office/drawing/2014/main" id="{E469B958-C183-4141-B33F-D3CE63F67E8D}"/>
            </a:ext>
          </a:extLst>
        </xdr:cNvPr>
        <xdr:cNvSpPr txBox="1"/>
      </xdr:nvSpPr>
      <xdr:spPr>
        <a:xfrm>
          <a:off x="13506450"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32</xdr:row>
      <xdr:rowOff>128587</xdr:rowOff>
    </xdr:from>
    <xdr:ext cx="65" cy="172227"/>
    <xdr:sp macro="" textlink="">
      <xdr:nvSpPr>
        <xdr:cNvPr id="65" name="ZoneTexte 64">
          <a:extLst>
            <a:ext uri="{FF2B5EF4-FFF2-40B4-BE49-F238E27FC236}">
              <a16:creationId xmlns:a16="http://schemas.microsoft.com/office/drawing/2014/main" id="{40F2379F-2713-4C45-B72D-FE34EC3CC92A}"/>
            </a:ext>
          </a:extLst>
        </xdr:cNvPr>
        <xdr:cNvSpPr txBox="1"/>
      </xdr:nvSpPr>
      <xdr:spPr>
        <a:xfrm>
          <a:off x="13506450" y="8958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0</xdr:rowOff>
    </xdr:from>
    <xdr:ext cx="65" cy="172227"/>
    <xdr:sp macro="" textlink="">
      <xdr:nvSpPr>
        <xdr:cNvPr id="66" name="ZoneTexte 65">
          <a:extLst>
            <a:ext uri="{FF2B5EF4-FFF2-40B4-BE49-F238E27FC236}">
              <a16:creationId xmlns:a16="http://schemas.microsoft.com/office/drawing/2014/main" id="{E4DDD6FD-85C7-4E40-A219-101ED6AD278E}"/>
            </a:ext>
          </a:extLst>
        </xdr:cNvPr>
        <xdr:cNvSpPr txBox="1"/>
      </xdr:nvSpPr>
      <xdr:spPr>
        <a:xfrm>
          <a:off x="16440150"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67" name="ZoneTexte 66">
          <a:extLst>
            <a:ext uri="{FF2B5EF4-FFF2-40B4-BE49-F238E27FC236}">
              <a16:creationId xmlns:a16="http://schemas.microsoft.com/office/drawing/2014/main" id="{2EC21C50-1A56-41B9-B7F7-75A9568BA202}"/>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27</xdr:row>
      <xdr:rowOff>128587</xdr:rowOff>
    </xdr:from>
    <xdr:ext cx="65" cy="172227"/>
    <xdr:sp macro="" textlink="">
      <xdr:nvSpPr>
        <xdr:cNvPr id="68" name="ZoneTexte 67">
          <a:extLst>
            <a:ext uri="{FF2B5EF4-FFF2-40B4-BE49-F238E27FC236}">
              <a16:creationId xmlns:a16="http://schemas.microsoft.com/office/drawing/2014/main" id="{33255EF4-E4D4-4B8F-A827-4B5BD09CAAEA}"/>
            </a:ext>
          </a:extLst>
        </xdr:cNvPr>
        <xdr:cNvSpPr txBox="1"/>
      </xdr:nvSpPr>
      <xdr:spPr>
        <a:xfrm>
          <a:off x="16440150" y="7510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33</xdr:row>
      <xdr:rowOff>128587</xdr:rowOff>
    </xdr:from>
    <xdr:ext cx="65" cy="172227"/>
    <xdr:sp macro="" textlink="">
      <xdr:nvSpPr>
        <xdr:cNvPr id="69" name="ZoneTexte 68">
          <a:extLst>
            <a:ext uri="{FF2B5EF4-FFF2-40B4-BE49-F238E27FC236}">
              <a16:creationId xmlns:a16="http://schemas.microsoft.com/office/drawing/2014/main" id="{64F3E73D-0194-4D35-964D-BB297B091BC2}"/>
            </a:ext>
          </a:extLst>
        </xdr:cNvPr>
        <xdr:cNvSpPr txBox="1"/>
      </xdr:nvSpPr>
      <xdr:spPr>
        <a:xfrm>
          <a:off x="13506450" y="9224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26</xdr:row>
      <xdr:rowOff>128587</xdr:rowOff>
    </xdr:from>
    <xdr:ext cx="65" cy="172227"/>
    <xdr:sp macro="" textlink="">
      <xdr:nvSpPr>
        <xdr:cNvPr id="70" name="ZoneTexte 69">
          <a:extLst>
            <a:ext uri="{FF2B5EF4-FFF2-40B4-BE49-F238E27FC236}">
              <a16:creationId xmlns:a16="http://schemas.microsoft.com/office/drawing/2014/main" id="{902521A3-6023-4826-B039-BB88839B94D6}"/>
            </a:ext>
          </a:extLst>
        </xdr:cNvPr>
        <xdr:cNvSpPr txBox="1"/>
      </xdr:nvSpPr>
      <xdr:spPr>
        <a:xfrm>
          <a:off x="135064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33</xdr:row>
      <xdr:rowOff>128587</xdr:rowOff>
    </xdr:from>
    <xdr:ext cx="65" cy="172227"/>
    <xdr:sp macro="" textlink="">
      <xdr:nvSpPr>
        <xdr:cNvPr id="71" name="ZoneTexte 70">
          <a:extLst>
            <a:ext uri="{FF2B5EF4-FFF2-40B4-BE49-F238E27FC236}">
              <a16:creationId xmlns:a16="http://schemas.microsoft.com/office/drawing/2014/main" id="{A6D6EEFF-748B-4472-91C9-752E5E8E3854}"/>
            </a:ext>
          </a:extLst>
        </xdr:cNvPr>
        <xdr:cNvSpPr txBox="1"/>
      </xdr:nvSpPr>
      <xdr:spPr>
        <a:xfrm>
          <a:off x="13506450" y="9224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72" name="ZoneTexte 71">
          <a:extLst>
            <a:ext uri="{FF2B5EF4-FFF2-40B4-BE49-F238E27FC236}">
              <a16:creationId xmlns:a16="http://schemas.microsoft.com/office/drawing/2014/main" id="{D8918A08-1540-4593-A296-54009F327C94}"/>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73" name="ZoneTexte 72">
          <a:extLst>
            <a:ext uri="{FF2B5EF4-FFF2-40B4-BE49-F238E27FC236}">
              <a16:creationId xmlns:a16="http://schemas.microsoft.com/office/drawing/2014/main" id="{7128F6CD-711E-4A0E-BA7B-A7471D70EB33}"/>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74" name="ZoneTexte 73">
          <a:extLst>
            <a:ext uri="{FF2B5EF4-FFF2-40B4-BE49-F238E27FC236}">
              <a16:creationId xmlns:a16="http://schemas.microsoft.com/office/drawing/2014/main" id="{C31BBF3A-63FC-424E-B2AD-F2723C92B285}"/>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75" name="ZoneTexte 74">
          <a:extLst>
            <a:ext uri="{FF2B5EF4-FFF2-40B4-BE49-F238E27FC236}">
              <a16:creationId xmlns:a16="http://schemas.microsoft.com/office/drawing/2014/main" id="{CA9C9E5F-F571-434A-8D9A-7C26703A8345}"/>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76" name="ZoneTexte 75">
          <a:extLst>
            <a:ext uri="{FF2B5EF4-FFF2-40B4-BE49-F238E27FC236}">
              <a16:creationId xmlns:a16="http://schemas.microsoft.com/office/drawing/2014/main" id="{6C037D0A-3B2A-416B-A9EE-55C6942C7599}"/>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77" name="ZoneTexte 76">
          <a:extLst>
            <a:ext uri="{FF2B5EF4-FFF2-40B4-BE49-F238E27FC236}">
              <a16:creationId xmlns:a16="http://schemas.microsoft.com/office/drawing/2014/main" id="{7E20F6AC-3F67-40E6-9AE9-0AFAC058ABD8}"/>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78" name="ZoneTexte 77">
          <a:extLst>
            <a:ext uri="{FF2B5EF4-FFF2-40B4-BE49-F238E27FC236}">
              <a16:creationId xmlns:a16="http://schemas.microsoft.com/office/drawing/2014/main" id="{0A3DF63E-ED60-449F-85FE-B93FBCFBA199}"/>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79" name="ZoneTexte 78">
          <a:extLst>
            <a:ext uri="{FF2B5EF4-FFF2-40B4-BE49-F238E27FC236}">
              <a16:creationId xmlns:a16="http://schemas.microsoft.com/office/drawing/2014/main" id="{1329E13E-5AB9-4F06-84B3-9D79A734D1B9}"/>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80" name="ZoneTexte 79">
          <a:extLst>
            <a:ext uri="{FF2B5EF4-FFF2-40B4-BE49-F238E27FC236}">
              <a16:creationId xmlns:a16="http://schemas.microsoft.com/office/drawing/2014/main" id="{3C92AB67-D585-4F0F-B5DB-712446CB9A98}"/>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81" name="ZoneTexte 80">
          <a:extLst>
            <a:ext uri="{FF2B5EF4-FFF2-40B4-BE49-F238E27FC236}">
              <a16:creationId xmlns:a16="http://schemas.microsoft.com/office/drawing/2014/main" id="{46FF43E5-AD67-459B-B9B9-B2440241F027}"/>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82" name="ZoneTexte 81">
          <a:extLst>
            <a:ext uri="{FF2B5EF4-FFF2-40B4-BE49-F238E27FC236}">
              <a16:creationId xmlns:a16="http://schemas.microsoft.com/office/drawing/2014/main" id="{22C0DAA2-740F-464D-BDAA-32339E7194AA}"/>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83" name="ZoneTexte 82">
          <a:extLst>
            <a:ext uri="{FF2B5EF4-FFF2-40B4-BE49-F238E27FC236}">
              <a16:creationId xmlns:a16="http://schemas.microsoft.com/office/drawing/2014/main" id="{9A5B2FF2-D116-43DD-A9D1-62170454E894}"/>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84" name="ZoneTexte 83">
          <a:extLst>
            <a:ext uri="{FF2B5EF4-FFF2-40B4-BE49-F238E27FC236}">
              <a16:creationId xmlns:a16="http://schemas.microsoft.com/office/drawing/2014/main" id="{81EAB21F-4E18-48AA-8B8B-601C43FFEFB5}"/>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85" name="ZoneTexte 84">
          <a:extLst>
            <a:ext uri="{FF2B5EF4-FFF2-40B4-BE49-F238E27FC236}">
              <a16:creationId xmlns:a16="http://schemas.microsoft.com/office/drawing/2014/main" id="{B6405BDF-2C85-4666-BC65-D86377455330}"/>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86" name="ZoneTexte 85">
          <a:extLst>
            <a:ext uri="{FF2B5EF4-FFF2-40B4-BE49-F238E27FC236}">
              <a16:creationId xmlns:a16="http://schemas.microsoft.com/office/drawing/2014/main" id="{01E4CA22-80D8-4AFE-A544-B2C3C09AF25A}"/>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87" name="ZoneTexte 86">
          <a:extLst>
            <a:ext uri="{FF2B5EF4-FFF2-40B4-BE49-F238E27FC236}">
              <a16:creationId xmlns:a16="http://schemas.microsoft.com/office/drawing/2014/main" id="{CC22840F-50C9-44E2-80AB-E61A56804898}"/>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88" name="ZoneTexte 87">
          <a:extLst>
            <a:ext uri="{FF2B5EF4-FFF2-40B4-BE49-F238E27FC236}">
              <a16:creationId xmlns:a16="http://schemas.microsoft.com/office/drawing/2014/main" id="{1E578A44-1768-44BA-9DB0-38398C520DE7}"/>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89" name="ZoneTexte 88">
          <a:extLst>
            <a:ext uri="{FF2B5EF4-FFF2-40B4-BE49-F238E27FC236}">
              <a16:creationId xmlns:a16="http://schemas.microsoft.com/office/drawing/2014/main" id="{A8CFFA8E-9D91-4E3B-97FF-314E3E86CE06}"/>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90" name="ZoneTexte 89">
          <a:extLst>
            <a:ext uri="{FF2B5EF4-FFF2-40B4-BE49-F238E27FC236}">
              <a16:creationId xmlns:a16="http://schemas.microsoft.com/office/drawing/2014/main" id="{A3FB4A88-9410-422E-8ED5-5FC465A01D50}"/>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91" name="ZoneTexte 90">
          <a:extLst>
            <a:ext uri="{FF2B5EF4-FFF2-40B4-BE49-F238E27FC236}">
              <a16:creationId xmlns:a16="http://schemas.microsoft.com/office/drawing/2014/main" id="{4E25219E-885C-495D-B867-6E5F6F835161}"/>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92" name="ZoneTexte 91">
          <a:extLst>
            <a:ext uri="{FF2B5EF4-FFF2-40B4-BE49-F238E27FC236}">
              <a16:creationId xmlns:a16="http://schemas.microsoft.com/office/drawing/2014/main" id="{456871CD-B9A3-4C49-8133-B543A846ED43}"/>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93" name="ZoneTexte 92">
          <a:extLst>
            <a:ext uri="{FF2B5EF4-FFF2-40B4-BE49-F238E27FC236}">
              <a16:creationId xmlns:a16="http://schemas.microsoft.com/office/drawing/2014/main" id="{FE42D31D-045E-4CAE-887E-2787AD06A786}"/>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94" name="ZoneTexte 93">
          <a:extLst>
            <a:ext uri="{FF2B5EF4-FFF2-40B4-BE49-F238E27FC236}">
              <a16:creationId xmlns:a16="http://schemas.microsoft.com/office/drawing/2014/main" id="{3AA38B4B-B52A-473A-8FEC-135199404E53}"/>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95" name="ZoneTexte 94">
          <a:extLst>
            <a:ext uri="{FF2B5EF4-FFF2-40B4-BE49-F238E27FC236}">
              <a16:creationId xmlns:a16="http://schemas.microsoft.com/office/drawing/2014/main" id="{E8F570DE-F0FD-455F-A12D-26E3CD65B6D5}"/>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96" name="ZoneTexte 95">
          <a:extLst>
            <a:ext uri="{FF2B5EF4-FFF2-40B4-BE49-F238E27FC236}">
              <a16:creationId xmlns:a16="http://schemas.microsoft.com/office/drawing/2014/main" id="{C08851AF-B16C-4E45-B24D-F21515028B5D}"/>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97" name="ZoneTexte 96">
          <a:extLst>
            <a:ext uri="{FF2B5EF4-FFF2-40B4-BE49-F238E27FC236}">
              <a16:creationId xmlns:a16="http://schemas.microsoft.com/office/drawing/2014/main" id="{CA572B94-EAAF-4033-8C3A-9986E07B654C}"/>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98" name="ZoneTexte 97">
          <a:extLst>
            <a:ext uri="{FF2B5EF4-FFF2-40B4-BE49-F238E27FC236}">
              <a16:creationId xmlns:a16="http://schemas.microsoft.com/office/drawing/2014/main" id="{30226201-8244-4E3A-AD43-D784584C17B3}"/>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99" name="ZoneTexte 98">
          <a:extLst>
            <a:ext uri="{FF2B5EF4-FFF2-40B4-BE49-F238E27FC236}">
              <a16:creationId xmlns:a16="http://schemas.microsoft.com/office/drawing/2014/main" id="{5889E771-8689-47E4-B1F7-39AEEA8E188D}"/>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100" name="ZoneTexte 99">
          <a:extLst>
            <a:ext uri="{FF2B5EF4-FFF2-40B4-BE49-F238E27FC236}">
              <a16:creationId xmlns:a16="http://schemas.microsoft.com/office/drawing/2014/main" id="{3D1C42F3-A976-43A1-B5C9-5EF4A47A8480}"/>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101" name="ZoneTexte 100">
          <a:extLst>
            <a:ext uri="{FF2B5EF4-FFF2-40B4-BE49-F238E27FC236}">
              <a16:creationId xmlns:a16="http://schemas.microsoft.com/office/drawing/2014/main" id="{202226D7-A11B-4EEE-9C6F-07DF20FD6ACB}"/>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102" name="ZoneTexte 101">
          <a:extLst>
            <a:ext uri="{FF2B5EF4-FFF2-40B4-BE49-F238E27FC236}">
              <a16:creationId xmlns:a16="http://schemas.microsoft.com/office/drawing/2014/main" id="{FEBECA69-24AC-4F81-BE0D-F6E30AB728C2}"/>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103" name="ZoneTexte 102">
          <a:extLst>
            <a:ext uri="{FF2B5EF4-FFF2-40B4-BE49-F238E27FC236}">
              <a16:creationId xmlns:a16="http://schemas.microsoft.com/office/drawing/2014/main" id="{E03A3EFB-9E72-46FC-92DB-0AA8C2C91D08}"/>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104" name="ZoneTexte 103">
          <a:extLst>
            <a:ext uri="{FF2B5EF4-FFF2-40B4-BE49-F238E27FC236}">
              <a16:creationId xmlns:a16="http://schemas.microsoft.com/office/drawing/2014/main" id="{62A7A3F3-2C9A-4C36-B11F-9BADBD3018F5}"/>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105" name="ZoneTexte 104">
          <a:extLst>
            <a:ext uri="{FF2B5EF4-FFF2-40B4-BE49-F238E27FC236}">
              <a16:creationId xmlns:a16="http://schemas.microsoft.com/office/drawing/2014/main" id="{E1AB06CF-6BD3-4BCE-9DB3-30EB8C0A5847}"/>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106" name="ZoneTexte 105">
          <a:extLst>
            <a:ext uri="{FF2B5EF4-FFF2-40B4-BE49-F238E27FC236}">
              <a16:creationId xmlns:a16="http://schemas.microsoft.com/office/drawing/2014/main" id="{A2821518-67B4-4D83-9BCD-50D6D2240566}"/>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107" name="ZoneTexte 106">
          <a:extLst>
            <a:ext uri="{FF2B5EF4-FFF2-40B4-BE49-F238E27FC236}">
              <a16:creationId xmlns:a16="http://schemas.microsoft.com/office/drawing/2014/main" id="{CFBC61A7-0A39-4F36-A6E2-B821657B05F7}"/>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108" name="ZoneTexte 107">
          <a:extLst>
            <a:ext uri="{FF2B5EF4-FFF2-40B4-BE49-F238E27FC236}">
              <a16:creationId xmlns:a16="http://schemas.microsoft.com/office/drawing/2014/main" id="{FD2AE0D7-8F8D-498A-BE53-E68F3A58D815}"/>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109" name="ZoneTexte 108">
          <a:extLst>
            <a:ext uri="{FF2B5EF4-FFF2-40B4-BE49-F238E27FC236}">
              <a16:creationId xmlns:a16="http://schemas.microsoft.com/office/drawing/2014/main" id="{BE58A0FB-5920-4355-AEF3-A97917EF5FC6}"/>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110" name="ZoneTexte 109">
          <a:extLst>
            <a:ext uri="{FF2B5EF4-FFF2-40B4-BE49-F238E27FC236}">
              <a16:creationId xmlns:a16="http://schemas.microsoft.com/office/drawing/2014/main" id="{9C4F306F-B034-4C5C-89B0-E0B6A68A4942}"/>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111" name="ZoneTexte 110">
          <a:extLst>
            <a:ext uri="{FF2B5EF4-FFF2-40B4-BE49-F238E27FC236}">
              <a16:creationId xmlns:a16="http://schemas.microsoft.com/office/drawing/2014/main" id="{4B11EC33-7B46-433D-8A0D-9169DB565E33}"/>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112" name="ZoneTexte 111">
          <a:extLst>
            <a:ext uri="{FF2B5EF4-FFF2-40B4-BE49-F238E27FC236}">
              <a16:creationId xmlns:a16="http://schemas.microsoft.com/office/drawing/2014/main" id="{C8B47F67-3D46-4C59-8369-DE614BD65831}"/>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113" name="ZoneTexte 112">
          <a:extLst>
            <a:ext uri="{FF2B5EF4-FFF2-40B4-BE49-F238E27FC236}">
              <a16:creationId xmlns:a16="http://schemas.microsoft.com/office/drawing/2014/main" id="{A1319D08-5001-4889-BCEC-596FECC752C9}"/>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114" name="ZoneTexte 113">
          <a:extLst>
            <a:ext uri="{FF2B5EF4-FFF2-40B4-BE49-F238E27FC236}">
              <a16:creationId xmlns:a16="http://schemas.microsoft.com/office/drawing/2014/main" id="{1E43A9C5-8749-49B0-8BFC-9AA2D6AF2356}"/>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115" name="ZoneTexte 114">
          <a:extLst>
            <a:ext uri="{FF2B5EF4-FFF2-40B4-BE49-F238E27FC236}">
              <a16:creationId xmlns:a16="http://schemas.microsoft.com/office/drawing/2014/main" id="{9E943A94-85C3-4E3F-BF60-7FE144A5A23D}"/>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116" name="ZoneTexte 115">
          <a:extLst>
            <a:ext uri="{FF2B5EF4-FFF2-40B4-BE49-F238E27FC236}">
              <a16:creationId xmlns:a16="http://schemas.microsoft.com/office/drawing/2014/main" id="{B288C48E-709B-4820-BFB1-A0708E59CC11}"/>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117" name="ZoneTexte 116">
          <a:extLst>
            <a:ext uri="{FF2B5EF4-FFF2-40B4-BE49-F238E27FC236}">
              <a16:creationId xmlns:a16="http://schemas.microsoft.com/office/drawing/2014/main" id="{BC1B0187-67E8-4AF0-A07C-531E3D464D5A}"/>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118" name="ZoneTexte 117">
          <a:extLst>
            <a:ext uri="{FF2B5EF4-FFF2-40B4-BE49-F238E27FC236}">
              <a16:creationId xmlns:a16="http://schemas.microsoft.com/office/drawing/2014/main" id="{08BB284D-15B5-4826-8747-8F931ADE2C17}"/>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119" name="ZoneTexte 118">
          <a:extLst>
            <a:ext uri="{FF2B5EF4-FFF2-40B4-BE49-F238E27FC236}">
              <a16:creationId xmlns:a16="http://schemas.microsoft.com/office/drawing/2014/main" id="{E0E0AFA7-E9FD-4EA0-9ECC-B04C8B5790D1}"/>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120" name="ZoneTexte 119">
          <a:extLst>
            <a:ext uri="{FF2B5EF4-FFF2-40B4-BE49-F238E27FC236}">
              <a16:creationId xmlns:a16="http://schemas.microsoft.com/office/drawing/2014/main" id="{FDC9AAEA-EC5C-44F1-9B1E-7E4E9FEE6977}"/>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121" name="ZoneTexte 120">
          <a:extLst>
            <a:ext uri="{FF2B5EF4-FFF2-40B4-BE49-F238E27FC236}">
              <a16:creationId xmlns:a16="http://schemas.microsoft.com/office/drawing/2014/main" id="{890A8E0E-7122-4F92-B5D8-A047B3CC4548}"/>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122" name="ZoneTexte 121">
          <a:extLst>
            <a:ext uri="{FF2B5EF4-FFF2-40B4-BE49-F238E27FC236}">
              <a16:creationId xmlns:a16="http://schemas.microsoft.com/office/drawing/2014/main" id="{E711364A-C158-428B-9DB3-B1B1F6AC8278}"/>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123" name="ZoneTexte 122">
          <a:extLst>
            <a:ext uri="{FF2B5EF4-FFF2-40B4-BE49-F238E27FC236}">
              <a16:creationId xmlns:a16="http://schemas.microsoft.com/office/drawing/2014/main" id="{10FF5821-734D-46EE-AE80-7343202AEE68}"/>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124" name="ZoneTexte 123">
          <a:extLst>
            <a:ext uri="{FF2B5EF4-FFF2-40B4-BE49-F238E27FC236}">
              <a16:creationId xmlns:a16="http://schemas.microsoft.com/office/drawing/2014/main" id="{06DBF137-B87E-499F-86EE-282F0EB48C41}"/>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125" name="ZoneTexte 124">
          <a:extLst>
            <a:ext uri="{FF2B5EF4-FFF2-40B4-BE49-F238E27FC236}">
              <a16:creationId xmlns:a16="http://schemas.microsoft.com/office/drawing/2014/main" id="{03308CBA-A93A-4E4E-8982-8E7696CBE67D}"/>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126" name="ZoneTexte 125">
          <a:extLst>
            <a:ext uri="{FF2B5EF4-FFF2-40B4-BE49-F238E27FC236}">
              <a16:creationId xmlns:a16="http://schemas.microsoft.com/office/drawing/2014/main" id="{A1DCE5FF-CCB6-46B9-A03D-267E70D911A2}"/>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127" name="ZoneTexte 126">
          <a:extLst>
            <a:ext uri="{FF2B5EF4-FFF2-40B4-BE49-F238E27FC236}">
              <a16:creationId xmlns:a16="http://schemas.microsoft.com/office/drawing/2014/main" id="{3130805A-3B6A-4929-8C6D-12B353531B27}"/>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128" name="ZoneTexte 127">
          <a:extLst>
            <a:ext uri="{FF2B5EF4-FFF2-40B4-BE49-F238E27FC236}">
              <a16:creationId xmlns:a16="http://schemas.microsoft.com/office/drawing/2014/main" id="{575A00AD-A8FE-4761-9117-82F43D664384}"/>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129" name="ZoneTexte 128">
          <a:extLst>
            <a:ext uri="{FF2B5EF4-FFF2-40B4-BE49-F238E27FC236}">
              <a16:creationId xmlns:a16="http://schemas.microsoft.com/office/drawing/2014/main" id="{EF16C35D-610E-49F0-9B1C-A1F2E00E00E4}"/>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130" name="ZoneTexte 129">
          <a:extLst>
            <a:ext uri="{FF2B5EF4-FFF2-40B4-BE49-F238E27FC236}">
              <a16:creationId xmlns:a16="http://schemas.microsoft.com/office/drawing/2014/main" id="{BE24CAE0-E0BF-4895-9B29-C510E0C7813C}"/>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131" name="ZoneTexte 130">
          <a:extLst>
            <a:ext uri="{FF2B5EF4-FFF2-40B4-BE49-F238E27FC236}">
              <a16:creationId xmlns:a16="http://schemas.microsoft.com/office/drawing/2014/main" id="{0DCC7C97-E5EC-4F46-A6D7-050032C3A182}"/>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132" name="ZoneTexte 131">
          <a:extLst>
            <a:ext uri="{FF2B5EF4-FFF2-40B4-BE49-F238E27FC236}">
              <a16:creationId xmlns:a16="http://schemas.microsoft.com/office/drawing/2014/main" id="{119DE143-D6A8-4842-BECD-FD5C8B0FBD9D}"/>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133" name="ZoneTexte 132">
          <a:extLst>
            <a:ext uri="{FF2B5EF4-FFF2-40B4-BE49-F238E27FC236}">
              <a16:creationId xmlns:a16="http://schemas.microsoft.com/office/drawing/2014/main" id="{77BE3948-65EF-49B0-B661-1F4A1D018DB8}"/>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134" name="ZoneTexte 133">
          <a:extLst>
            <a:ext uri="{FF2B5EF4-FFF2-40B4-BE49-F238E27FC236}">
              <a16:creationId xmlns:a16="http://schemas.microsoft.com/office/drawing/2014/main" id="{4A7CA6B5-9633-440D-8940-11E7692D5E1E}"/>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135" name="ZoneTexte 134">
          <a:extLst>
            <a:ext uri="{FF2B5EF4-FFF2-40B4-BE49-F238E27FC236}">
              <a16:creationId xmlns:a16="http://schemas.microsoft.com/office/drawing/2014/main" id="{6347B632-07BB-4953-9B69-D237483F6797}"/>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136" name="ZoneTexte 135">
          <a:extLst>
            <a:ext uri="{FF2B5EF4-FFF2-40B4-BE49-F238E27FC236}">
              <a16:creationId xmlns:a16="http://schemas.microsoft.com/office/drawing/2014/main" id="{6ABC261B-D1EE-435F-90A5-7CF28B0A30A3}"/>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137" name="ZoneTexte 136">
          <a:extLst>
            <a:ext uri="{FF2B5EF4-FFF2-40B4-BE49-F238E27FC236}">
              <a16:creationId xmlns:a16="http://schemas.microsoft.com/office/drawing/2014/main" id="{A828B811-3084-44E5-893D-C4B59B9FDDE7}"/>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138" name="ZoneTexte 137">
          <a:extLst>
            <a:ext uri="{FF2B5EF4-FFF2-40B4-BE49-F238E27FC236}">
              <a16:creationId xmlns:a16="http://schemas.microsoft.com/office/drawing/2014/main" id="{3D98E4AE-AB08-47BC-8E39-0B69CE87CDB0}"/>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139" name="ZoneTexte 138">
          <a:extLst>
            <a:ext uri="{FF2B5EF4-FFF2-40B4-BE49-F238E27FC236}">
              <a16:creationId xmlns:a16="http://schemas.microsoft.com/office/drawing/2014/main" id="{5A9C3832-ED41-47F6-9EC7-E39D5EB0C2DF}"/>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140" name="ZoneTexte 139">
          <a:extLst>
            <a:ext uri="{FF2B5EF4-FFF2-40B4-BE49-F238E27FC236}">
              <a16:creationId xmlns:a16="http://schemas.microsoft.com/office/drawing/2014/main" id="{15E94843-6E3F-4495-A0C4-6B1CAD36F233}"/>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141" name="ZoneTexte 140">
          <a:extLst>
            <a:ext uri="{FF2B5EF4-FFF2-40B4-BE49-F238E27FC236}">
              <a16:creationId xmlns:a16="http://schemas.microsoft.com/office/drawing/2014/main" id="{B8C39A99-909E-4D1B-9969-D4BC0BB31582}"/>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142" name="ZoneTexte 141">
          <a:extLst>
            <a:ext uri="{FF2B5EF4-FFF2-40B4-BE49-F238E27FC236}">
              <a16:creationId xmlns:a16="http://schemas.microsoft.com/office/drawing/2014/main" id="{2CA0AAD7-A807-40C2-892D-4000C0329DD1}"/>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143" name="ZoneTexte 142">
          <a:extLst>
            <a:ext uri="{FF2B5EF4-FFF2-40B4-BE49-F238E27FC236}">
              <a16:creationId xmlns:a16="http://schemas.microsoft.com/office/drawing/2014/main" id="{5EF38309-1210-4453-A197-E8CADAB5A5BC}"/>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144" name="ZoneTexte 143">
          <a:extLst>
            <a:ext uri="{FF2B5EF4-FFF2-40B4-BE49-F238E27FC236}">
              <a16:creationId xmlns:a16="http://schemas.microsoft.com/office/drawing/2014/main" id="{3294BF1C-1DED-47FC-803C-504E98F59E73}"/>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145" name="ZoneTexte 144">
          <a:extLst>
            <a:ext uri="{FF2B5EF4-FFF2-40B4-BE49-F238E27FC236}">
              <a16:creationId xmlns:a16="http://schemas.microsoft.com/office/drawing/2014/main" id="{4871B2D5-56CE-45A7-AD15-8AE73E573B51}"/>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146" name="ZoneTexte 145">
          <a:extLst>
            <a:ext uri="{FF2B5EF4-FFF2-40B4-BE49-F238E27FC236}">
              <a16:creationId xmlns:a16="http://schemas.microsoft.com/office/drawing/2014/main" id="{30083E98-73F9-45A0-ACD6-28DF9A10200A}"/>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147" name="ZoneTexte 146">
          <a:extLst>
            <a:ext uri="{FF2B5EF4-FFF2-40B4-BE49-F238E27FC236}">
              <a16:creationId xmlns:a16="http://schemas.microsoft.com/office/drawing/2014/main" id="{B2E7A6E2-91A3-465A-8F97-E3C1C7882C16}"/>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148" name="ZoneTexte 147">
          <a:extLst>
            <a:ext uri="{FF2B5EF4-FFF2-40B4-BE49-F238E27FC236}">
              <a16:creationId xmlns:a16="http://schemas.microsoft.com/office/drawing/2014/main" id="{2856E504-BBF7-43A9-B5FD-AF0D70A78C98}"/>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149" name="ZoneTexte 148">
          <a:extLst>
            <a:ext uri="{FF2B5EF4-FFF2-40B4-BE49-F238E27FC236}">
              <a16:creationId xmlns:a16="http://schemas.microsoft.com/office/drawing/2014/main" id="{A45437DE-5593-4DAD-B4A7-7B9A6AFB9C2A}"/>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150" name="ZoneTexte 149">
          <a:extLst>
            <a:ext uri="{FF2B5EF4-FFF2-40B4-BE49-F238E27FC236}">
              <a16:creationId xmlns:a16="http://schemas.microsoft.com/office/drawing/2014/main" id="{66EDAEA3-BFEE-4F84-8093-DCC9775C7CC8}"/>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151" name="ZoneTexte 150">
          <a:extLst>
            <a:ext uri="{FF2B5EF4-FFF2-40B4-BE49-F238E27FC236}">
              <a16:creationId xmlns:a16="http://schemas.microsoft.com/office/drawing/2014/main" id="{16BEC01C-8665-44C6-A864-077AB516F43F}"/>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152" name="ZoneTexte 151">
          <a:extLst>
            <a:ext uri="{FF2B5EF4-FFF2-40B4-BE49-F238E27FC236}">
              <a16:creationId xmlns:a16="http://schemas.microsoft.com/office/drawing/2014/main" id="{55F74CC6-977A-4379-BCC9-3DD50CA90778}"/>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153" name="ZoneTexte 152">
          <a:extLst>
            <a:ext uri="{FF2B5EF4-FFF2-40B4-BE49-F238E27FC236}">
              <a16:creationId xmlns:a16="http://schemas.microsoft.com/office/drawing/2014/main" id="{04C1F400-E011-4F29-9401-4F1E91750092}"/>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154" name="ZoneTexte 153">
          <a:extLst>
            <a:ext uri="{FF2B5EF4-FFF2-40B4-BE49-F238E27FC236}">
              <a16:creationId xmlns:a16="http://schemas.microsoft.com/office/drawing/2014/main" id="{B0D5AC3E-E1C1-4819-9A54-7A4AC3F50CCA}"/>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155" name="ZoneTexte 154">
          <a:extLst>
            <a:ext uri="{FF2B5EF4-FFF2-40B4-BE49-F238E27FC236}">
              <a16:creationId xmlns:a16="http://schemas.microsoft.com/office/drawing/2014/main" id="{7D3D1B41-0070-4267-A7FA-5E7F50C27621}"/>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156" name="ZoneTexte 155">
          <a:extLst>
            <a:ext uri="{FF2B5EF4-FFF2-40B4-BE49-F238E27FC236}">
              <a16:creationId xmlns:a16="http://schemas.microsoft.com/office/drawing/2014/main" id="{F54B68C0-9BB3-43D3-B7F8-14543FE8AE5E}"/>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157" name="ZoneTexte 156">
          <a:extLst>
            <a:ext uri="{FF2B5EF4-FFF2-40B4-BE49-F238E27FC236}">
              <a16:creationId xmlns:a16="http://schemas.microsoft.com/office/drawing/2014/main" id="{2645C660-CA11-410A-AF7B-D9E4B5D49F2E}"/>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158" name="ZoneTexte 157">
          <a:extLst>
            <a:ext uri="{FF2B5EF4-FFF2-40B4-BE49-F238E27FC236}">
              <a16:creationId xmlns:a16="http://schemas.microsoft.com/office/drawing/2014/main" id="{EECCA17A-ECB0-4A97-AF91-5A4DDF7E0417}"/>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159" name="ZoneTexte 158">
          <a:extLst>
            <a:ext uri="{FF2B5EF4-FFF2-40B4-BE49-F238E27FC236}">
              <a16:creationId xmlns:a16="http://schemas.microsoft.com/office/drawing/2014/main" id="{7EC9B04D-829C-4B02-9452-FDC8192C5B15}"/>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160" name="ZoneTexte 159">
          <a:extLst>
            <a:ext uri="{FF2B5EF4-FFF2-40B4-BE49-F238E27FC236}">
              <a16:creationId xmlns:a16="http://schemas.microsoft.com/office/drawing/2014/main" id="{E394E733-B473-4608-9D45-174FEAEB2B91}"/>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161" name="ZoneTexte 160">
          <a:extLst>
            <a:ext uri="{FF2B5EF4-FFF2-40B4-BE49-F238E27FC236}">
              <a16:creationId xmlns:a16="http://schemas.microsoft.com/office/drawing/2014/main" id="{27FEBAD7-7F7B-4222-946C-FBAF67377ECA}"/>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162" name="ZoneTexte 161">
          <a:extLst>
            <a:ext uri="{FF2B5EF4-FFF2-40B4-BE49-F238E27FC236}">
              <a16:creationId xmlns:a16="http://schemas.microsoft.com/office/drawing/2014/main" id="{652D9915-36D9-4B44-A833-F6B1E980A4C6}"/>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163" name="ZoneTexte 162">
          <a:extLst>
            <a:ext uri="{FF2B5EF4-FFF2-40B4-BE49-F238E27FC236}">
              <a16:creationId xmlns:a16="http://schemas.microsoft.com/office/drawing/2014/main" id="{C7C1A4AA-65A4-4F0F-A01E-070CFC8386C1}"/>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164" name="ZoneTexte 163">
          <a:extLst>
            <a:ext uri="{FF2B5EF4-FFF2-40B4-BE49-F238E27FC236}">
              <a16:creationId xmlns:a16="http://schemas.microsoft.com/office/drawing/2014/main" id="{15F844C1-F076-469B-9824-144A64F344A6}"/>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165" name="ZoneTexte 164">
          <a:extLst>
            <a:ext uri="{FF2B5EF4-FFF2-40B4-BE49-F238E27FC236}">
              <a16:creationId xmlns:a16="http://schemas.microsoft.com/office/drawing/2014/main" id="{7BE58D57-8F8A-46F9-9548-B5CF96B406E8}"/>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166" name="ZoneTexte 165">
          <a:extLst>
            <a:ext uri="{FF2B5EF4-FFF2-40B4-BE49-F238E27FC236}">
              <a16:creationId xmlns:a16="http://schemas.microsoft.com/office/drawing/2014/main" id="{C940EE66-BD52-432A-876D-4EAD0710DC5F}"/>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167" name="ZoneTexte 166">
          <a:extLst>
            <a:ext uri="{FF2B5EF4-FFF2-40B4-BE49-F238E27FC236}">
              <a16:creationId xmlns:a16="http://schemas.microsoft.com/office/drawing/2014/main" id="{C2109428-F426-4E3B-B8B0-0CC4854B4AC0}"/>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168" name="ZoneTexte 167">
          <a:extLst>
            <a:ext uri="{FF2B5EF4-FFF2-40B4-BE49-F238E27FC236}">
              <a16:creationId xmlns:a16="http://schemas.microsoft.com/office/drawing/2014/main" id="{6287970B-2509-4275-BC72-BB40B8CC7706}"/>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169" name="ZoneTexte 168">
          <a:extLst>
            <a:ext uri="{FF2B5EF4-FFF2-40B4-BE49-F238E27FC236}">
              <a16:creationId xmlns:a16="http://schemas.microsoft.com/office/drawing/2014/main" id="{C9AA8E08-6323-4342-8406-530F19324A6A}"/>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170" name="ZoneTexte 169">
          <a:extLst>
            <a:ext uri="{FF2B5EF4-FFF2-40B4-BE49-F238E27FC236}">
              <a16:creationId xmlns:a16="http://schemas.microsoft.com/office/drawing/2014/main" id="{B663FFBA-89EE-4449-BD91-3959C2CF92E6}"/>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171" name="ZoneTexte 170">
          <a:extLst>
            <a:ext uri="{FF2B5EF4-FFF2-40B4-BE49-F238E27FC236}">
              <a16:creationId xmlns:a16="http://schemas.microsoft.com/office/drawing/2014/main" id="{55819DFC-CE36-455E-AEC7-1C3B0727CF60}"/>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172" name="ZoneTexte 171">
          <a:extLst>
            <a:ext uri="{FF2B5EF4-FFF2-40B4-BE49-F238E27FC236}">
              <a16:creationId xmlns:a16="http://schemas.microsoft.com/office/drawing/2014/main" id="{19F6D2AC-09AC-4710-9379-51D0251DF4F5}"/>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173" name="ZoneTexte 172">
          <a:extLst>
            <a:ext uri="{FF2B5EF4-FFF2-40B4-BE49-F238E27FC236}">
              <a16:creationId xmlns:a16="http://schemas.microsoft.com/office/drawing/2014/main" id="{6C832A57-93FA-476D-89D7-24CBFC717A34}"/>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174" name="ZoneTexte 173">
          <a:extLst>
            <a:ext uri="{FF2B5EF4-FFF2-40B4-BE49-F238E27FC236}">
              <a16:creationId xmlns:a16="http://schemas.microsoft.com/office/drawing/2014/main" id="{02A73E14-0193-4501-8AE6-2F79EE8AB5AB}"/>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175" name="ZoneTexte 174">
          <a:extLst>
            <a:ext uri="{FF2B5EF4-FFF2-40B4-BE49-F238E27FC236}">
              <a16:creationId xmlns:a16="http://schemas.microsoft.com/office/drawing/2014/main" id="{C3A15ED4-AF39-4A42-9FC2-1DC70695794E}"/>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176" name="ZoneTexte 175">
          <a:extLst>
            <a:ext uri="{FF2B5EF4-FFF2-40B4-BE49-F238E27FC236}">
              <a16:creationId xmlns:a16="http://schemas.microsoft.com/office/drawing/2014/main" id="{0E7DCC1A-B70A-4FFF-BD6A-C7C0BCA1B841}"/>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177" name="ZoneTexte 176">
          <a:extLst>
            <a:ext uri="{FF2B5EF4-FFF2-40B4-BE49-F238E27FC236}">
              <a16:creationId xmlns:a16="http://schemas.microsoft.com/office/drawing/2014/main" id="{74F3B7AB-A029-473A-96F8-6EBFEE6F6A1E}"/>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178" name="ZoneTexte 177">
          <a:extLst>
            <a:ext uri="{FF2B5EF4-FFF2-40B4-BE49-F238E27FC236}">
              <a16:creationId xmlns:a16="http://schemas.microsoft.com/office/drawing/2014/main" id="{233047DA-9857-4FB6-94D6-221419C39078}"/>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179" name="ZoneTexte 178">
          <a:extLst>
            <a:ext uri="{FF2B5EF4-FFF2-40B4-BE49-F238E27FC236}">
              <a16:creationId xmlns:a16="http://schemas.microsoft.com/office/drawing/2014/main" id="{1957FDEF-4093-4088-9060-D30FA9DD9EF4}"/>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180" name="ZoneTexte 179">
          <a:extLst>
            <a:ext uri="{FF2B5EF4-FFF2-40B4-BE49-F238E27FC236}">
              <a16:creationId xmlns:a16="http://schemas.microsoft.com/office/drawing/2014/main" id="{538798D1-4F02-4533-9ECC-06A4EE9E182D}"/>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181" name="ZoneTexte 180">
          <a:extLst>
            <a:ext uri="{FF2B5EF4-FFF2-40B4-BE49-F238E27FC236}">
              <a16:creationId xmlns:a16="http://schemas.microsoft.com/office/drawing/2014/main" id="{EBDE94A1-2A0B-46D2-BA13-68D8D202A023}"/>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182" name="ZoneTexte 181">
          <a:extLst>
            <a:ext uri="{FF2B5EF4-FFF2-40B4-BE49-F238E27FC236}">
              <a16:creationId xmlns:a16="http://schemas.microsoft.com/office/drawing/2014/main" id="{0AA853AE-1E7C-47F8-B459-24F02FB3FC10}"/>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183" name="ZoneTexte 182">
          <a:extLst>
            <a:ext uri="{FF2B5EF4-FFF2-40B4-BE49-F238E27FC236}">
              <a16:creationId xmlns:a16="http://schemas.microsoft.com/office/drawing/2014/main" id="{84F9BB61-6215-48B2-ACD1-F19834830224}"/>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184" name="ZoneTexte 183">
          <a:extLst>
            <a:ext uri="{FF2B5EF4-FFF2-40B4-BE49-F238E27FC236}">
              <a16:creationId xmlns:a16="http://schemas.microsoft.com/office/drawing/2014/main" id="{3A8CF598-9B24-4707-B05D-D39DAE9A0BBC}"/>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185" name="ZoneTexte 184">
          <a:extLst>
            <a:ext uri="{FF2B5EF4-FFF2-40B4-BE49-F238E27FC236}">
              <a16:creationId xmlns:a16="http://schemas.microsoft.com/office/drawing/2014/main" id="{1D63E6A5-E6A0-43C7-8CBE-3711B0592107}"/>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186" name="ZoneTexte 185">
          <a:extLst>
            <a:ext uri="{FF2B5EF4-FFF2-40B4-BE49-F238E27FC236}">
              <a16:creationId xmlns:a16="http://schemas.microsoft.com/office/drawing/2014/main" id="{7F6CFF7E-22BE-42A7-B9D1-C0C22364B504}"/>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187" name="ZoneTexte 186">
          <a:extLst>
            <a:ext uri="{FF2B5EF4-FFF2-40B4-BE49-F238E27FC236}">
              <a16:creationId xmlns:a16="http://schemas.microsoft.com/office/drawing/2014/main" id="{3A0983BE-108A-40D4-BFC7-BE9AA5FCE06E}"/>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188" name="ZoneTexte 187">
          <a:extLst>
            <a:ext uri="{FF2B5EF4-FFF2-40B4-BE49-F238E27FC236}">
              <a16:creationId xmlns:a16="http://schemas.microsoft.com/office/drawing/2014/main" id="{BB494A5A-C515-4DB8-BD3C-6EA2FF3CB938}"/>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189" name="ZoneTexte 188">
          <a:extLst>
            <a:ext uri="{FF2B5EF4-FFF2-40B4-BE49-F238E27FC236}">
              <a16:creationId xmlns:a16="http://schemas.microsoft.com/office/drawing/2014/main" id="{C0C9A02A-4C7A-46EC-B967-58BA688DD9A9}"/>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190" name="ZoneTexte 189">
          <a:extLst>
            <a:ext uri="{FF2B5EF4-FFF2-40B4-BE49-F238E27FC236}">
              <a16:creationId xmlns:a16="http://schemas.microsoft.com/office/drawing/2014/main" id="{B43080C9-42E8-40B1-8A24-29AA24E484D1}"/>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191" name="ZoneTexte 190">
          <a:extLst>
            <a:ext uri="{FF2B5EF4-FFF2-40B4-BE49-F238E27FC236}">
              <a16:creationId xmlns:a16="http://schemas.microsoft.com/office/drawing/2014/main" id="{D77E886E-76B8-4B83-A452-58E730B89F9F}"/>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192" name="ZoneTexte 191">
          <a:extLst>
            <a:ext uri="{FF2B5EF4-FFF2-40B4-BE49-F238E27FC236}">
              <a16:creationId xmlns:a16="http://schemas.microsoft.com/office/drawing/2014/main" id="{E1F2BA33-6FC2-4B24-B021-8481299ABE9D}"/>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193" name="ZoneTexte 192">
          <a:extLst>
            <a:ext uri="{FF2B5EF4-FFF2-40B4-BE49-F238E27FC236}">
              <a16:creationId xmlns:a16="http://schemas.microsoft.com/office/drawing/2014/main" id="{18D26D26-5E96-49DE-BB3C-A78CF625476B}"/>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194" name="ZoneTexte 193">
          <a:extLst>
            <a:ext uri="{FF2B5EF4-FFF2-40B4-BE49-F238E27FC236}">
              <a16:creationId xmlns:a16="http://schemas.microsoft.com/office/drawing/2014/main" id="{E736C91C-C797-404C-B002-8C1F3324B82E}"/>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195" name="ZoneTexte 194">
          <a:extLst>
            <a:ext uri="{FF2B5EF4-FFF2-40B4-BE49-F238E27FC236}">
              <a16:creationId xmlns:a16="http://schemas.microsoft.com/office/drawing/2014/main" id="{191F8565-EEC6-4198-8359-9D1D32502C09}"/>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196" name="ZoneTexte 195">
          <a:extLst>
            <a:ext uri="{FF2B5EF4-FFF2-40B4-BE49-F238E27FC236}">
              <a16:creationId xmlns:a16="http://schemas.microsoft.com/office/drawing/2014/main" id="{91351B8B-0C45-4986-9067-1F21E6CA7DF5}"/>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197" name="ZoneTexte 196">
          <a:extLst>
            <a:ext uri="{FF2B5EF4-FFF2-40B4-BE49-F238E27FC236}">
              <a16:creationId xmlns:a16="http://schemas.microsoft.com/office/drawing/2014/main" id="{EA864D40-478F-4CC0-8C7C-C2331B0C63EA}"/>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198" name="ZoneTexte 197">
          <a:extLst>
            <a:ext uri="{FF2B5EF4-FFF2-40B4-BE49-F238E27FC236}">
              <a16:creationId xmlns:a16="http://schemas.microsoft.com/office/drawing/2014/main" id="{23B99A50-019B-4B56-9553-3135DA4BF68D}"/>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199" name="ZoneTexte 198">
          <a:extLst>
            <a:ext uri="{FF2B5EF4-FFF2-40B4-BE49-F238E27FC236}">
              <a16:creationId xmlns:a16="http://schemas.microsoft.com/office/drawing/2014/main" id="{76C9F8C8-474A-43E1-AE93-B9C087F907BD}"/>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200" name="ZoneTexte 199">
          <a:extLst>
            <a:ext uri="{FF2B5EF4-FFF2-40B4-BE49-F238E27FC236}">
              <a16:creationId xmlns:a16="http://schemas.microsoft.com/office/drawing/2014/main" id="{295F066A-7C1F-4B5C-9C44-8036AE3A1541}"/>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201" name="ZoneTexte 200">
          <a:extLst>
            <a:ext uri="{FF2B5EF4-FFF2-40B4-BE49-F238E27FC236}">
              <a16:creationId xmlns:a16="http://schemas.microsoft.com/office/drawing/2014/main" id="{C512C32A-91BF-423C-A703-05389205A60D}"/>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202" name="ZoneTexte 201">
          <a:extLst>
            <a:ext uri="{FF2B5EF4-FFF2-40B4-BE49-F238E27FC236}">
              <a16:creationId xmlns:a16="http://schemas.microsoft.com/office/drawing/2014/main" id="{AD1C9C1A-E75C-4DB5-A4CC-8396BB37BCB1}"/>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203" name="ZoneTexte 202">
          <a:extLst>
            <a:ext uri="{FF2B5EF4-FFF2-40B4-BE49-F238E27FC236}">
              <a16:creationId xmlns:a16="http://schemas.microsoft.com/office/drawing/2014/main" id="{9EE3EA3E-8EA6-4642-9920-EC056F055EA7}"/>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204" name="ZoneTexte 203">
          <a:extLst>
            <a:ext uri="{FF2B5EF4-FFF2-40B4-BE49-F238E27FC236}">
              <a16:creationId xmlns:a16="http://schemas.microsoft.com/office/drawing/2014/main" id="{4CF8AD39-BD11-4304-8269-9B9CB6FECFEF}"/>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205" name="ZoneTexte 204">
          <a:extLst>
            <a:ext uri="{FF2B5EF4-FFF2-40B4-BE49-F238E27FC236}">
              <a16:creationId xmlns:a16="http://schemas.microsoft.com/office/drawing/2014/main" id="{B2396C56-1E8B-4B87-BE91-CEBB15820FF7}"/>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206" name="ZoneTexte 205">
          <a:extLst>
            <a:ext uri="{FF2B5EF4-FFF2-40B4-BE49-F238E27FC236}">
              <a16:creationId xmlns:a16="http://schemas.microsoft.com/office/drawing/2014/main" id="{B6AC1088-BB42-44AC-9216-ED3E9EAFFE56}"/>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207" name="ZoneTexte 206">
          <a:extLst>
            <a:ext uri="{FF2B5EF4-FFF2-40B4-BE49-F238E27FC236}">
              <a16:creationId xmlns:a16="http://schemas.microsoft.com/office/drawing/2014/main" id="{790AB686-937C-40D8-9057-BF1120444F12}"/>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208" name="ZoneTexte 207">
          <a:extLst>
            <a:ext uri="{FF2B5EF4-FFF2-40B4-BE49-F238E27FC236}">
              <a16:creationId xmlns:a16="http://schemas.microsoft.com/office/drawing/2014/main" id="{31F75290-E510-499D-9140-B2CF17CDD5C2}"/>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209" name="ZoneTexte 208">
          <a:extLst>
            <a:ext uri="{FF2B5EF4-FFF2-40B4-BE49-F238E27FC236}">
              <a16:creationId xmlns:a16="http://schemas.microsoft.com/office/drawing/2014/main" id="{1D761CF2-80AC-4E6F-B282-5BFD61C2A659}"/>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210" name="ZoneTexte 209">
          <a:extLst>
            <a:ext uri="{FF2B5EF4-FFF2-40B4-BE49-F238E27FC236}">
              <a16:creationId xmlns:a16="http://schemas.microsoft.com/office/drawing/2014/main" id="{8D0BC525-20F7-48A2-83E7-7DACBF999238}"/>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211" name="ZoneTexte 210">
          <a:extLst>
            <a:ext uri="{FF2B5EF4-FFF2-40B4-BE49-F238E27FC236}">
              <a16:creationId xmlns:a16="http://schemas.microsoft.com/office/drawing/2014/main" id="{B5E37E78-A45D-4AA3-8930-E0D7F3F3D451}"/>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212" name="ZoneTexte 211">
          <a:extLst>
            <a:ext uri="{FF2B5EF4-FFF2-40B4-BE49-F238E27FC236}">
              <a16:creationId xmlns:a16="http://schemas.microsoft.com/office/drawing/2014/main" id="{ACE16E07-8033-4D73-96AB-BA0F761BDEF6}"/>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213" name="ZoneTexte 212">
          <a:extLst>
            <a:ext uri="{FF2B5EF4-FFF2-40B4-BE49-F238E27FC236}">
              <a16:creationId xmlns:a16="http://schemas.microsoft.com/office/drawing/2014/main" id="{1E622CF1-A40B-45DB-92A6-37550199B5B9}"/>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214" name="ZoneTexte 213">
          <a:extLst>
            <a:ext uri="{FF2B5EF4-FFF2-40B4-BE49-F238E27FC236}">
              <a16:creationId xmlns:a16="http://schemas.microsoft.com/office/drawing/2014/main" id="{3A31B4BB-018C-4909-9FD6-C462A8E0333B}"/>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215" name="ZoneTexte 214">
          <a:extLst>
            <a:ext uri="{FF2B5EF4-FFF2-40B4-BE49-F238E27FC236}">
              <a16:creationId xmlns:a16="http://schemas.microsoft.com/office/drawing/2014/main" id="{8E24AAE2-0066-4D93-B13F-4E799BC8DC03}"/>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216" name="ZoneTexte 215">
          <a:extLst>
            <a:ext uri="{FF2B5EF4-FFF2-40B4-BE49-F238E27FC236}">
              <a16:creationId xmlns:a16="http://schemas.microsoft.com/office/drawing/2014/main" id="{BE19379F-B974-43DD-90B9-97B57AAD223F}"/>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217" name="ZoneTexte 216">
          <a:extLst>
            <a:ext uri="{FF2B5EF4-FFF2-40B4-BE49-F238E27FC236}">
              <a16:creationId xmlns:a16="http://schemas.microsoft.com/office/drawing/2014/main" id="{77AD9ADC-4508-4E52-8D95-21F216548FD3}"/>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218" name="ZoneTexte 217">
          <a:extLst>
            <a:ext uri="{FF2B5EF4-FFF2-40B4-BE49-F238E27FC236}">
              <a16:creationId xmlns:a16="http://schemas.microsoft.com/office/drawing/2014/main" id="{E048F8D3-B2DC-4380-BBB9-11B154B9ECCB}"/>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219" name="ZoneTexte 218">
          <a:extLst>
            <a:ext uri="{FF2B5EF4-FFF2-40B4-BE49-F238E27FC236}">
              <a16:creationId xmlns:a16="http://schemas.microsoft.com/office/drawing/2014/main" id="{E9238688-0287-42EF-BD33-7F387918C819}"/>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220" name="ZoneTexte 219">
          <a:extLst>
            <a:ext uri="{FF2B5EF4-FFF2-40B4-BE49-F238E27FC236}">
              <a16:creationId xmlns:a16="http://schemas.microsoft.com/office/drawing/2014/main" id="{94509B90-EE66-4BD3-B01C-CDE18CBA4462}"/>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221" name="ZoneTexte 220">
          <a:extLst>
            <a:ext uri="{FF2B5EF4-FFF2-40B4-BE49-F238E27FC236}">
              <a16:creationId xmlns:a16="http://schemas.microsoft.com/office/drawing/2014/main" id="{73C9A009-DB39-4E22-B9D0-B74A09DC953E}"/>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222" name="ZoneTexte 221">
          <a:extLst>
            <a:ext uri="{FF2B5EF4-FFF2-40B4-BE49-F238E27FC236}">
              <a16:creationId xmlns:a16="http://schemas.microsoft.com/office/drawing/2014/main" id="{26C02E67-C885-43EB-BF02-2578BB0A3303}"/>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223" name="ZoneTexte 222">
          <a:extLst>
            <a:ext uri="{FF2B5EF4-FFF2-40B4-BE49-F238E27FC236}">
              <a16:creationId xmlns:a16="http://schemas.microsoft.com/office/drawing/2014/main" id="{57831F5F-8095-41E2-BDC0-C83DC433727A}"/>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224" name="ZoneTexte 223">
          <a:extLst>
            <a:ext uri="{FF2B5EF4-FFF2-40B4-BE49-F238E27FC236}">
              <a16:creationId xmlns:a16="http://schemas.microsoft.com/office/drawing/2014/main" id="{F238E6B7-8893-4DE9-A2E3-0BBD3E6DA43B}"/>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225" name="ZoneTexte 224">
          <a:extLst>
            <a:ext uri="{FF2B5EF4-FFF2-40B4-BE49-F238E27FC236}">
              <a16:creationId xmlns:a16="http://schemas.microsoft.com/office/drawing/2014/main" id="{384CB45D-11DF-4353-9468-A17405CAE8DF}"/>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226" name="ZoneTexte 225">
          <a:extLst>
            <a:ext uri="{FF2B5EF4-FFF2-40B4-BE49-F238E27FC236}">
              <a16:creationId xmlns:a16="http://schemas.microsoft.com/office/drawing/2014/main" id="{FB22ADF8-25B9-4C5D-8845-82D8805D6F0F}"/>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227" name="ZoneTexte 226">
          <a:extLst>
            <a:ext uri="{FF2B5EF4-FFF2-40B4-BE49-F238E27FC236}">
              <a16:creationId xmlns:a16="http://schemas.microsoft.com/office/drawing/2014/main" id="{29919F42-F36A-4A19-A3D3-5B1AB56FFE06}"/>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228" name="ZoneTexte 227">
          <a:extLst>
            <a:ext uri="{FF2B5EF4-FFF2-40B4-BE49-F238E27FC236}">
              <a16:creationId xmlns:a16="http://schemas.microsoft.com/office/drawing/2014/main" id="{F3B4C933-F1C1-4334-A064-E5855F4DA6C2}"/>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229" name="ZoneTexte 228">
          <a:extLst>
            <a:ext uri="{FF2B5EF4-FFF2-40B4-BE49-F238E27FC236}">
              <a16:creationId xmlns:a16="http://schemas.microsoft.com/office/drawing/2014/main" id="{AAA1B7DD-7BF8-4E11-8403-A1C3B122E383}"/>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230" name="ZoneTexte 229">
          <a:extLst>
            <a:ext uri="{FF2B5EF4-FFF2-40B4-BE49-F238E27FC236}">
              <a16:creationId xmlns:a16="http://schemas.microsoft.com/office/drawing/2014/main" id="{1259FC93-E70F-4993-A0E7-D000EE5E07FF}"/>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231" name="ZoneTexte 230">
          <a:extLst>
            <a:ext uri="{FF2B5EF4-FFF2-40B4-BE49-F238E27FC236}">
              <a16:creationId xmlns:a16="http://schemas.microsoft.com/office/drawing/2014/main" id="{B7BF678E-33F1-436D-895E-12AB2C0DB067}"/>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232" name="ZoneTexte 231">
          <a:extLst>
            <a:ext uri="{FF2B5EF4-FFF2-40B4-BE49-F238E27FC236}">
              <a16:creationId xmlns:a16="http://schemas.microsoft.com/office/drawing/2014/main" id="{AFB832CF-BE17-4207-A7C7-7233A4A55FA9}"/>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233" name="ZoneTexte 232">
          <a:extLst>
            <a:ext uri="{FF2B5EF4-FFF2-40B4-BE49-F238E27FC236}">
              <a16:creationId xmlns:a16="http://schemas.microsoft.com/office/drawing/2014/main" id="{3B0FAA8F-6F6D-45EA-92AB-65F4054BED6F}"/>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234" name="ZoneTexte 233">
          <a:extLst>
            <a:ext uri="{FF2B5EF4-FFF2-40B4-BE49-F238E27FC236}">
              <a16:creationId xmlns:a16="http://schemas.microsoft.com/office/drawing/2014/main" id="{8CD5948E-7ABE-4A43-9FD1-0E147D964FBB}"/>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235" name="ZoneTexte 234">
          <a:extLst>
            <a:ext uri="{FF2B5EF4-FFF2-40B4-BE49-F238E27FC236}">
              <a16:creationId xmlns:a16="http://schemas.microsoft.com/office/drawing/2014/main" id="{7FB1A3FF-B33E-49A2-8B4D-87149607EBC8}"/>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236" name="ZoneTexte 235">
          <a:extLst>
            <a:ext uri="{FF2B5EF4-FFF2-40B4-BE49-F238E27FC236}">
              <a16:creationId xmlns:a16="http://schemas.microsoft.com/office/drawing/2014/main" id="{09E1F136-F211-496F-980A-98B180C9F504}"/>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237" name="ZoneTexte 236">
          <a:extLst>
            <a:ext uri="{FF2B5EF4-FFF2-40B4-BE49-F238E27FC236}">
              <a16:creationId xmlns:a16="http://schemas.microsoft.com/office/drawing/2014/main" id="{423814D2-D673-4BC8-95DF-4AD4172614B7}"/>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238" name="ZoneTexte 237">
          <a:extLst>
            <a:ext uri="{FF2B5EF4-FFF2-40B4-BE49-F238E27FC236}">
              <a16:creationId xmlns:a16="http://schemas.microsoft.com/office/drawing/2014/main" id="{517DDA32-AF08-44AA-AC45-597C6C2DEA34}"/>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239" name="ZoneTexte 238">
          <a:extLst>
            <a:ext uri="{FF2B5EF4-FFF2-40B4-BE49-F238E27FC236}">
              <a16:creationId xmlns:a16="http://schemas.microsoft.com/office/drawing/2014/main" id="{6CC41900-F67E-4205-B7D1-633B2252FBAF}"/>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240" name="ZoneTexte 239">
          <a:extLst>
            <a:ext uri="{FF2B5EF4-FFF2-40B4-BE49-F238E27FC236}">
              <a16:creationId xmlns:a16="http://schemas.microsoft.com/office/drawing/2014/main" id="{E2756359-A93F-45AC-9F25-5F4B56950793}"/>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241" name="ZoneTexte 240">
          <a:extLst>
            <a:ext uri="{FF2B5EF4-FFF2-40B4-BE49-F238E27FC236}">
              <a16:creationId xmlns:a16="http://schemas.microsoft.com/office/drawing/2014/main" id="{8AC51C7A-D2D8-422B-A534-38EDCB2DD82C}"/>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242" name="ZoneTexte 241">
          <a:extLst>
            <a:ext uri="{FF2B5EF4-FFF2-40B4-BE49-F238E27FC236}">
              <a16:creationId xmlns:a16="http://schemas.microsoft.com/office/drawing/2014/main" id="{2518D710-1725-4D53-8D5D-E7ED7D3F1B39}"/>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243" name="ZoneTexte 242">
          <a:extLst>
            <a:ext uri="{FF2B5EF4-FFF2-40B4-BE49-F238E27FC236}">
              <a16:creationId xmlns:a16="http://schemas.microsoft.com/office/drawing/2014/main" id="{513B567F-2676-42FD-BD41-2AA1A82EC156}"/>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244" name="ZoneTexte 243">
          <a:extLst>
            <a:ext uri="{FF2B5EF4-FFF2-40B4-BE49-F238E27FC236}">
              <a16:creationId xmlns:a16="http://schemas.microsoft.com/office/drawing/2014/main" id="{1C818726-49E1-41DA-8383-BF3771B62A92}"/>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245" name="ZoneTexte 244">
          <a:extLst>
            <a:ext uri="{FF2B5EF4-FFF2-40B4-BE49-F238E27FC236}">
              <a16:creationId xmlns:a16="http://schemas.microsoft.com/office/drawing/2014/main" id="{1D97502D-CAA6-441F-BA1D-13720EE84F42}"/>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246" name="ZoneTexte 245">
          <a:extLst>
            <a:ext uri="{FF2B5EF4-FFF2-40B4-BE49-F238E27FC236}">
              <a16:creationId xmlns:a16="http://schemas.microsoft.com/office/drawing/2014/main" id="{7816DBFC-4E6C-45A2-B978-7C34F6B5EA04}"/>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247" name="ZoneTexte 246">
          <a:extLst>
            <a:ext uri="{FF2B5EF4-FFF2-40B4-BE49-F238E27FC236}">
              <a16:creationId xmlns:a16="http://schemas.microsoft.com/office/drawing/2014/main" id="{625994DF-0ADB-4BA0-ABF3-17FC20ECBA7E}"/>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248" name="ZoneTexte 247">
          <a:extLst>
            <a:ext uri="{FF2B5EF4-FFF2-40B4-BE49-F238E27FC236}">
              <a16:creationId xmlns:a16="http://schemas.microsoft.com/office/drawing/2014/main" id="{F083751D-7C72-407D-9436-636E64CD212B}"/>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249" name="ZoneTexte 248">
          <a:extLst>
            <a:ext uri="{FF2B5EF4-FFF2-40B4-BE49-F238E27FC236}">
              <a16:creationId xmlns:a16="http://schemas.microsoft.com/office/drawing/2014/main" id="{08DA8BE3-8ACE-4828-B64F-EEE0B29597D2}"/>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250" name="ZoneTexte 249">
          <a:extLst>
            <a:ext uri="{FF2B5EF4-FFF2-40B4-BE49-F238E27FC236}">
              <a16:creationId xmlns:a16="http://schemas.microsoft.com/office/drawing/2014/main" id="{76C322BB-268A-4C3B-A4BD-8A8A819D8F55}"/>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251" name="ZoneTexte 250">
          <a:extLst>
            <a:ext uri="{FF2B5EF4-FFF2-40B4-BE49-F238E27FC236}">
              <a16:creationId xmlns:a16="http://schemas.microsoft.com/office/drawing/2014/main" id="{C63B7B85-EDF7-4714-87DF-0292FE7DB002}"/>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252" name="ZoneTexte 251">
          <a:extLst>
            <a:ext uri="{FF2B5EF4-FFF2-40B4-BE49-F238E27FC236}">
              <a16:creationId xmlns:a16="http://schemas.microsoft.com/office/drawing/2014/main" id="{8789BF54-FB09-42DB-A22E-8D130AC0D9C2}"/>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253" name="ZoneTexte 252">
          <a:extLst>
            <a:ext uri="{FF2B5EF4-FFF2-40B4-BE49-F238E27FC236}">
              <a16:creationId xmlns:a16="http://schemas.microsoft.com/office/drawing/2014/main" id="{9EFC061D-E0E4-4C7F-8EED-D534459F5961}"/>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254" name="ZoneTexte 253">
          <a:extLst>
            <a:ext uri="{FF2B5EF4-FFF2-40B4-BE49-F238E27FC236}">
              <a16:creationId xmlns:a16="http://schemas.microsoft.com/office/drawing/2014/main" id="{4A8EC3D8-B9EF-4DB0-A6DF-1C091CFA05F8}"/>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255" name="ZoneTexte 254">
          <a:extLst>
            <a:ext uri="{FF2B5EF4-FFF2-40B4-BE49-F238E27FC236}">
              <a16:creationId xmlns:a16="http://schemas.microsoft.com/office/drawing/2014/main" id="{F2F058FC-B3E0-445B-98BA-9673756CF480}"/>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256" name="ZoneTexte 255">
          <a:extLst>
            <a:ext uri="{FF2B5EF4-FFF2-40B4-BE49-F238E27FC236}">
              <a16:creationId xmlns:a16="http://schemas.microsoft.com/office/drawing/2014/main" id="{D2008DE5-E70A-4460-8A28-AA371CB3075A}"/>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257" name="ZoneTexte 256">
          <a:extLst>
            <a:ext uri="{FF2B5EF4-FFF2-40B4-BE49-F238E27FC236}">
              <a16:creationId xmlns:a16="http://schemas.microsoft.com/office/drawing/2014/main" id="{561761E8-C1E0-46CA-92C3-81E228EE4763}"/>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258" name="ZoneTexte 257">
          <a:extLst>
            <a:ext uri="{FF2B5EF4-FFF2-40B4-BE49-F238E27FC236}">
              <a16:creationId xmlns:a16="http://schemas.microsoft.com/office/drawing/2014/main" id="{84906782-CB54-4318-A3A3-663E019C4DA3}"/>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259" name="ZoneTexte 258">
          <a:extLst>
            <a:ext uri="{FF2B5EF4-FFF2-40B4-BE49-F238E27FC236}">
              <a16:creationId xmlns:a16="http://schemas.microsoft.com/office/drawing/2014/main" id="{AAF6D956-2309-4A38-986E-3315883DEF5B}"/>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260" name="ZoneTexte 259">
          <a:extLst>
            <a:ext uri="{FF2B5EF4-FFF2-40B4-BE49-F238E27FC236}">
              <a16:creationId xmlns:a16="http://schemas.microsoft.com/office/drawing/2014/main" id="{9465985D-F361-4B61-AFAA-766AB58F4222}"/>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261" name="ZoneTexte 260">
          <a:extLst>
            <a:ext uri="{FF2B5EF4-FFF2-40B4-BE49-F238E27FC236}">
              <a16:creationId xmlns:a16="http://schemas.microsoft.com/office/drawing/2014/main" id="{748E4684-57D9-4E13-8989-1C8C1480A08C}"/>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262" name="ZoneTexte 261">
          <a:extLst>
            <a:ext uri="{FF2B5EF4-FFF2-40B4-BE49-F238E27FC236}">
              <a16:creationId xmlns:a16="http://schemas.microsoft.com/office/drawing/2014/main" id="{07E5EAAE-C73A-4480-9083-4A3F555F44F1}"/>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263" name="ZoneTexte 262">
          <a:extLst>
            <a:ext uri="{FF2B5EF4-FFF2-40B4-BE49-F238E27FC236}">
              <a16:creationId xmlns:a16="http://schemas.microsoft.com/office/drawing/2014/main" id="{E90AF299-36A2-4945-8EFC-114C4C1410D4}"/>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264" name="ZoneTexte 263">
          <a:extLst>
            <a:ext uri="{FF2B5EF4-FFF2-40B4-BE49-F238E27FC236}">
              <a16:creationId xmlns:a16="http://schemas.microsoft.com/office/drawing/2014/main" id="{914B0816-A053-4714-80EA-959BC5E13C54}"/>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265" name="ZoneTexte 264">
          <a:extLst>
            <a:ext uri="{FF2B5EF4-FFF2-40B4-BE49-F238E27FC236}">
              <a16:creationId xmlns:a16="http://schemas.microsoft.com/office/drawing/2014/main" id="{A2227D6A-0E47-4786-A0E4-B3477A808218}"/>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266" name="ZoneTexte 265">
          <a:extLst>
            <a:ext uri="{FF2B5EF4-FFF2-40B4-BE49-F238E27FC236}">
              <a16:creationId xmlns:a16="http://schemas.microsoft.com/office/drawing/2014/main" id="{34F97947-56FE-4764-8B25-3C3645ED23D9}"/>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267" name="ZoneTexte 266">
          <a:extLst>
            <a:ext uri="{FF2B5EF4-FFF2-40B4-BE49-F238E27FC236}">
              <a16:creationId xmlns:a16="http://schemas.microsoft.com/office/drawing/2014/main" id="{93350F2B-178E-470F-B089-DD160A2BD915}"/>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268" name="ZoneTexte 267">
          <a:extLst>
            <a:ext uri="{FF2B5EF4-FFF2-40B4-BE49-F238E27FC236}">
              <a16:creationId xmlns:a16="http://schemas.microsoft.com/office/drawing/2014/main" id="{83DC81EC-002B-4C07-9E61-EAF4754ECF6A}"/>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69" name="ZoneTexte 268">
          <a:extLst>
            <a:ext uri="{FF2B5EF4-FFF2-40B4-BE49-F238E27FC236}">
              <a16:creationId xmlns:a16="http://schemas.microsoft.com/office/drawing/2014/main" id="{5CE8BB29-8FDA-4014-BBD2-86C271EDAC0A}"/>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270" name="ZoneTexte 269">
          <a:extLst>
            <a:ext uri="{FF2B5EF4-FFF2-40B4-BE49-F238E27FC236}">
              <a16:creationId xmlns:a16="http://schemas.microsoft.com/office/drawing/2014/main" id="{203B17F9-DF1B-4C2A-8667-BE3BE71E9831}"/>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71" name="ZoneTexte 270">
          <a:extLst>
            <a:ext uri="{FF2B5EF4-FFF2-40B4-BE49-F238E27FC236}">
              <a16:creationId xmlns:a16="http://schemas.microsoft.com/office/drawing/2014/main" id="{6D61D311-2C12-42BD-BF7B-73A8AB27B8A1}"/>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272" name="ZoneTexte 271">
          <a:extLst>
            <a:ext uri="{FF2B5EF4-FFF2-40B4-BE49-F238E27FC236}">
              <a16:creationId xmlns:a16="http://schemas.microsoft.com/office/drawing/2014/main" id="{2D224915-8E90-48CB-A45E-A9A9F6EE2A37}"/>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73" name="ZoneTexte 272">
          <a:extLst>
            <a:ext uri="{FF2B5EF4-FFF2-40B4-BE49-F238E27FC236}">
              <a16:creationId xmlns:a16="http://schemas.microsoft.com/office/drawing/2014/main" id="{F09E18F7-4BD0-4D68-B831-A7EE3F750239}"/>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74" name="ZoneTexte 273">
          <a:extLst>
            <a:ext uri="{FF2B5EF4-FFF2-40B4-BE49-F238E27FC236}">
              <a16:creationId xmlns:a16="http://schemas.microsoft.com/office/drawing/2014/main" id="{1B3E1EBF-733F-4399-9C9E-0999D0FB0229}"/>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75" name="ZoneTexte 274">
          <a:extLst>
            <a:ext uri="{FF2B5EF4-FFF2-40B4-BE49-F238E27FC236}">
              <a16:creationId xmlns:a16="http://schemas.microsoft.com/office/drawing/2014/main" id="{B3707B57-A26B-4C74-8189-2D7777FFAD63}"/>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76" name="ZoneTexte 275">
          <a:extLst>
            <a:ext uri="{FF2B5EF4-FFF2-40B4-BE49-F238E27FC236}">
              <a16:creationId xmlns:a16="http://schemas.microsoft.com/office/drawing/2014/main" id="{F80AE5E6-3CC7-4000-8F3F-DE2A8C2858C8}"/>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77" name="ZoneTexte 276">
          <a:extLst>
            <a:ext uri="{FF2B5EF4-FFF2-40B4-BE49-F238E27FC236}">
              <a16:creationId xmlns:a16="http://schemas.microsoft.com/office/drawing/2014/main" id="{DCCCE519-B070-4156-85D4-6879549D3355}"/>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78" name="ZoneTexte 277">
          <a:extLst>
            <a:ext uri="{FF2B5EF4-FFF2-40B4-BE49-F238E27FC236}">
              <a16:creationId xmlns:a16="http://schemas.microsoft.com/office/drawing/2014/main" id="{06351798-E6D8-4D5E-8D3B-7E538AB07C18}"/>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79" name="ZoneTexte 278">
          <a:extLst>
            <a:ext uri="{FF2B5EF4-FFF2-40B4-BE49-F238E27FC236}">
              <a16:creationId xmlns:a16="http://schemas.microsoft.com/office/drawing/2014/main" id="{680ECFDC-A30F-4376-889D-60F5F3D87F23}"/>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80" name="ZoneTexte 279">
          <a:extLst>
            <a:ext uri="{FF2B5EF4-FFF2-40B4-BE49-F238E27FC236}">
              <a16:creationId xmlns:a16="http://schemas.microsoft.com/office/drawing/2014/main" id="{3B13D31A-47C1-4802-9FBF-AE8C178313D7}"/>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81" name="ZoneTexte 280">
          <a:extLst>
            <a:ext uri="{FF2B5EF4-FFF2-40B4-BE49-F238E27FC236}">
              <a16:creationId xmlns:a16="http://schemas.microsoft.com/office/drawing/2014/main" id="{6D1CFDE6-EA66-4BB4-B4FF-D4039D89BCAC}"/>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82" name="ZoneTexte 281">
          <a:extLst>
            <a:ext uri="{FF2B5EF4-FFF2-40B4-BE49-F238E27FC236}">
              <a16:creationId xmlns:a16="http://schemas.microsoft.com/office/drawing/2014/main" id="{A1782B7E-D7BB-4CFE-B574-0F29FF1EB20A}"/>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83" name="ZoneTexte 282">
          <a:extLst>
            <a:ext uri="{FF2B5EF4-FFF2-40B4-BE49-F238E27FC236}">
              <a16:creationId xmlns:a16="http://schemas.microsoft.com/office/drawing/2014/main" id="{12960015-0409-4BBC-BF4B-C05FCD9323D4}"/>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84" name="ZoneTexte 283">
          <a:extLst>
            <a:ext uri="{FF2B5EF4-FFF2-40B4-BE49-F238E27FC236}">
              <a16:creationId xmlns:a16="http://schemas.microsoft.com/office/drawing/2014/main" id="{B3D5EE6D-F08B-4645-94BF-CC6887153E47}"/>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85" name="ZoneTexte 284">
          <a:extLst>
            <a:ext uri="{FF2B5EF4-FFF2-40B4-BE49-F238E27FC236}">
              <a16:creationId xmlns:a16="http://schemas.microsoft.com/office/drawing/2014/main" id="{66CBF414-0931-4A7A-86A6-D7A3D7C131B2}"/>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86" name="ZoneTexte 285">
          <a:extLst>
            <a:ext uri="{FF2B5EF4-FFF2-40B4-BE49-F238E27FC236}">
              <a16:creationId xmlns:a16="http://schemas.microsoft.com/office/drawing/2014/main" id="{374FC5A3-9EC9-48F4-86E5-4357D0D64F66}"/>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87" name="ZoneTexte 286">
          <a:extLst>
            <a:ext uri="{FF2B5EF4-FFF2-40B4-BE49-F238E27FC236}">
              <a16:creationId xmlns:a16="http://schemas.microsoft.com/office/drawing/2014/main" id="{DA703296-788E-4DEF-935F-DA690449AEFD}"/>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88" name="ZoneTexte 287">
          <a:extLst>
            <a:ext uri="{FF2B5EF4-FFF2-40B4-BE49-F238E27FC236}">
              <a16:creationId xmlns:a16="http://schemas.microsoft.com/office/drawing/2014/main" id="{31F4E604-1F8D-48D9-A97C-BF3735913356}"/>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89" name="ZoneTexte 288">
          <a:extLst>
            <a:ext uri="{FF2B5EF4-FFF2-40B4-BE49-F238E27FC236}">
              <a16:creationId xmlns:a16="http://schemas.microsoft.com/office/drawing/2014/main" id="{380AC3E1-33FF-458B-9C88-650412F7883E}"/>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90" name="ZoneTexte 289">
          <a:extLst>
            <a:ext uri="{FF2B5EF4-FFF2-40B4-BE49-F238E27FC236}">
              <a16:creationId xmlns:a16="http://schemas.microsoft.com/office/drawing/2014/main" id="{DC3D499F-7874-49EC-880E-7D121F2E2420}"/>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91" name="ZoneTexte 290">
          <a:extLst>
            <a:ext uri="{FF2B5EF4-FFF2-40B4-BE49-F238E27FC236}">
              <a16:creationId xmlns:a16="http://schemas.microsoft.com/office/drawing/2014/main" id="{CF2498CE-B6A9-443B-8864-EF0AC7AAE220}"/>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92" name="ZoneTexte 291">
          <a:extLst>
            <a:ext uri="{FF2B5EF4-FFF2-40B4-BE49-F238E27FC236}">
              <a16:creationId xmlns:a16="http://schemas.microsoft.com/office/drawing/2014/main" id="{F3D032AE-37C8-4F41-9F78-8F8294576662}"/>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93" name="ZoneTexte 292">
          <a:extLst>
            <a:ext uri="{FF2B5EF4-FFF2-40B4-BE49-F238E27FC236}">
              <a16:creationId xmlns:a16="http://schemas.microsoft.com/office/drawing/2014/main" id="{253915E3-0587-42C2-AEE3-E0543B35EEEF}"/>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94" name="ZoneTexte 293">
          <a:extLst>
            <a:ext uri="{FF2B5EF4-FFF2-40B4-BE49-F238E27FC236}">
              <a16:creationId xmlns:a16="http://schemas.microsoft.com/office/drawing/2014/main" id="{72DAE7DF-F781-4B9D-96D8-2D3476926D88}"/>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95" name="ZoneTexte 294">
          <a:extLst>
            <a:ext uri="{FF2B5EF4-FFF2-40B4-BE49-F238E27FC236}">
              <a16:creationId xmlns:a16="http://schemas.microsoft.com/office/drawing/2014/main" id="{EB7C1766-BFF2-429B-A6D6-282B49E1293D}"/>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96" name="ZoneTexte 295">
          <a:extLst>
            <a:ext uri="{FF2B5EF4-FFF2-40B4-BE49-F238E27FC236}">
              <a16:creationId xmlns:a16="http://schemas.microsoft.com/office/drawing/2014/main" id="{433C1B6F-5D72-42B7-A7FC-77772A0829BB}"/>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97" name="ZoneTexte 296">
          <a:extLst>
            <a:ext uri="{FF2B5EF4-FFF2-40B4-BE49-F238E27FC236}">
              <a16:creationId xmlns:a16="http://schemas.microsoft.com/office/drawing/2014/main" id="{5B933380-F052-40BD-8B65-50A96C926243}"/>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98" name="ZoneTexte 297">
          <a:extLst>
            <a:ext uri="{FF2B5EF4-FFF2-40B4-BE49-F238E27FC236}">
              <a16:creationId xmlns:a16="http://schemas.microsoft.com/office/drawing/2014/main" id="{58BC1984-58AD-4211-8B63-4ECED1987E15}"/>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299" name="ZoneTexte 298">
          <a:extLst>
            <a:ext uri="{FF2B5EF4-FFF2-40B4-BE49-F238E27FC236}">
              <a16:creationId xmlns:a16="http://schemas.microsoft.com/office/drawing/2014/main" id="{FB8F9009-3FC7-44E1-B6F2-93D8A998B6F5}"/>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300" name="ZoneTexte 299">
          <a:extLst>
            <a:ext uri="{FF2B5EF4-FFF2-40B4-BE49-F238E27FC236}">
              <a16:creationId xmlns:a16="http://schemas.microsoft.com/office/drawing/2014/main" id="{14E69996-C115-4C07-A6D3-AF27C4DDA39A}"/>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301" name="ZoneTexte 300">
          <a:extLst>
            <a:ext uri="{FF2B5EF4-FFF2-40B4-BE49-F238E27FC236}">
              <a16:creationId xmlns:a16="http://schemas.microsoft.com/office/drawing/2014/main" id="{C2C4DA47-021E-4A28-8721-8C7009586C04}"/>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302" name="ZoneTexte 301">
          <a:extLst>
            <a:ext uri="{FF2B5EF4-FFF2-40B4-BE49-F238E27FC236}">
              <a16:creationId xmlns:a16="http://schemas.microsoft.com/office/drawing/2014/main" id="{04F08CA6-D023-4964-8588-3B883DB95D99}"/>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303" name="ZoneTexte 302">
          <a:extLst>
            <a:ext uri="{FF2B5EF4-FFF2-40B4-BE49-F238E27FC236}">
              <a16:creationId xmlns:a16="http://schemas.microsoft.com/office/drawing/2014/main" id="{4D028FB5-8850-4304-A841-E6AE23E0292C}"/>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304" name="ZoneTexte 303">
          <a:extLst>
            <a:ext uri="{FF2B5EF4-FFF2-40B4-BE49-F238E27FC236}">
              <a16:creationId xmlns:a16="http://schemas.microsoft.com/office/drawing/2014/main" id="{25113724-CF82-4060-97B7-44CBA4C26399}"/>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305" name="ZoneTexte 304">
          <a:extLst>
            <a:ext uri="{FF2B5EF4-FFF2-40B4-BE49-F238E27FC236}">
              <a16:creationId xmlns:a16="http://schemas.microsoft.com/office/drawing/2014/main" id="{7E673F80-C998-4AC9-8356-F3191E19EE61}"/>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306" name="ZoneTexte 305">
          <a:extLst>
            <a:ext uri="{FF2B5EF4-FFF2-40B4-BE49-F238E27FC236}">
              <a16:creationId xmlns:a16="http://schemas.microsoft.com/office/drawing/2014/main" id="{CF580135-9877-46EF-B54E-28BD9C2C8475}"/>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307" name="ZoneTexte 306">
          <a:extLst>
            <a:ext uri="{FF2B5EF4-FFF2-40B4-BE49-F238E27FC236}">
              <a16:creationId xmlns:a16="http://schemas.microsoft.com/office/drawing/2014/main" id="{39F31BE2-4C1C-42B8-83C7-91DA4D4D6200}"/>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308" name="ZoneTexte 307">
          <a:extLst>
            <a:ext uri="{FF2B5EF4-FFF2-40B4-BE49-F238E27FC236}">
              <a16:creationId xmlns:a16="http://schemas.microsoft.com/office/drawing/2014/main" id="{936D6895-5686-480D-9B71-9F3D0D774DBA}"/>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309" name="ZoneTexte 308">
          <a:extLst>
            <a:ext uri="{FF2B5EF4-FFF2-40B4-BE49-F238E27FC236}">
              <a16:creationId xmlns:a16="http://schemas.microsoft.com/office/drawing/2014/main" id="{7640DDC4-F81C-467E-9F30-DDA9D825659E}"/>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310" name="ZoneTexte 309">
          <a:extLst>
            <a:ext uri="{FF2B5EF4-FFF2-40B4-BE49-F238E27FC236}">
              <a16:creationId xmlns:a16="http://schemas.microsoft.com/office/drawing/2014/main" id="{95B559B5-CAF5-4635-806A-349F6ADA507C}"/>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311" name="ZoneTexte 310">
          <a:extLst>
            <a:ext uri="{FF2B5EF4-FFF2-40B4-BE49-F238E27FC236}">
              <a16:creationId xmlns:a16="http://schemas.microsoft.com/office/drawing/2014/main" id="{61CB2814-7281-4E42-94C7-1B899A656736}"/>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312" name="ZoneTexte 311">
          <a:extLst>
            <a:ext uri="{FF2B5EF4-FFF2-40B4-BE49-F238E27FC236}">
              <a16:creationId xmlns:a16="http://schemas.microsoft.com/office/drawing/2014/main" id="{1A8C3106-DEA9-475D-BAAC-013D6401636F}"/>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313" name="ZoneTexte 312">
          <a:extLst>
            <a:ext uri="{FF2B5EF4-FFF2-40B4-BE49-F238E27FC236}">
              <a16:creationId xmlns:a16="http://schemas.microsoft.com/office/drawing/2014/main" id="{BA0F664E-5C6B-48C4-9869-2DCFAF354F42}"/>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314" name="ZoneTexte 313">
          <a:extLst>
            <a:ext uri="{FF2B5EF4-FFF2-40B4-BE49-F238E27FC236}">
              <a16:creationId xmlns:a16="http://schemas.microsoft.com/office/drawing/2014/main" id="{07339711-E041-4B8C-8838-B6DB58F150E8}"/>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315" name="ZoneTexte 314">
          <a:extLst>
            <a:ext uri="{FF2B5EF4-FFF2-40B4-BE49-F238E27FC236}">
              <a16:creationId xmlns:a16="http://schemas.microsoft.com/office/drawing/2014/main" id="{A2B10EDA-4C7F-484F-91C1-C30CCBE6FDFC}"/>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316" name="ZoneTexte 315">
          <a:extLst>
            <a:ext uri="{FF2B5EF4-FFF2-40B4-BE49-F238E27FC236}">
              <a16:creationId xmlns:a16="http://schemas.microsoft.com/office/drawing/2014/main" id="{9DC96FA6-8845-4A5A-A453-9C3D8467432C}"/>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317" name="ZoneTexte 316">
          <a:extLst>
            <a:ext uri="{FF2B5EF4-FFF2-40B4-BE49-F238E27FC236}">
              <a16:creationId xmlns:a16="http://schemas.microsoft.com/office/drawing/2014/main" id="{56831291-E4B5-4264-9C04-C04DC3250A58}"/>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318" name="ZoneTexte 317">
          <a:extLst>
            <a:ext uri="{FF2B5EF4-FFF2-40B4-BE49-F238E27FC236}">
              <a16:creationId xmlns:a16="http://schemas.microsoft.com/office/drawing/2014/main" id="{27AE1839-BF54-4DDA-BEB7-E11365F3D06A}"/>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319" name="ZoneTexte 318">
          <a:extLst>
            <a:ext uri="{FF2B5EF4-FFF2-40B4-BE49-F238E27FC236}">
              <a16:creationId xmlns:a16="http://schemas.microsoft.com/office/drawing/2014/main" id="{CE3BDC4B-77DB-449A-BF32-FD52F9C6FE8A}"/>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320" name="ZoneTexte 319">
          <a:extLst>
            <a:ext uri="{FF2B5EF4-FFF2-40B4-BE49-F238E27FC236}">
              <a16:creationId xmlns:a16="http://schemas.microsoft.com/office/drawing/2014/main" id="{168E30A7-2ECB-4D08-BEDB-C35490F67E24}"/>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321" name="ZoneTexte 320">
          <a:extLst>
            <a:ext uri="{FF2B5EF4-FFF2-40B4-BE49-F238E27FC236}">
              <a16:creationId xmlns:a16="http://schemas.microsoft.com/office/drawing/2014/main" id="{DA00462F-EB67-45D1-A1D9-3B07678088F9}"/>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322" name="ZoneTexte 321">
          <a:extLst>
            <a:ext uri="{FF2B5EF4-FFF2-40B4-BE49-F238E27FC236}">
              <a16:creationId xmlns:a16="http://schemas.microsoft.com/office/drawing/2014/main" id="{014925C4-4A8C-4BCD-9F79-8BB2AE6466B2}"/>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323" name="ZoneTexte 322">
          <a:extLst>
            <a:ext uri="{FF2B5EF4-FFF2-40B4-BE49-F238E27FC236}">
              <a16:creationId xmlns:a16="http://schemas.microsoft.com/office/drawing/2014/main" id="{1BB62073-1BE1-4C31-A682-5CBB70AAD66D}"/>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324" name="ZoneTexte 323">
          <a:extLst>
            <a:ext uri="{FF2B5EF4-FFF2-40B4-BE49-F238E27FC236}">
              <a16:creationId xmlns:a16="http://schemas.microsoft.com/office/drawing/2014/main" id="{33C30DA6-858D-4150-B9B6-C1132DF735B5}"/>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325" name="ZoneTexte 324">
          <a:extLst>
            <a:ext uri="{FF2B5EF4-FFF2-40B4-BE49-F238E27FC236}">
              <a16:creationId xmlns:a16="http://schemas.microsoft.com/office/drawing/2014/main" id="{7A3FF2D5-6232-4ED0-A4BC-1FEEE682AD9C}"/>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326" name="ZoneTexte 325">
          <a:extLst>
            <a:ext uri="{FF2B5EF4-FFF2-40B4-BE49-F238E27FC236}">
              <a16:creationId xmlns:a16="http://schemas.microsoft.com/office/drawing/2014/main" id="{93E2719F-E98E-49D1-8B79-4ED2BB5880D8}"/>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327" name="ZoneTexte 326">
          <a:extLst>
            <a:ext uri="{FF2B5EF4-FFF2-40B4-BE49-F238E27FC236}">
              <a16:creationId xmlns:a16="http://schemas.microsoft.com/office/drawing/2014/main" id="{1DAE59EC-1816-4116-886F-9047DE5616A6}"/>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328" name="ZoneTexte 327">
          <a:extLst>
            <a:ext uri="{FF2B5EF4-FFF2-40B4-BE49-F238E27FC236}">
              <a16:creationId xmlns:a16="http://schemas.microsoft.com/office/drawing/2014/main" id="{3BC36020-2624-4F4B-8F95-0157A759F76F}"/>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329" name="ZoneTexte 328">
          <a:extLst>
            <a:ext uri="{FF2B5EF4-FFF2-40B4-BE49-F238E27FC236}">
              <a16:creationId xmlns:a16="http://schemas.microsoft.com/office/drawing/2014/main" id="{B6663E39-CE10-4828-AAC0-70FE9066FC24}"/>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330" name="ZoneTexte 329">
          <a:extLst>
            <a:ext uri="{FF2B5EF4-FFF2-40B4-BE49-F238E27FC236}">
              <a16:creationId xmlns:a16="http://schemas.microsoft.com/office/drawing/2014/main" id="{8F1CE632-5EFE-4DC2-9AB3-D4763E505A6F}"/>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331" name="ZoneTexte 330">
          <a:extLst>
            <a:ext uri="{FF2B5EF4-FFF2-40B4-BE49-F238E27FC236}">
              <a16:creationId xmlns:a16="http://schemas.microsoft.com/office/drawing/2014/main" id="{61C7F98E-1C97-494C-AA40-09887852F2A6}"/>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332" name="ZoneTexte 331">
          <a:extLst>
            <a:ext uri="{FF2B5EF4-FFF2-40B4-BE49-F238E27FC236}">
              <a16:creationId xmlns:a16="http://schemas.microsoft.com/office/drawing/2014/main" id="{B97E2343-89C8-4101-AA65-A30EBE3CCFCF}"/>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333" name="ZoneTexte 332">
          <a:extLst>
            <a:ext uri="{FF2B5EF4-FFF2-40B4-BE49-F238E27FC236}">
              <a16:creationId xmlns:a16="http://schemas.microsoft.com/office/drawing/2014/main" id="{A54AEF1B-7917-49D7-BDC2-8A61C20E754D}"/>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334" name="ZoneTexte 333">
          <a:extLst>
            <a:ext uri="{FF2B5EF4-FFF2-40B4-BE49-F238E27FC236}">
              <a16:creationId xmlns:a16="http://schemas.microsoft.com/office/drawing/2014/main" id="{161AE533-5DAB-4440-903D-B51F707FA58A}"/>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335" name="ZoneTexte 334">
          <a:extLst>
            <a:ext uri="{FF2B5EF4-FFF2-40B4-BE49-F238E27FC236}">
              <a16:creationId xmlns:a16="http://schemas.microsoft.com/office/drawing/2014/main" id="{BEF194B9-C1BC-4F1D-942F-89CB1D7972B0}"/>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336" name="ZoneTexte 335">
          <a:extLst>
            <a:ext uri="{FF2B5EF4-FFF2-40B4-BE49-F238E27FC236}">
              <a16:creationId xmlns:a16="http://schemas.microsoft.com/office/drawing/2014/main" id="{0AC3DD78-D48B-4ED8-A21B-088D4B78C043}"/>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337" name="ZoneTexte 336">
          <a:extLst>
            <a:ext uri="{FF2B5EF4-FFF2-40B4-BE49-F238E27FC236}">
              <a16:creationId xmlns:a16="http://schemas.microsoft.com/office/drawing/2014/main" id="{28D5384C-D713-40B4-9AA4-BD410E5EB729}"/>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338" name="ZoneTexte 337">
          <a:extLst>
            <a:ext uri="{FF2B5EF4-FFF2-40B4-BE49-F238E27FC236}">
              <a16:creationId xmlns:a16="http://schemas.microsoft.com/office/drawing/2014/main" id="{6816E787-63CD-43F3-A635-6963F9A4DAE1}"/>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339" name="ZoneTexte 338">
          <a:extLst>
            <a:ext uri="{FF2B5EF4-FFF2-40B4-BE49-F238E27FC236}">
              <a16:creationId xmlns:a16="http://schemas.microsoft.com/office/drawing/2014/main" id="{774CA431-C745-4D5B-9BB2-014C50536737}"/>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340" name="ZoneTexte 339">
          <a:extLst>
            <a:ext uri="{FF2B5EF4-FFF2-40B4-BE49-F238E27FC236}">
              <a16:creationId xmlns:a16="http://schemas.microsoft.com/office/drawing/2014/main" id="{4A4F62EE-8993-4D65-AD7A-43A11CE5A725}"/>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341" name="ZoneTexte 340">
          <a:extLst>
            <a:ext uri="{FF2B5EF4-FFF2-40B4-BE49-F238E27FC236}">
              <a16:creationId xmlns:a16="http://schemas.microsoft.com/office/drawing/2014/main" id="{3F271280-6106-45EB-8FB9-040637B5A261}"/>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342" name="ZoneTexte 341">
          <a:extLst>
            <a:ext uri="{FF2B5EF4-FFF2-40B4-BE49-F238E27FC236}">
              <a16:creationId xmlns:a16="http://schemas.microsoft.com/office/drawing/2014/main" id="{47DB4EF3-583E-4C67-8142-4FBD13C3EA6E}"/>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343" name="ZoneTexte 342">
          <a:extLst>
            <a:ext uri="{FF2B5EF4-FFF2-40B4-BE49-F238E27FC236}">
              <a16:creationId xmlns:a16="http://schemas.microsoft.com/office/drawing/2014/main" id="{F75479F8-8B47-4D2B-8661-18F7E3B34575}"/>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344" name="ZoneTexte 343">
          <a:extLst>
            <a:ext uri="{FF2B5EF4-FFF2-40B4-BE49-F238E27FC236}">
              <a16:creationId xmlns:a16="http://schemas.microsoft.com/office/drawing/2014/main" id="{E7B68F86-3CC5-4C48-833D-A1A0066B5542}"/>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345" name="ZoneTexte 344">
          <a:extLst>
            <a:ext uri="{FF2B5EF4-FFF2-40B4-BE49-F238E27FC236}">
              <a16:creationId xmlns:a16="http://schemas.microsoft.com/office/drawing/2014/main" id="{3E50ACE7-42C0-4212-907B-D6A6DD76CFAE}"/>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346" name="ZoneTexte 345">
          <a:extLst>
            <a:ext uri="{FF2B5EF4-FFF2-40B4-BE49-F238E27FC236}">
              <a16:creationId xmlns:a16="http://schemas.microsoft.com/office/drawing/2014/main" id="{4FED3E5D-E2E7-48BF-9F9D-535E01891860}"/>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347" name="ZoneTexte 346">
          <a:extLst>
            <a:ext uri="{FF2B5EF4-FFF2-40B4-BE49-F238E27FC236}">
              <a16:creationId xmlns:a16="http://schemas.microsoft.com/office/drawing/2014/main" id="{2C8DCBE0-1055-4204-8BDF-966433F91AD8}"/>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348" name="ZoneTexte 347">
          <a:extLst>
            <a:ext uri="{FF2B5EF4-FFF2-40B4-BE49-F238E27FC236}">
              <a16:creationId xmlns:a16="http://schemas.microsoft.com/office/drawing/2014/main" id="{31F0495E-D57A-45CC-89D6-78E311051C2D}"/>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349" name="ZoneTexte 348">
          <a:extLst>
            <a:ext uri="{FF2B5EF4-FFF2-40B4-BE49-F238E27FC236}">
              <a16:creationId xmlns:a16="http://schemas.microsoft.com/office/drawing/2014/main" id="{2C78B603-20D5-4500-8487-00E83CFC5BD6}"/>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350" name="ZoneTexte 349">
          <a:extLst>
            <a:ext uri="{FF2B5EF4-FFF2-40B4-BE49-F238E27FC236}">
              <a16:creationId xmlns:a16="http://schemas.microsoft.com/office/drawing/2014/main" id="{76DA182C-C766-42E9-9963-25DEB1C6084F}"/>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351" name="ZoneTexte 350">
          <a:extLst>
            <a:ext uri="{FF2B5EF4-FFF2-40B4-BE49-F238E27FC236}">
              <a16:creationId xmlns:a16="http://schemas.microsoft.com/office/drawing/2014/main" id="{4E49D13E-284A-4335-AF3D-614F802F68CD}"/>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352" name="ZoneTexte 351">
          <a:extLst>
            <a:ext uri="{FF2B5EF4-FFF2-40B4-BE49-F238E27FC236}">
              <a16:creationId xmlns:a16="http://schemas.microsoft.com/office/drawing/2014/main" id="{590FFC10-5D9A-49E0-9EDC-F991912BF1B0}"/>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353" name="ZoneTexte 352">
          <a:extLst>
            <a:ext uri="{FF2B5EF4-FFF2-40B4-BE49-F238E27FC236}">
              <a16:creationId xmlns:a16="http://schemas.microsoft.com/office/drawing/2014/main" id="{2B9D449A-8FA6-43DC-B8B0-052A84ED346A}"/>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354" name="ZoneTexte 353">
          <a:extLst>
            <a:ext uri="{FF2B5EF4-FFF2-40B4-BE49-F238E27FC236}">
              <a16:creationId xmlns:a16="http://schemas.microsoft.com/office/drawing/2014/main" id="{4AE15D17-A1AA-49C8-AE91-DD5E71F40A47}"/>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355" name="ZoneTexte 354">
          <a:extLst>
            <a:ext uri="{FF2B5EF4-FFF2-40B4-BE49-F238E27FC236}">
              <a16:creationId xmlns:a16="http://schemas.microsoft.com/office/drawing/2014/main" id="{A6212F87-7CA8-449C-AD19-3C3B2A49EECA}"/>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356" name="ZoneTexte 355">
          <a:extLst>
            <a:ext uri="{FF2B5EF4-FFF2-40B4-BE49-F238E27FC236}">
              <a16:creationId xmlns:a16="http://schemas.microsoft.com/office/drawing/2014/main" id="{595F6B18-A43C-45E7-B875-F51867063E70}"/>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357" name="ZoneTexte 356">
          <a:extLst>
            <a:ext uri="{FF2B5EF4-FFF2-40B4-BE49-F238E27FC236}">
              <a16:creationId xmlns:a16="http://schemas.microsoft.com/office/drawing/2014/main" id="{2A7FBFE8-00B5-42F5-B2F3-EE8EE946950C}"/>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358" name="ZoneTexte 357">
          <a:extLst>
            <a:ext uri="{FF2B5EF4-FFF2-40B4-BE49-F238E27FC236}">
              <a16:creationId xmlns:a16="http://schemas.microsoft.com/office/drawing/2014/main" id="{1697A3FE-1A61-44A3-ACF1-88AF1231EE8D}"/>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359" name="ZoneTexte 358">
          <a:extLst>
            <a:ext uri="{FF2B5EF4-FFF2-40B4-BE49-F238E27FC236}">
              <a16:creationId xmlns:a16="http://schemas.microsoft.com/office/drawing/2014/main" id="{582E5150-3C8A-4940-92BD-33B463BB1823}"/>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360" name="ZoneTexte 359">
          <a:extLst>
            <a:ext uri="{FF2B5EF4-FFF2-40B4-BE49-F238E27FC236}">
              <a16:creationId xmlns:a16="http://schemas.microsoft.com/office/drawing/2014/main" id="{5527ED35-2818-4D91-AFCE-CCD2BD2844EE}"/>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361" name="ZoneTexte 360">
          <a:extLst>
            <a:ext uri="{FF2B5EF4-FFF2-40B4-BE49-F238E27FC236}">
              <a16:creationId xmlns:a16="http://schemas.microsoft.com/office/drawing/2014/main" id="{9434EC8D-C688-4F8E-8BD1-CF3D9D87690F}"/>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362" name="ZoneTexte 361">
          <a:extLst>
            <a:ext uri="{FF2B5EF4-FFF2-40B4-BE49-F238E27FC236}">
              <a16:creationId xmlns:a16="http://schemas.microsoft.com/office/drawing/2014/main" id="{C5A56C6B-1DD0-44D5-8D8B-A7DF23121BCD}"/>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363" name="ZoneTexte 362">
          <a:extLst>
            <a:ext uri="{FF2B5EF4-FFF2-40B4-BE49-F238E27FC236}">
              <a16:creationId xmlns:a16="http://schemas.microsoft.com/office/drawing/2014/main" id="{32766FFB-3D88-409A-AA7F-5C6FDBF0708F}"/>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364" name="ZoneTexte 363">
          <a:extLst>
            <a:ext uri="{FF2B5EF4-FFF2-40B4-BE49-F238E27FC236}">
              <a16:creationId xmlns:a16="http://schemas.microsoft.com/office/drawing/2014/main" id="{4159EFFA-F21C-4B30-B3B2-91359632F934}"/>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65" name="ZoneTexte 364">
          <a:extLst>
            <a:ext uri="{FF2B5EF4-FFF2-40B4-BE49-F238E27FC236}">
              <a16:creationId xmlns:a16="http://schemas.microsoft.com/office/drawing/2014/main" id="{594EDD3F-1965-4E8B-8B3D-7F9770FFA48E}"/>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366" name="ZoneTexte 365">
          <a:extLst>
            <a:ext uri="{FF2B5EF4-FFF2-40B4-BE49-F238E27FC236}">
              <a16:creationId xmlns:a16="http://schemas.microsoft.com/office/drawing/2014/main" id="{374F797D-2183-4753-B7EB-71DC434FDC4A}"/>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67" name="ZoneTexte 366">
          <a:extLst>
            <a:ext uri="{FF2B5EF4-FFF2-40B4-BE49-F238E27FC236}">
              <a16:creationId xmlns:a16="http://schemas.microsoft.com/office/drawing/2014/main" id="{2C326791-A147-4659-8003-E86E3AB469B2}"/>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368" name="ZoneTexte 367">
          <a:extLst>
            <a:ext uri="{FF2B5EF4-FFF2-40B4-BE49-F238E27FC236}">
              <a16:creationId xmlns:a16="http://schemas.microsoft.com/office/drawing/2014/main" id="{C41E236A-560E-4E8B-AA4B-AA6612371781}"/>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69" name="ZoneTexte 368">
          <a:extLst>
            <a:ext uri="{FF2B5EF4-FFF2-40B4-BE49-F238E27FC236}">
              <a16:creationId xmlns:a16="http://schemas.microsoft.com/office/drawing/2014/main" id="{A5BE000D-1853-4C26-9C4E-216116B6DFF5}"/>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70" name="ZoneTexte 369">
          <a:extLst>
            <a:ext uri="{FF2B5EF4-FFF2-40B4-BE49-F238E27FC236}">
              <a16:creationId xmlns:a16="http://schemas.microsoft.com/office/drawing/2014/main" id="{F41F6ECA-2217-4DE6-8A0B-DA65F521EABD}"/>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71" name="ZoneTexte 370">
          <a:extLst>
            <a:ext uri="{FF2B5EF4-FFF2-40B4-BE49-F238E27FC236}">
              <a16:creationId xmlns:a16="http://schemas.microsoft.com/office/drawing/2014/main" id="{857D9F2C-F073-4EDF-B3DF-A8D43849232C}"/>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72" name="ZoneTexte 371">
          <a:extLst>
            <a:ext uri="{FF2B5EF4-FFF2-40B4-BE49-F238E27FC236}">
              <a16:creationId xmlns:a16="http://schemas.microsoft.com/office/drawing/2014/main" id="{665A8E4E-2F27-4686-9C6B-73E0EFE360F7}"/>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73" name="ZoneTexte 372">
          <a:extLst>
            <a:ext uri="{FF2B5EF4-FFF2-40B4-BE49-F238E27FC236}">
              <a16:creationId xmlns:a16="http://schemas.microsoft.com/office/drawing/2014/main" id="{9D338D98-AA55-4EAA-B93E-026435A7158A}"/>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74" name="ZoneTexte 373">
          <a:extLst>
            <a:ext uri="{FF2B5EF4-FFF2-40B4-BE49-F238E27FC236}">
              <a16:creationId xmlns:a16="http://schemas.microsoft.com/office/drawing/2014/main" id="{08E5119D-F2FD-4773-A394-91ED4CA6A6D3}"/>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75" name="ZoneTexte 374">
          <a:extLst>
            <a:ext uri="{FF2B5EF4-FFF2-40B4-BE49-F238E27FC236}">
              <a16:creationId xmlns:a16="http://schemas.microsoft.com/office/drawing/2014/main" id="{6FF9F2C8-77B6-44D0-B7EF-7D84F5BF45BD}"/>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76" name="ZoneTexte 375">
          <a:extLst>
            <a:ext uri="{FF2B5EF4-FFF2-40B4-BE49-F238E27FC236}">
              <a16:creationId xmlns:a16="http://schemas.microsoft.com/office/drawing/2014/main" id="{022A509B-A827-4D39-AA07-B8547FBCDF6F}"/>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77" name="ZoneTexte 376">
          <a:extLst>
            <a:ext uri="{FF2B5EF4-FFF2-40B4-BE49-F238E27FC236}">
              <a16:creationId xmlns:a16="http://schemas.microsoft.com/office/drawing/2014/main" id="{1851C13F-9815-4338-A74D-D2486716FF59}"/>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78" name="ZoneTexte 377">
          <a:extLst>
            <a:ext uri="{FF2B5EF4-FFF2-40B4-BE49-F238E27FC236}">
              <a16:creationId xmlns:a16="http://schemas.microsoft.com/office/drawing/2014/main" id="{4482A6E2-9000-46C4-A149-59B97366D849}"/>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79" name="ZoneTexte 378">
          <a:extLst>
            <a:ext uri="{FF2B5EF4-FFF2-40B4-BE49-F238E27FC236}">
              <a16:creationId xmlns:a16="http://schemas.microsoft.com/office/drawing/2014/main" id="{EE3AFA25-58F4-45CD-B135-E230E8C51AD4}"/>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80" name="ZoneTexte 379">
          <a:extLst>
            <a:ext uri="{FF2B5EF4-FFF2-40B4-BE49-F238E27FC236}">
              <a16:creationId xmlns:a16="http://schemas.microsoft.com/office/drawing/2014/main" id="{262A7297-84A2-40CB-8D1F-B23E4E58B7BC}"/>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81" name="ZoneTexte 380">
          <a:extLst>
            <a:ext uri="{FF2B5EF4-FFF2-40B4-BE49-F238E27FC236}">
              <a16:creationId xmlns:a16="http://schemas.microsoft.com/office/drawing/2014/main" id="{F1B06AE2-1235-449A-A387-CC8C1DB244AA}"/>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82" name="ZoneTexte 381">
          <a:extLst>
            <a:ext uri="{FF2B5EF4-FFF2-40B4-BE49-F238E27FC236}">
              <a16:creationId xmlns:a16="http://schemas.microsoft.com/office/drawing/2014/main" id="{1E21C301-0EBC-43B0-9BC6-47E581AE51C0}"/>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383" name="ZoneTexte 382">
          <a:extLst>
            <a:ext uri="{FF2B5EF4-FFF2-40B4-BE49-F238E27FC236}">
              <a16:creationId xmlns:a16="http://schemas.microsoft.com/office/drawing/2014/main" id="{4A90B7B8-841F-4ED0-90CA-D91FEA2B3493}"/>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84" name="ZoneTexte 383">
          <a:extLst>
            <a:ext uri="{FF2B5EF4-FFF2-40B4-BE49-F238E27FC236}">
              <a16:creationId xmlns:a16="http://schemas.microsoft.com/office/drawing/2014/main" id="{13F680FA-A95E-4341-9560-0F5CE32C2968}"/>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85" name="ZoneTexte 384">
          <a:extLst>
            <a:ext uri="{FF2B5EF4-FFF2-40B4-BE49-F238E27FC236}">
              <a16:creationId xmlns:a16="http://schemas.microsoft.com/office/drawing/2014/main" id="{4B8B682C-EEC8-4559-8E9A-C74CC7A09068}"/>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86" name="ZoneTexte 385">
          <a:extLst>
            <a:ext uri="{FF2B5EF4-FFF2-40B4-BE49-F238E27FC236}">
              <a16:creationId xmlns:a16="http://schemas.microsoft.com/office/drawing/2014/main" id="{C83136AD-D5A5-4D5F-9FB2-A1E9055252A1}"/>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87" name="ZoneTexte 386">
          <a:extLst>
            <a:ext uri="{FF2B5EF4-FFF2-40B4-BE49-F238E27FC236}">
              <a16:creationId xmlns:a16="http://schemas.microsoft.com/office/drawing/2014/main" id="{2D480554-9E2A-4BB5-B4B0-5A9E40442AD3}"/>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88" name="ZoneTexte 387">
          <a:extLst>
            <a:ext uri="{FF2B5EF4-FFF2-40B4-BE49-F238E27FC236}">
              <a16:creationId xmlns:a16="http://schemas.microsoft.com/office/drawing/2014/main" id="{4A9CF688-B97C-46D7-8664-906EC020A711}"/>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89" name="ZoneTexte 388">
          <a:extLst>
            <a:ext uri="{FF2B5EF4-FFF2-40B4-BE49-F238E27FC236}">
              <a16:creationId xmlns:a16="http://schemas.microsoft.com/office/drawing/2014/main" id="{514E8B03-C06A-4AB3-B7E7-096BA2D841DC}"/>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90" name="ZoneTexte 389">
          <a:extLst>
            <a:ext uri="{FF2B5EF4-FFF2-40B4-BE49-F238E27FC236}">
              <a16:creationId xmlns:a16="http://schemas.microsoft.com/office/drawing/2014/main" id="{9EEFEA05-82E6-4CED-93F7-6560EDEA8AEA}"/>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91" name="ZoneTexte 390">
          <a:extLst>
            <a:ext uri="{FF2B5EF4-FFF2-40B4-BE49-F238E27FC236}">
              <a16:creationId xmlns:a16="http://schemas.microsoft.com/office/drawing/2014/main" id="{7FE1821F-2C11-43C8-A362-A9CFB2AFBBAB}"/>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92" name="ZoneTexte 391">
          <a:extLst>
            <a:ext uri="{FF2B5EF4-FFF2-40B4-BE49-F238E27FC236}">
              <a16:creationId xmlns:a16="http://schemas.microsoft.com/office/drawing/2014/main" id="{B8ECFBDE-E48C-41D9-BE7E-0052E6F91B8B}"/>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93" name="ZoneTexte 392">
          <a:extLst>
            <a:ext uri="{FF2B5EF4-FFF2-40B4-BE49-F238E27FC236}">
              <a16:creationId xmlns:a16="http://schemas.microsoft.com/office/drawing/2014/main" id="{FEAF6E6E-73C7-4CF9-BDFE-73D87B2EB8B1}"/>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94" name="ZoneTexte 393">
          <a:extLst>
            <a:ext uri="{FF2B5EF4-FFF2-40B4-BE49-F238E27FC236}">
              <a16:creationId xmlns:a16="http://schemas.microsoft.com/office/drawing/2014/main" id="{EF2683E6-6C7D-4DAA-9889-EDD46FFB575E}"/>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395" name="ZoneTexte 394">
          <a:extLst>
            <a:ext uri="{FF2B5EF4-FFF2-40B4-BE49-F238E27FC236}">
              <a16:creationId xmlns:a16="http://schemas.microsoft.com/office/drawing/2014/main" id="{BEFC0A27-F48B-4654-BB08-457AE68EA58F}"/>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96" name="ZoneTexte 395">
          <a:extLst>
            <a:ext uri="{FF2B5EF4-FFF2-40B4-BE49-F238E27FC236}">
              <a16:creationId xmlns:a16="http://schemas.microsoft.com/office/drawing/2014/main" id="{5910D698-C7A8-4C25-A13A-9FD8FA21C38D}"/>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397" name="ZoneTexte 396">
          <a:extLst>
            <a:ext uri="{FF2B5EF4-FFF2-40B4-BE49-F238E27FC236}">
              <a16:creationId xmlns:a16="http://schemas.microsoft.com/office/drawing/2014/main" id="{E883E423-B4C4-4E34-91B0-FEBEFD2BC2E9}"/>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398" name="ZoneTexte 397">
          <a:extLst>
            <a:ext uri="{FF2B5EF4-FFF2-40B4-BE49-F238E27FC236}">
              <a16:creationId xmlns:a16="http://schemas.microsoft.com/office/drawing/2014/main" id="{A4C5E28B-6AED-4E73-912A-BD83CE5FA322}"/>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399" name="ZoneTexte 398">
          <a:extLst>
            <a:ext uri="{FF2B5EF4-FFF2-40B4-BE49-F238E27FC236}">
              <a16:creationId xmlns:a16="http://schemas.microsoft.com/office/drawing/2014/main" id="{F49F5E3E-B16A-418F-A508-2976D34266D5}"/>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400" name="ZoneTexte 399">
          <a:extLst>
            <a:ext uri="{FF2B5EF4-FFF2-40B4-BE49-F238E27FC236}">
              <a16:creationId xmlns:a16="http://schemas.microsoft.com/office/drawing/2014/main" id="{FB877175-FF4F-4805-B838-2E5ED8935BB1}"/>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401" name="ZoneTexte 400">
          <a:extLst>
            <a:ext uri="{FF2B5EF4-FFF2-40B4-BE49-F238E27FC236}">
              <a16:creationId xmlns:a16="http://schemas.microsoft.com/office/drawing/2014/main" id="{D926C549-15F2-406B-ACEB-437601AE93DA}"/>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402" name="ZoneTexte 401">
          <a:extLst>
            <a:ext uri="{FF2B5EF4-FFF2-40B4-BE49-F238E27FC236}">
              <a16:creationId xmlns:a16="http://schemas.microsoft.com/office/drawing/2014/main" id="{CD004864-5E79-4C68-90AE-8741B1E68F2A}"/>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403" name="ZoneTexte 402">
          <a:extLst>
            <a:ext uri="{FF2B5EF4-FFF2-40B4-BE49-F238E27FC236}">
              <a16:creationId xmlns:a16="http://schemas.microsoft.com/office/drawing/2014/main" id="{0148AC4A-75B7-4C36-871C-89C1820BA954}"/>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404" name="ZoneTexte 403">
          <a:extLst>
            <a:ext uri="{FF2B5EF4-FFF2-40B4-BE49-F238E27FC236}">
              <a16:creationId xmlns:a16="http://schemas.microsoft.com/office/drawing/2014/main" id="{7B765D49-07F1-4264-958E-E7E49D8D069B}"/>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405" name="ZoneTexte 404">
          <a:extLst>
            <a:ext uri="{FF2B5EF4-FFF2-40B4-BE49-F238E27FC236}">
              <a16:creationId xmlns:a16="http://schemas.microsoft.com/office/drawing/2014/main" id="{9864ABEF-0913-4991-9C99-1D404416A450}"/>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406" name="ZoneTexte 405">
          <a:extLst>
            <a:ext uri="{FF2B5EF4-FFF2-40B4-BE49-F238E27FC236}">
              <a16:creationId xmlns:a16="http://schemas.microsoft.com/office/drawing/2014/main" id="{85357749-9E29-47FD-8843-1BEF058CA765}"/>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407" name="ZoneTexte 406">
          <a:extLst>
            <a:ext uri="{FF2B5EF4-FFF2-40B4-BE49-F238E27FC236}">
              <a16:creationId xmlns:a16="http://schemas.microsoft.com/office/drawing/2014/main" id="{3C699FD7-FF58-48C6-B20B-F06C317849E9}"/>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408" name="ZoneTexte 407">
          <a:extLst>
            <a:ext uri="{FF2B5EF4-FFF2-40B4-BE49-F238E27FC236}">
              <a16:creationId xmlns:a16="http://schemas.microsoft.com/office/drawing/2014/main" id="{588EB6C2-250F-42D5-A959-8E7A9CDE7BF4}"/>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409" name="ZoneTexte 408">
          <a:extLst>
            <a:ext uri="{FF2B5EF4-FFF2-40B4-BE49-F238E27FC236}">
              <a16:creationId xmlns:a16="http://schemas.microsoft.com/office/drawing/2014/main" id="{47F1BE43-6D4B-4047-B530-77B39E6EA9F2}"/>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10" name="ZoneTexte 409">
          <a:extLst>
            <a:ext uri="{FF2B5EF4-FFF2-40B4-BE49-F238E27FC236}">
              <a16:creationId xmlns:a16="http://schemas.microsoft.com/office/drawing/2014/main" id="{EAC3CEA2-BA5C-46F9-B1EA-1FB03783BA04}"/>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411" name="ZoneTexte 410">
          <a:extLst>
            <a:ext uri="{FF2B5EF4-FFF2-40B4-BE49-F238E27FC236}">
              <a16:creationId xmlns:a16="http://schemas.microsoft.com/office/drawing/2014/main" id="{DB185C38-E319-4358-83D6-09A1B24FCAA5}"/>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12" name="ZoneTexte 411">
          <a:extLst>
            <a:ext uri="{FF2B5EF4-FFF2-40B4-BE49-F238E27FC236}">
              <a16:creationId xmlns:a16="http://schemas.microsoft.com/office/drawing/2014/main" id="{58FB574B-E2C7-4075-9CA1-C2AC63707624}"/>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413" name="ZoneTexte 412">
          <a:extLst>
            <a:ext uri="{FF2B5EF4-FFF2-40B4-BE49-F238E27FC236}">
              <a16:creationId xmlns:a16="http://schemas.microsoft.com/office/drawing/2014/main" id="{6C3E9FD4-A955-49F6-8F5A-01883AF3B135}"/>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14" name="ZoneTexte 413">
          <a:extLst>
            <a:ext uri="{FF2B5EF4-FFF2-40B4-BE49-F238E27FC236}">
              <a16:creationId xmlns:a16="http://schemas.microsoft.com/office/drawing/2014/main" id="{295B6307-02EF-429A-8820-F0DECB93371D}"/>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15" name="ZoneTexte 414">
          <a:extLst>
            <a:ext uri="{FF2B5EF4-FFF2-40B4-BE49-F238E27FC236}">
              <a16:creationId xmlns:a16="http://schemas.microsoft.com/office/drawing/2014/main" id="{39F30B59-0045-4262-BB41-78E9A3C0D751}"/>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16" name="ZoneTexte 415">
          <a:extLst>
            <a:ext uri="{FF2B5EF4-FFF2-40B4-BE49-F238E27FC236}">
              <a16:creationId xmlns:a16="http://schemas.microsoft.com/office/drawing/2014/main" id="{1E419EE1-2D49-487D-8105-1153AF8B5592}"/>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17" name="ZoneTexte 416">
          <a:extLst>
            <a:ext uri="{FF2B5EF4-FFF2-40B4-BE49-F238E27FC236}">
              <a16:creationId xmlns:a16="http://schemas.microsoft.com/office/drawing/2014/main" id="{0ED15C49-877C-471D-B928-3359B9E10404}"/>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18" name="ZoneTexte 417">
          <a:extLst>
            <a:ext uri="{FF2B5EF4-FFF2-40B4-BE49-F238E27FC236}">
              <a16:creationId xmlns:a16="http://schemas.microsoft.com/office/drawing/2014/main" id="{8ADCF6BD-A4C2-40EB-B9E8-9C967E444189}"/>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19" name="ZoneTexte 418">
          <a:extLst>
            <a:ext uri="{FF2B5EF4-FFF2-40B4-BE49-F238E27FC236}">
              <a16:creationId xmlns:a16="http://schemas.microsoft.com/office/drawing/2014/main" id="{325015E2-6246-491B-BC0A-5120E3264F6E}"/>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20" name="ZoneTexte 419">
          <a:extLst>
            <a:ext uri="{FF2B5EF4-FFF2-40B4-BE49-F238E27FC236}">
              <a16:creationId xmlns:a16="http://schemas.microsoft.com/office/drawing/2014/main" id="{E224A0A8-82B5-4613-A2B1-D7DAF68EF371}"/>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21" name="ZoneTexte 420">
          <a:extLst>
            <a:ext uri="{FF2B5EF4-FFF2-40B4-BE49-F238E27FC236}">
              <a16:creationId xmlns:a16="http://schemas.microsoft.com/office/drawing/2014/main" id="{3752330B-3EFF-4080-95DE-8147ADCF1AF5}"/>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22" name="ZoneTexte 421">
          <a:extLst>
            <a:ext uri="{FF2B5EF4-FFF2-40B4-BE49-F238E27FC236}">
              <a16:creationId xmlns:a16="http://schemas.microsoft.com/office/drawing/2014/main" id="{A88AD414-A953-4490-B8FB-B1F51EE3F3D0}"/>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23" name="ZoneTexte 422">
          <a:extLst>
            <a:ext uri="{FF2B5EF4-FFF2-40B4-BE49-F238E27FC236}">
              <a16:creationId xmlns:a16="http://schemas.microsoft.com/office/drawing/2014/main" id="{789C84B5-BFAD-4E77-8FD2-1623AAC87A23}"/>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24" name="ZoneTexte 423">
          <a:extLst>
            <a:ext uri="{FF2B5EF4-FFF2-40B4-BE49-F238E27FC236}">
              <a16:creationId xmlns:a16="http://schemas.microsoft.com/office/drawing/2014/main" id="{E23745EE-89C7-4B91-BD55-C5FEDD88C2C5}"/>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25" name="ZoneTexte 424">
          <a:extLst>
            <a:ext uri="{FF2B5EF4-FFF2-40B4-BE49-F238E27FC236}">
              <a16:creationId xmlns:a16="http://schemas.microsoft.com/office/drawing/2014/main" id="{B6CEEB03-80ED-4DCB-ACCA-53340C1EACB1}"/>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26" name="ZoneTexte 425">
          <a:extLst>
            <a:ext uri="{FF2B5EF4-FFF2-40B4-BE49-F238E27FC236}">
              <a16:creationId xmlns:a16="http://schemas.microsoft.com/office/drawing/2014/main" id="{8F695F69-70A6-4E94-833A-153C537CEFE9}"/>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27" name="ZoneTexte 426">
          <a:extLst>
            <a:ext uri="{FF2B5EF4-FFF2-40B4-BE49-F238E27FC236}">
              <a16:creationId xmlns:a16="http://schemas.microsoft.com/office/drawing/2014/main" id="{D2C5D79D-A14B-4A84-8408-5DA2C4E66068}"/>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428" name="ZoneTexte 427">
          <a:extLst>
            <a:ext uri="{FF2B5EF4-FFF2-40B4-BE49-F238E27FC236}">
              <a16:creationId xmlns:a16="http://schemas.microsoft.com/office/drawing/2014/main" id="{6FE7E828-8073-4738-ADF0-C2F3058FA642}"/>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29" name="ZoneTexte 428">
          <a:extLst>
            <a:ext uri="{FF2B5EF4-FFF2-40B4-BE49-F238E27FC236}">
              <a16:creationId xmlns:a16="http://schemas.microsoft.com/office/drawing/2014/main" id="{223E11C5-860B-4F92-B34D-1325633DFB64}"/>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30" name="ZoneTexte 429">
          <a:extLst>
            <a:ext uri="{FF2B5EF4-FFF2-40B4-BE49-F238E27FC236}">
              <a16:creationId xmlns:a16="http://schemas.microsoft.com/office/drawing/2014/main" id="{7E86163C-B1F0-4963-9D7C-B477B6888A67}"/>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31" name="ZoneTexte 430">
          <a:extLst>
            <a:ext uri="{FF2B5EF4-FFF2-40B4-BE49-F238E27FC236}">
              <a16:creationId xmlns:a16="http://schemas.microsoft.com/office/drawing/2014/main" id="{EF04DECF-E603-4809-8AFF-BD8F9EA9D899}"/>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32" name="ZoneTexte 431">
          <a:extLst>
            <a:ext uri="{FF2B5EF4-FFF2-40B4-BE49-F238E27FC236}">
              <a16:creationId xmlns:a16="http://schemas.microsoft.com/office/drawing/2014/main" id="{D66E42CA-AF47-40B4-961B-8C439C032C48}"/>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33" name="ZoneTexte 432">
          <a:extLst>
            <a:ext uri="{FF2B5EF4-FFF2-40B4-BE49-F238E27FC236}">
              <a16:creationId xmlns:a16="http://schemas.microsoft.com/office/drawing/2014/main" id="{8602FC03-BF32-40E2-A568-CEAEF9BDE9D1}"/>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34" name="ZoneTexte 433">
          <a:extLst>
            <a:ext uri="{FF2B5EF4-FFF2-40B4-BE49-F238E27FC236}">
              <a16:creationId xmlns:a16="http://schemas.microsoft.com/office/drawing/2014/main" id="{D3419599-7295-4FAE-BDA9-FA44DEB34A82}"/>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35" name="ZoneTexte 434">
          <a:extLst>
            <a:ext uri="{FF2B5EF4-FFF2-40B4-BE49-F238E27FC236}">
              <a16:creationId xmlns:a16="http://schemas.microsoft.com/office/drawing/2014/main" id="{648A0159-0369-49F6-A29E-71038BF078E4}"/>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36" name="ZoneTexte 435">
          <a:extLst>
            <a:ext uri="{FF2B5EF4-FFF2-40B4-BE49-F238E27FC236}">
              <a16:creationId xmlns:a16="http://schemas.microsoft.com/office/drawing/2014/main" id="{17F7E5B8-89E3-489C-85AD-A11645DFBBFB}"/>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37" name="ZoneTexte 436">
          <a:extLst>
            <a:ext uri="{FF2B5EF4-FFF2-40B4-BE49-F238E27FC236}">
              <a16:creationId xmlns:a16="http://schemas.microsoft.com/office/drawing/2014/main" id="{1F9454DD-05A5-455E-93F4-A447DECFEB86}"/>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38" name="ZoneTexte 437">
          <a:extLst>
            <a:ext uri="{FF2B5EF4-FFF2-40B4-BE49-F238E27FC236}">
              <a16:creationId xmlns:a16="http://schemas.microsoft.com/office/drawing/2014/main" id="{98A67C90-3FF9-4FEC-ADFE-05327F4047FF}"/>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39" name="ZoneTexte 438">
          <a:extLst>
            <a:ext uri="{FF2B5EF4-FFF2-40B4-BE49-F238E27FC236}">
              <a16:creationId xmlns:a16="http://schemas.microsoft.com/office/drawing/2014/main" id="{29DB0272-D719-4185-AF8F-2D979B723CF4}"/>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40" name="ZoneTexte 439">
          <a:extLst>
            <a:ext uri="{FF2B5EF4-FFF2-40B4-BE49-F238E27FC236}">
              <a16:creationId xmlns:a16="http://schemas.microsoft.com/office/drawing/2014/main" id="{C90A13D5-AC6B-48A0-B71D-58CABC1DCA3A}"/>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41" name="ZoneTexte 440">
          <a:extLst>
            <a:ext uri="{FF2B5EF4-FFF2-40B4-BE49-F238E27FC236}">
              <a16:creationId xmlns:a16="http://schemas.microsoft.com/office/drawing/2014/main" id="{52AD9FA4-B3D2-443B-BC47-F0AC5D6A4FC3}"/>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42" name="ZoneTexte 441">
          <a:extLst>
            <a:ext uri="{FF2B5EF4-FFF2-40B4-BE49-F238E27FC236}">
              <a16:creationId xmlns:a16="http://schemas.microsoft.com/office/drawing/2014/main" id="{5AB75C1F-1301-4724-B94A-531F90F8C216}"/>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443" name="ZoneTexte 442">
          <a:extLst>
            <a:ext uri="{FF2B5EF4-FFF2-40B4-BE49-F238E27FC236}">
              <a16:creationId xmlns:a16="http://schemas.microsoft.com/office/drawing/2014/main" id="{224B36E5-B81A-465A-A30F-485C20E5EB71}"/>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44" name="ZoneTexte 443">
          <a:extLst>
            <a:ext uri="{FF2B5EF4-FFF2-40B4-BE49-F238E27FC236}">
              <a16:creationId xmlns:a16="http://schemas.microsoft.com/office/drawing/2014/main" id="{B957F5F8-A987-4E5E-AC73-CD4238AABD39}"/>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45" name="ZoneTexte 444">
          <a:extLst>
            <a:ext uri="{FF2B5EF4-FFF2-40B4-BE49-F238E27FC236}">
              <a16:creationId xmlns:a16="http://schemas.microsoft.com/office/drawing/2014/main" id="{A005B6CA-24F9-4863-B4A9-82947F503CD5}"/>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46" name="ZoneTexte 445">
          <a:extLst>
            <a:ext uri="{FF2B5EF4-FFF2-40B4-BE49-F238E27FC236}">
              <a16:creationId xmlns:a16="http://schemas.microsoft.com/office/drawing/2014/main" id="{43B5F5E2-217C-4494-94C0-078E213AC844}"/>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47" name="ZoneTexte 446">
          <a:extLst>
            <a:ext uri="{FF2B5EF4-FFF2-40B4-BE49-F238E27FC236}">
              <a16:creationId xmlns:a16="http://schemas.microsoft.com/office/drawing/2014/main" id="{409E394D-9E94-4D19-A5BD-1A603698ECB8}"/>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48" name="ZoneTexte 447">
          <a:extLst>
            <a:ext uri="{FF2B5EF4-FFF2-40B4-BE49-F238E27FC236}">
              <a16:creationId xmlns:a16="http://schemas.microsoft.com/office/drawing/2014/main" id="{742728D8-9677-4674-A525-4C1661E29C09}"/>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49" name="ZoneTexte 448">
          <a:extLst>
            <a:ext uri="{FF2B5EF4-FFF2-40B4-BE49-F238E27FC236}">
              <a16:creationId xmlns:a16="http://schemas.microsoft.com/office/drawing/2014/main" id="{06F6183E-24AD-4B31-9A96-113925D7C6F2}"/>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50" name="ZoneTexte 449">
          <a:extLst>
            <a:ext uri="{FF2B5EF4-FFF2-40B4-BE49-F238E27FC236}">
              <a16:creationId xmlns:a16="http://schemas.microsoft.com/office/drawing/2014/main" id="{9167C11A-FD27-4344-A880-0DCB615331CD}"/>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51" name="ZoneTexte 450">
          <a:extLst>
            <a:ext uri="{FF2B5EF4-FFF2-40B4-BE49-F238E27FC236}">
              <a16:creationId xmlns:a16="http://schemas.microsoft.com/office/drawing/2014/main" id="{FBAE1DD2-4792-4C48-837E-BC458A1DD142}"/>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52" name="ZoneTexte 451">
          <a:extLst>
            <a:ext uri="{FF2B5EF4-FFF2-40B4-BE49-F238E27FC236}">
              <a16:creationId xmlns:a16="http://schemas.microsoft.com/office/drawing/2014/main" id="{A8AA2456-D641-4DE5-96B4-DB5934CF8597}"/>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53" name="ZoneTexte 452">
          <a:extLst>
            <a:ext uri="{FF2B5EF4-FFF2-40B4-BE49-F238E27FC236}">
              <a16:creationId xmlns:a16="http://schemas.microsoft.com/office/drawing/2014/main" id="{142CC2F1-3572-45EB-B09A-43F1C56AE5D1}"/>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54" name="ZoneTexte 453">
          <a:extLst>
            <a:ext uri="{FF2B5EF4-FFF2-40B4-BE49-F238E27FC236}">
              <a16:creationId xmlns:a16="http://schemas.microsoft.com/office/drawing/2014/main" id="{A7053A47-C923-4969-A115-F440DD47A98D}"/>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55" name="ZoneTexte 454">
          <a:extLst>
            <a:ext uri="{FF2B5EF4-FFF2-40B4-BE49-F238E27FC236}">
              <a16:creationId xmlns:a16="http://schemas.microsoft.com/office/drawing/2014/main" id="{263A261A-CAB8-4CBD-8D72-60CFE5E43867}"/>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56" name="ZoneTexte 455">
          <a:extLst>
            <a:ext uri="{FF2B5EF4-FFF2-40B4-BE49-F238E27FC236}">
              <a16:creationId xmlns:a16="http://schemas.microsoft.com/office/drawing/2014/main" id="{6269C6E8-0746-4BAA-A8CE-CDEC29D9D8A0}"/>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57" name="ZoneTexte 456">
          <a:extLst>
            <a:ext uri="{FF2B5EF4-FFF2-40B4-BE49-F238E27FC236}">
              <a16:creationId xmlns:a16="http://schemas.microsoft.com/office/drawing/2014/main" id="{0EB6C354-835B-4B47-B161-32BA7754E7EF}"/>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458" name="ZoneTexte 457">
          <a:extLst>
            <a:ext uri="{FF2B5EF4-FFF2-40B4-BE49-F238E27FC236}">
              <a16:creationId xmlns:a16="http://schemas.microsoft.com/office/drawing/2014/main" id="{61754198-390E-421A-A2EA-A9A922A2A90E}"/>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59" name="ZoneTexte 458">
          <a:extLst>
            <a:ext uri="{FF2B5EF4-FFF2-40B4-BE49-F238E27FC236}">
              <a16:creationId xmlns:a16="http://schemas.microsoft.com/office/drawing/2014/main" id="{CF144566-F22A-45DC-9C4A-7C99968AAE4D}"/>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60" name="ZoneTexte 459">
          <a:extLst>
            <a:ext uri="{FF2B5EF4-FFF2-40B4-BE49-F238E27FC236}">
              <a16:creationId xmlns:a16="http://schemas.microsoft.com/office/drawing/2014/main" id="{22E0E145-4AF5-44C9-A6CF-76FBCB91CECD}"/>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61" name="ZoneTexte 460">
          <a:extLst>
            <a:ext uri="{FF2B5EF4-FFF2-40B4-BE49-F238E27FC236}">
              <a16:creationId xmlns:a16="http://schemas.microsoft.com/office/drawing/2014/main" id="{240CC97A-8CC8-45D6-B66D-0500AD9B6D9C}"/>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62" name="ZoneTexte 461">
          <a:extLst>
            <a:ext uri="{FF2B5EF4-FFF2-40B4-BE49-F238E27FC236}">
              <a16:creationId xmlns:a16="http://schemas.microsoft.com/office/drawing/2014/main" id="{4A037816-2F9E-4C01-869C-65D0A7BCD544}"/>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63" name="ZoneTexte 462">
          <a:extLst>
            <a:ext uri="{FF2B5EF4-FFF2-40B4-BE49-F238E27FC236}">
              <a16:creationId xmlns:a16="http://schemas.microsoft.com/office/drawing/2014/main" id="{88007E29-F2F1-47C6-8BA8-E07B962F89E3}"/>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64" name="ZoneTexte 463">
          <a:extLst>
            <a:ext uri="{FF2B5EF4-FFF2-40B4-BE49-F238E27FC236}">
              <a16:creationId xmlns:a16="http://schemas.microsoft.com/office/drawing/2014/main" id="{FB74E9C9-3F8A-43CF-AB32-9B3803E571B8}"/>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65" name="ZoneTexte 464">
          <a:extLst>
            <a:ext uri="{FF2B5EF4-FFF2-40B4-BE49-F238E27FC236}">
              <a16:creationId xmlns:a16="http://schemas.microsoft.com/office/drawing/2014/main" id="{8559E262-C033-4B54-9D93-9B3CC19D34DA}"/>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66" name="ZoneTexte 465">
          <a:extLst>
            <a:ext uri="{FF2B5EF4-FFF2-40B4-BE49-F238E27FC236}">
              <a16:creationId xmlns:a16="http://schemas.microsoft.com/office/drawing/2014/main" id="{44EA40C9-539A-4BF9-AEAD-F3A5F79F143F}"/>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67" name="ZoneTexte 466">
          <a:extLst>
            <a:ext uri="{FF2B5EF4-FFF2-40B4-BE49-F238E27FC236}">
              <a16:creationId xmlns:a16="http://schemas.microsoft.com/office/drawing/2014/main" id="{44E1C14B-C46C-4513-B7A8-24766226CCD8}"/>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68" name="ZoneTexte 467">
          <a:extLst>
            <a:ext uri="{FF2B5EF4-FFF2-40B4-BE49-F238E27FC236}">
              <a16:creationId xmlns:a16="http://schemas.microsoft.com/office/drawing/2014/main" id="{C6CA999A-95E1-4358-A6FD-FA9E810A6546}"/>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69" name="ZoneTexte 468">
          <a:extLst>
            <a:ext uri="{FF2B5EF4-FFF2-40B4-BE49-F238E27FC236}">
              <a16:creationId xmlns:a16="http://schemas.microsoft.com/office/drawing/2014/main" id="{1151DE8A-97AA-42D2-B977-0679A8FA0897}"/>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70" name="ZoneTexte 469">
          <a:extLst>
            <a:ext uri="{FF2B5EF4-FFF2-40B4-BE49-F238E27FC236}">
              <a16:creationId xmlns:a16="http://schemas.microsoft.com/office/drawing/2014/main" id="{B350AD4E-1910-41F4-8417-834E675729F1}"/>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71" name="ZoneTexte 470">
          <a:extLst>
            <a:ext uri="{FF2B5EF4-FFF2-40B4-BE49-F238E27FC236}">
              <a16:creationId xmlns:a16="http://schemas.microsoft.com/office/drawing/2014/main" id="{D0473F1C-6256-4778-AC50-2C42DB553407}"/>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72" name="ZoneTexte 471">
          <a:extLst>
            <a:ext uri="{FF2B5EF4-FFF2-40B4-BE49-F238E27FC236}">
              <a16:creationId xmlns:a16="http://schemas.microsoft.com/office/drawing/2014/main" id="{01BC18B5-1BCA-4661-A4C9-FA183BA8A558}"/>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473" name="ZoneTexte 472">
          <a:extLst>
            <a:ext uri="{FF2B5EF4-FFF2-40B4-BE49-F238E27FC236}">
              <a16:creationId xmlns:a16="http://schemas.microsoft.com/office/drawing/2014/main" id="{1F8174CA-DE2A-43B4-A8CE-FB7AA3F14989}"/>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74" name="ZoneTexte 473">
          <a:extLst>
            <a:ext uri="{FF2B5EF4-FFF2-40B4-BE49-F238E27FC236}">
              <a16:creationId xmlns:a16="http://schemas.microsoft.com/office/drawing/2014/main" id="{591005D9-4D55-4352-8827-26EFDB48962C}"/>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75" name="ZoneTexte 474">
          <a:extLst>
            <a:ext uri="{FF2B5EF4-FFF2-40B4-BE49-F238E27FC236}">
              <a16:creationId xmlns:a16="http://schemas.microsoft.com/office/drawing/2014/main" id="{42325C71-FE47-48CB-8966-43D962715221}"/>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76" name="ZoneTexte 475">
          <a:extLst>
            <a:ext uri="{FF2B5EF4-FFF2-40B4-BE49-F238E27FC236}">
              <a16:creationId xmlns:a16="http://schemas.microsoft.com/office/drawing/2014/main" id="{D18B93D3-484C-4A7D-ABAB-9E115B5D5991}"/>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77" name="ZoneTexte 476">
          <a:extLst>
            <a:ext uri="{FF2B5EF4-FFF2-40B4-BE49-F238E27FC236}">
              <a16:creationId xmlns:a16="http://schemas.microsoft.com/office/drawing/2014/main" id="{257257E8-0F0E-40B9-A719-BC86EA964C20}"/>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78" name="ZoneTexte 477">
          <a:extLst>
            <a:ext uri="{FF2B5EF4-FFF2-40B4-BE49-F238E27FC236}">
              <a16:creationId xmlns:a16="http://schemas.microsoft.com/office/drawing/2014/main" id="{6EF382AA-09B6-4315-B10D-6256A674E8ED}"/>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79" name="ZoneTexte 478">
          <a:extLst>
            <a:ext uri="{FF2B5EF4-FFF2-40B4-BE49-F238E27FC236}">
              <a16:creationId xmlns:a16="http://schemas.microsoft.com/office/drawing/2014/main" id="{D623F342-01AD-49CF-8D63-33A947F1D83D}"/>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80" name="ZoneTexte 479">
          <a:extLst>
            <a:ext uri="{FF2B5EF4-FFF2-40B4-BE49-F238E27FC236}">
              <a16:creationId xmlns:a16="http://schemas.microsoft.com/office/drawing/2014/main" id="{AB1703FF-9F83-4AFC-954B-CCF4A66AC68A}"/>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81" name="ZoneTexte 480">
          <a:extLst>
            <a:ext uri="{FF2B5EF4-FFF2-40B4-BE49-F238E27FC236}">
              <a16:creationId xmlns:a16="http://schemas.microsoft.com/office/drawing/2014/main" id="{16293378-E3F5-4376-A8ED-8934CD3E6273}"/>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82" name="ZoneTexte 481">
          <a:extLst>
            <a:ext uri="{FF2B5EF4-FFF2-40B4-BE49-F238E27FC236}">
              <a16:creationId xmlns:a16="http://schemas.microsoft.com/office/drawing/2014/main" id="{B9368DEA-21EC-4709-B5F1-4B4A5AF01C7C}"/>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83" name="ZoneTexte 482">
          <a:extLst>
            <a:ext uri="{FF2B5EF4-FFF2-40B4-BE49-F238E27FC236}">
              <a16:creationId xmlns:a16="http://schemas.microsoft.com/office/drawing/2014/main" id="{442AB016-81CB-4966-ACDE-E5B821071B16}"/>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84" name="ZoneTexte 483">
          <a:extLst>
            <a:ext uri="{FF2B5EF4-FFF2-40B4-BE49-F238E27FC236}">
              <a16:creationId xmlns:a16="http://schemas.microsoft.com/office/drawing/2014/main" id="{C1EEF239-3554-40D2-B26E-945FC03B2527}"/>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485" name="ZoneTexte 484">
          <a:extLst>
            <a:ext uri="{FF2B5EF4-FFF2-40B4-BE49-F238E27FC236}">
              <a16:creationId xmlns:a16="http://schemas.microsoft.com/office/drawing/2014/main" id="{4CFDEAEA-9FA5-4DE2-BDBC-A184CEC1F528}"/>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86" name="ZoneTexte 485">
          <a:extLst>
            <a:ext uri="{FF2B5EF4-FFF2-40B4-BE49-F238E27FC236}">
              <a16:creationId xmlns:a16="http://schemas.microsoft.com/office/drawing/2014/main" id="{9C802D18-5D76-41F4-8512-2DD1CC9C2839}"/>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487" name="ZoneTexte 486">
          <a:extLst>
            <a:ext uri="{FF2B5EF4-FFF2-40B4-BE49-F238E27FC236}">
              <a16:creationId xmlns:a16="http://schemas.microsoft.com/office/drawing/2014/main" id="{7385C05E-2B5F-461A-8971-FBB9A7673BCE}"/>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488" name="ZoneTexte 487">
          <a:extLst>
            <a:ext uri="{FF2B5EF4-FFF2-40B4-BE49-F238E27FC236}">
              <a16:creationId xmlns:a16="http://schemas.microsoft.com/office/drawing/2014/main" id="{B607764E-BB6A-49B8-A869-6504C59B3010}"/>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489" name="ZoneTexte 488">
          <a:extLst>
            <a:ext uri="{FF2B5EF4-FFF2-40B4-BE49-F238E27FC236}">
              <a16:creationId xmlns:a16="http://schemas.microsoft.com/office/drawing/2014/main" id="{388B2C5A-D3A6-4D8C-8350-BE13B19F690B}"/>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490" name="ZoneTexte 489">
          <a:extLst>
            <a:ext uri="{FF2B5EF4-FFF2-40B4-BE49-F238E27FC236}">
              <a16:creationId xmlns:a16="http://schemas.microsoft.com/office/drawing/2014/main" id="{846B2D63-3514-499E-9D94-DEA2AA0988FC}"/>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491" name="ZoneTexte 490">
          <a:extLst>
            <a:ext uri="{FF2B5EF4-FFF2-40B4-BE49-F238E27FC236}">
              <a16:creationId xmlns:a16="http://schemas.microsoft.com/office/drawing/2014/main" id="{13237487-A7DD-45B7-A3E3-226B243438CC}"/>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492" name="ZoneTexte 491">
          <a:extLst>
            <a:ext uri="{FF2B5EF4-FFF2-40B4-BE49-F238E27FC236}">
              <a16:creationId xmlns:a16="http://schemas.microsoft.com/office/drawing/2014/main" id="{19191373-0137-4393-ADF4-5459A2A124A0}"/>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493" name="ZoneTexte 492">
          <a:extLst>
            <a:ext uri="{FF2B5EF4-FFF2-40B4-BE49-F238E27FC236}">
              <a16:creationId xmlns:a16="http://schemas.microsoft.com/office/drawing/2014/main" id="{6E6FEA39-7659-40AA-ACB7-B4FBD2FEC249}"/>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494" name="ZoneTexte 493">
          <a:extLst>
            <a:ext uri="{FF2B5EF4-FFF2-40B4-BE49-F238E27FC236}">
              <a16:creationId xmlns:a16="http://schemas.microsoft.com/office/drawing/2014/main" id="{BB9711A8-5209-43AF-BBB3-765BE133B2D0}"/>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495" name="ZoneTexte 494">
          <a:extLst>
            <a:ext uri="{FF2B5EF4-FFF2-40B4-BE49-F238E27FC236}">
              <a16:creationId xmlns:a16="http://schemas.microsoft.com/office/drawing/2014/main" id="{2217625C-B43D-45AB-8B82-3536031F4F38}"/>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496" name="ZoneTexte 495">
          <a:extLst>
            <a:ext uri="{FF2B5EF4-FFF2-40B4-BE49-F238E27FC236}">
              <a16:creationId xmlns:a16="http://schemas.microsoft.com/office/drawing/2014/main" id="{583F5E7A-E865-41C8-B9E9-598F643AB5F1}"/>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497" name="ZoneTexte 496">
          <a:extLst>
            <a:ext uri="{FF2B5EF4-FFF2-40B4-BE49-F238E27FC236}">
              <a16:creationId xmlns:a16="http://schemas.microsoft.com/office/drawing/2014/main" id="{0C89A060-3EAB-467B-A036-EA4E64E325C5}"/>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498" name="ZoneTexte 497">
          <a:extLst>
            <a:ext uri="{FF2B5EF4-FFF2-40B4-BE49-F238E27FC236}">
              <a16:creationId xmlns:a16="http://schemas.microsoft.com/office/drawing/2014/main" id="{1C1A78AF-EC02-4749-8FD1-D5EE91E2BFEC}"/>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499" name="ZoneTexte 498">
          <a:extLst>
            <a:ext uri="{FF2B5EF4-FFF2-40B4-BE49-F238E27FC236}">
              <a16:creationId xmlns:a16="http://schemas.microsoft.com/office/drawing/2014/main" id="{653E6EAD-E99D-474F-BDFB-4B31AB59ACC1}"/>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00" name="ZoneTexte 499">
          <a:extLst>
            <a:ext uri="{FF2B5EF4-FFF2-40B4-BE49-F238E27FC236}">
              <a16:creationId xmlns:a16="http://schemas.microsoft.com/office/drawing/2014/main" id="{63A15D5E-E388-4641-8785-DC0FC9843D32}"/>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501" name="ZoneTexte 500">
          <a:extLst>
            <a:ext uri="{FF2B5EF4-FFF2-40B4-BE49-F238E27FC236}">
              <a16:creationId xmlns:a16="http://schemas.microsoft.com/office/drawing/2014/main" id="{2767AD5B-6117-452B-9D2F-E73BBEFF4654}"/>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02" name="ZoneTexte 501">
          <a:extLst>
            <a:ext uri="{FF2B5EF4-FFF2-40B4-BE49-F238E27FC236}">
              <a16:creationId xmlns:a16="http://schemas.microsoft.com/office/drawing/2014/main" id="{39103435-4B72-46A0-9421-4A7B9AC632BC}"/>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503" name="ZoneTexte 502">
          <a:extLst>
            <a:ext uri="{FF2B5EF4-FFF2-40B4-BE49-F238E27FC236}">
              <a16:creationId xmlns:a16="http://schemas.microsoft.com/office/drawing/2014/main" id="{D14A82F4-4D52-4EBE-802B-A013BCB9A1BD}"/>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04" name="ZoneTexte 503">
          <a:extLst>
            <a:ext uri="{FF2B5EF4-FFF2-40B4-BE49-F238E27FC236}">
              <a16:creationId xmlns:a16="http://schemas.microsoft.com/office/drawing/2014/main" id="{011D5882-0474-48B9-8C7F-84BDAE5B4B1B}"/>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05" name="ZoneTexte 504">
          <a:extLst>
            <a:ext uri="{FF2B5EF4-FFF2-40B4-BE49-F238E27FC236}">
              <a16:creationId xmlns:a16="http://schemas.microsoft.com/office/drawing/2014/main" id="{014F50F6-71CC-4B59-AF04-4D4E2562046D}"/>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06" name="ZoneTexte 505">
          <a:extLst>
            <a:ext uri="{FF2B5EF4-FFF2-40B4-BE49-F238E27FC236}">
              <a16:creationId xmlns:a16="http://schemas.microsoft.com/office/drawing/2014/main" id="{6DC885B3-3BD1-4533-8370-1CBB7D5EE6DD}"/>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07" name="ZoneTexte 506">
          <a:extLst>
            <a:ext uri="{FF2B5EF4-FFF2-40B4-BE49-F238E27FC236}">
              <a16:creationId xmlns:a16="http://schemas.microsoft.com/office/drawing/2014/main" id="{CA97A328-12D3-423A-A8DF-FBAAC90F4C03}"/>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08" name="ZoneTexte 507">
          <a:extLst>
            <a:ext uri="{FF2B5EF4-FFF2-40B4-BE49-F238E27FC236}">
              <a16:creationId xmlns:a16="http://schemas.microsoft.com/office/drawing/2014/main" id="{B4822732-A1F0-47AF-93F9-E37EA7AF81DA}"/>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09" name="ZoneTexte 508">
          <a:extLst>
            <a:ext uri="{FF2B5EF4-FFF2-40B4-BE49-F238E27FC236}">
              <a16:creationId xmlns:a16="http://schemas.microsoft.com/office/drawing/2014/main" id="{BD7C6DFD-D44F-458F-B720-F88BDA77A337}"/>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10" name="ZoneTexte 509">
          <a:extLst>
            <a:ext uri="{FF2B5EF4-FFF2-40B4-BE49-F238E27FC236}">
              <a16:creationId xmlns:a16="http://schemas.microsoft.com/office/drawing/2014/main" id="{CBBFEB38-F6A4-40D9-8AF8-A17FDB5B4747}"/>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11" name="ZoneTexte 510">
          <a:extLst>
            <a:ext uri="{FF2B5EF4-FFF2-40B4-BE49-F238E27FC236}">
              <a16:creationId xmlns:a16="http://schemas.microsoft.com/office/drawing/2014/main" id="{7B7131E4-B243-4062-B159-A14A228D677A}"/>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12" name="ZoneTexte 511">
          <a:extLst>
            <a:ext uri="{FF2B5EF4-FFF2-40B4-BE49-F238E27FC236}">
              <a16:creationId xmlns:a16="http://schemas.microsoft.com/office/drawing/2014/main" id="{DC161EF1-E039-4284-A03D-343998D1A728}"/>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13" name="ZoneTexte 512">
          <a:extLst>
            <a:ext uri="{FF2B5EF4-FFF2-40B4-BE49-F238E27FC236}">
              <a16:creationId xmlns:a16="http://schemas.microsoft.com/office/drawing/2014/main" id="{7130CF01-BFAA-4BFE-8D89-AE2DC225F71D}"/>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14" name="ZoneTexte 513">
          <a:extLst>
            <a:ext uri="{FF2B5EF4-FFF2-40B4-BE49-F238E27FC236}">
              <a16:creationId xmlns:a16="http://schemas.microsoft.com/office/drawing/2014/main" id="{4E03B753-5DDE-4D53-9E62-0883B13EC27D}"/>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15" name="ZoneTexte 514">
          <a:extLst>
            <a:ext uri="{FF2B5EF4-FFF2-40B4-BE49-F238E27FC236}">
              <a16:creationId xmlns:a16="http://schemas.microsoft.com/office/drawing/2014/main" id="{06C4CA33-331A-491A-86B1-F2A90D274DC9}"/>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16" name="ZoneTexte 515">
          <a:extLst>
            <a:ext uri="{FF2B5EF4-FFF2-40B4-BE49-F238E27FC236}">
              <a16:creationId xmlns:a16="http://schemas.microsoft.com/office/drawing/2014/main" id="{F2BFCD32-A7CD-463B-A116-9A532C5403ED}"/>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17" name="ZoneTexte 516">
          <a:extLst>
            <a:ext uri="{FF2B5EF4-FFF2-40B4-BE49-F238E27FC236}">
              <a16:creationId xmlns:a16="http://schemas.microsoft.com/office/drawing/2014/main" id="{F18EE645-AFCC-4122-AEA1-B8C0036DEBB9}"/>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518" name="ZoneTexte 517">
          <a:extLst>
            <a:ext uri="{FF2B5EF4-FFF2-40B4-BE49-F238E27FC236}">
              <a16:creationId xmlns:a16="http://schemas.microsoft.com/office/drawing/2014/main" id="{F6B43BD1-E4F5-428A-B0A9-E96CDD52161F}"/>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19" name="ZoneTexte 518">
          <a:extLst>
            <a:ext uri="{FF2B5EF4-FFF2-40B4-BE49-F238E27FC236}">
              <a16:creationId xmlns:a16="http://schemas.microsoft.com/office/drawing/2014/main" id="{D246B46D-5B2E-4783-9EAE-EFABCDA12852}"/>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20" name="ZoneTexte 519">
          <a:extLst>
            <a:ext uri="{FF2B5EF4-FFF2-40B4-BE49-F238E27FC236}">
              <a16:creationId xmlns:a16="http://schemas.microsoft.com/office/drawing/2014/main" id="{A8FABC72-181A-4CBF-A86C-2A8040F8445F}"/>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21" name="ZoneTexte 520">
          <a:extLst>
            <a:ext uri="{FF2B5EF4-FFF2-40B4-BE49-F238E27FC236}">
              <a16:creationId xmlns:a16="http://schemas.microsoft.com/office/drawing/2014/main" id="{599483E7-EF7D-40AB-80C6-CF563A929A8C}"/>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22" name="ZoneTexte 521">
          <a:extLst>
            <a:ext uri="{FF2B5EF4-FFF2-40B4-BE49-F238E27FC236}">
              <a16:creationId xmlns:a16="http://schemas.microsoft.com/office/drawing/2014/main" id="{BA45C184-8F12-4EB0-99A2-6207B12BC21E}"/>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23" name="ZoneTexte 522">
          <a:extLst>
            <a:ext uri="{FF2B5EF4-FFF2-40B4-BE49-F238E27FC236}">
              <a16:creationId xmlns:a16="http://schemas.microsoft.com/office/drawing/2014/main" id="{02A4B2A7-A19F-4B8E-B9F3-B89256EC8079}"/>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24" name="ZoneTexte 523">
          <a:extLst>
            <a:ext uri="{FF2B5EF4-FFF2-40B4-BE49-F238E27FC236}">
              <a16:creationId xmlns:a16="http://schemas.microsoft.com/office/drawing/2014/main" id="{18ED3585-F2E6-4458-B580-F73A8482A8AB}"/>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25" name="ZoneTexte 524">
          <a:extLst>
            <a:ext uri="{FF2B5EF4-FFF2-40B4-BE49-F238E27FC236}">
              <a16:creationId xmlns:a16="http://schemas.microsoft.com/office/drawing/2014/main" id="{93301BB5-4B92-42C3-905B-4E6B0F74BD1E}"/>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26" name="ZoneTexte 525">
          <a:extLst>
            <a:ext uri="{FF2B5EF4-FFF2-40B4-BE49-F238E27FC236}">
              <a16:creationId xmlns:a16="http://schemas.microsoft.com/office/drawing/2014/main" id="{25F3D654-D6AA-45FD-87BF-309CBE8CC8F4}"/>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27" name="ZoneTexte 526">
          <a:extLst>
            <a:ext uri="{FF2B5EF4-FFF2-40B4-BE49-F238E27FC236}">
              <a16:creationId xmlns:a16="http://schemas.microsoft.com/office/drawing/2014/main" id="{588A1179-11A6-446C-891B-A06EA67E3DA7}"/>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28" name="ZoneTexte 527">
          <a:extLst>
            <a:ext uri="{FF2B5EF4-FFF2-40B4-BE49-F238E27FC236}">
              <a16:creationId xmlns:a16="http://schemas.microsoft.com/office/drawing/2014/main" id="{E8B78CE3-9EC2-46CB-8FCF-0452107074CC}"/>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29" name="ZoneTexte 528">
          <a:extLst>
            <a:ext uri="{FF2B5EF4-FFF2-40B4-BE49-F238E27FC236}">
              <a16:creationId xmlns:a16="http://schemas.microsoft.com/office/drawing/2014/main" id="{5E6256EE-E125-404B-B505-68150F2F02AD}"/>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30" name="ZoneTexte 529">
          <a:extLst>
            <a:ext uri="{FF2B5EF4-FFF2-40B4-BE49-F238E27FC236}">
              <a16:creationId xmlns:a16="http://schemas.microsoft.com/office/drawing/2014/main" id="{38650214-6095-4116-BE6C-D65CAD6BE37A}"/>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31" name="ZoneTexte 530">
          <a:extLst>
            <a:ext uri="{FF2B5EF4-FFF2-40B4-BE49-F238E27FC236}">
              <a16:creationId xmlns:a16="http://schemas.microsoft.com/office/drawing/2014/main" id="{83776190-EC42-4C57-8A66-8D23C4749AD6}"/>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32" name="ZoneTexte 531">
          <a:extLst>
            <a:ext uri="{FF2B5EF4-FFF2-40B4-BE49-F238E27FC236}">
              <a16:creationId xmlns:a16="http://schemas.microsoft.com/office/drawing/2014/main" id="{75D3BA76-2F37-4012-8DEA-F7319DE56A10}"/>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533" name="ZoneTexte 532">
          <a:extLst>
            <a:ext uri="{FF2B5EF4-FFF2-40B4-BE49-F238E27FC236}">
              <a16:creationId xmlns:a16="http://schemas.microsoft.com/office/drawing/2014/main" id="{C78F905C-A98D-4F6F-8914-D273ED9F8200}"/>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34" name="ZoneTexte 533">
          <a:extLst>
            <a:ext uri="{FF2B5EF4-FFF2-40B4-BE49-F238E27FC236}">
              <a16:creationId xmlns:a16="http://schemas.microsoft.com/office/drawing/2014/main" id="{0112438E-EDA2-4473-981D-2F16838FDAB8}"/>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35" name="ZoneTexte 534">
          <a:extLst>
            <a:ext uri="{FF2B5EF4-FFF2-40B4-BE49-F238E27FC236}">
              <a16:creationId xmlns:a16="http://schemas.microsoft.com/office/drawing/2014/main" id="{20607DD2-5AFD-47E0-BB4A-3309A9D310B4}"/>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36" name="ZoneTexte 535">
          <a:extLst>
            <a:ext uri="{FF2B5EF4-FFF2-40B4-BE49-F238E27FC236}">
              <a16:creationId xmlns:a16="http://schemas.microsoft.com/office/drawing/2014/main" id="{248407A9-1CBD-433B-BE5B-996FE211B647}"/>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37" name="ZoneTexte 536">
          <a:extLst>
            <a:ext uri="{FF2B5EF4-FFF2-40B4-BE49-F238E27FC236}">
              <a16:creationId xmlns:a16="http://schemas.microsoft.com/office/drawing/2014/main" id="{574F0289-EDA6-4280-A30D-EADD44E20F54}"/>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38" name="ZoneTexte 537">
          <a:extLst>
            <a:ext uri="{FF2B5EF4-FFF2-40B4-BE49-F238E27FC236}">
              <a16:creationId xmlns:a16="http://schemas.microsoft.com/office/drawing/2014/main" id="{3E74A815-D1DF-467D-A0B6-0DE94893D14D}"/>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39" name="ZoneTexte 538">
          <a:extLst>
            <a:ext uri="{FF2B5EF4-FFF2-40B4-BE49-F238E27FC236}">
              <a16:creationId xmlns:a16="http://schemas.microsoft.com/office/drawing/2014/main" id="{15EAD6D6-90EF-4C2D-BA5B-4A15D4FD9DC7}"/>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40" name="ZoneTexte 539">
          <a:extLst>
            <a:ext uri="{FF2B5EF4-FFF2-40B4-BE49-F238E27FC236}">
              <a16:creationId xmlns:a16="http://schemas.microsoft.com/office/drawing/2014/main" id="{721049A2-0A67-4AB4-BCB3-8D9023439F8D}"/>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41" name="ZoneTexte 540">
          <a:extLst>
            <a:ext uri="{FF2B5EF4-FFF2-40B4-BE49-F238E27FC236}">
              <a16:creationId xmlns:a16="http://schemas.microsoft.com/office/drawing/2014/main" id="{989CE3E4-40A4-43AA-B220-7CBC1ED02A0A}"/>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42" name="ZoneTexte 541">
          <a:extLst>
            <a:ext uri="{FF2B5EF4-FFF2-40B4-BE49-F238E27FC236}">
              <a16:creationId xmlns:a16="http://schemas.microsoft.com/office/drawing/2014/main" id="{0DB9456F-6E3B-45B7-8E6C-83B9DA75CB3A}"/>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43" name="ZoneTexte 542">
          <a:extLst>
            <a:ext uri="{FF2B5EF4-FFF2-40B4-BE49-F238E27FC236}">
              <a16:creationId xmlns:a16="http://schemas.microsoft.com/office/drawing/2014/main" id="{0BABC40F-FD54-4030-AFDB-4F767146AD73}"/>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44" name="ZoneTexte 543">
          <a:extLst>
            <a:ext uri="{FF2B5EF4-FFF2-40B4-BE49-F238E27FC236}">
              <a16:creationId xmlns:a16="http://schemas.microsoft.com/office/drawing/2014/main" id="{E5CC0656-96C6-4929-BC53-A6E7DAC668C0}"/>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45" name="ZoneTexte 544">
          <a:extLst>
            <a:ext uri="{FF2B5EF4-FFF2-40B4-BE49-F238E27FC236}">
              <a16:creationId xmlns:a16="http://schemas.microsoft.com/office/drawing/2014/main" id="{1F180DF8-710D-4EA0-8438-A5C186056B79}"/>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46" name="ZoneTexte 545">
          <a:extLst>
            <a:ext uri="{FF2B5EF4-FFF2-40B4-BE49-F238E27FC236}">
              <a16:creationId xmlns:a16="http://schemas.microsoft.com/office/drawing/2014/main" id="{3A5F4F0C-608B-4157-9FC0-FA6E1C6ED5A3}"/>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47" name="ZoneTexte 546">
          <a:extLst>
            <a:ext uri="{FF2B5EF4-FFF2-40B4-BE49-F238E27FC236}">
              <a16:creationId xmlns:a16="http://schemas.microsoft.com/office/drawing/2014/main" id="{6B976CF8-DB11-4911-819F-E7FDF9ABF95E}"/>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548" name="ZoneTexte 547">
          <a:extLst>
            <a:ext uri="{FF2B5EF4-FFF2-40B4-BE49-F238E27FC236}">
              <a16:creationId xmlns:a16="http://schemas.microsoft.com/office/drawing/2014/main" id="{38BEF0EF-2D30-4845-8D7D-A1DF2815D564}"/>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49" name="ZoneTexte 548">
          <a:extLst>
            <a:ext uri="{FF2B5EF4-FFF2-40B4-BE49-F238E27FC236}">
              <a16:creationId xmlns:a16="http://schemas.microsoft.com/office/drawing/2014/main" id="{AD196688-9063-4FBE-BE8E-BA6395BECC65}"/>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50" name="ZoneTexte 549">
          <a:extLst>
            <a:ext uri="{FF2B5EF4-FFF2-40B4-BE49-F238E27FC236}">
              <a16:creationId xmlns:a16="http://schemas.microsoft.com/office/drawing/2014/main" id="{18515351-CE47-485A-93BB-1949CEDF149C}"/>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51" name="ZoneTexte 550">
          <a:extLst>
            <a:ext uri="{FF2B5EF4-FFF2-40B4-BE49-F238E27FC236}">
              <a16:creationId xmlns:a16="http://schemas.microsoft.com/office/drawing/2014/main" id="{A652DDDE-7B91-4589-8803-420803BACA0F}"/>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52" name="ZoneTexte 551">
          <a:extLst>
            <a:ext uri="{FF2B5EF4-FFF2-40B4-BE49-F238E27FC236}">
              <a16:creationId xmlns:a16="http://schemas.microsoft.com/office/drawing/2014/main" id="{26516DA8-3EC1-42B4-9411-9DD582333E10}"/>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53" name="ZoneTexte 552">
          <a:extLst>
            <a:ext uri="{FF2B5EF4-FFF2-40B4-BE49-F238E27FC236}">
              <a16:creationId xmlns:a16="http://schemas.microsoft.com/office/drawing/2014/main" id="{6C4BACB3-1DE1-4CE3-8A86-311D7105222A}"/>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54" name="ZoneTexte 553">
          <a:extLst>
            <a:ext uri="{FF2B5EF4-FFF2-40B4-BE49-F238E27FC236}">
              <a16:creationId xmlns:a16="http://schemas.microsoft.com/office/drawing/2014/main" id="{B0EE6882-AD59-452A-96A0-5D89F4A0C262}"/>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55" name="ZoneTexte 554">
          <a:extLst>
            <a:ext uri="{FF2B5EF4-FFF2-40B4-BE49-F238E27FC236}">
              <a16:creationId xmlns:a16="http://schemas.microsoft.com/office/drawing/2014/main" id="{B7FD2C79-5183-490B-93CF-1CB30E4C2267}"/>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56" name="ZoneTexte 555">
          <a:extLst>
            <a:ext uri="{FF2B5EF4-FFF2-40B4-BE49-F238E27FC236}">
              <a16:creationId xmlns:a16="http://schemas.microsoft.com/office/drawing/2014/main" id="{FCE75A7B-E350-4E97-8534-A30BAFF38502}"/>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57" name="ZoneTexte 556">
          <a:extLst>
            <a:ext uri="{FF2B5EF4-FFF2-40B4-BE49-F238E27FC236}">
              <a16:creationId xmlns:a16="http://schemas.microsoft.com/office/drawing/2014/main" id="{7F99ADB7-70CF-4D3B-9CEA-35119D298529}"/>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58" name="ZoneTexte 557">
          <a:extLst>
            <a:ext uri="{FF2B5EF4-FFF2-40B4-BE49-F238E27FC236}">
              <a16:creationId xmlns:a16="http://schemas.microsoft.com/office/drawing/2014/main" id="{138D194B-1C62-45B6-8059-1CACAD158279}"/>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59" name="ZoneTexte 558">
          <a:extLst>
            <a:ext uri="{FF2B5EF4-FFF2-40B4-BE49-F238E27FC236}">
              <a16:creationId xmlns:a16="http://schemas.microsoft.com/office/drawing/2014/main" id="{052780B8-B1F0-4D9D-AF87-7101FCA52520}"/>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60" name="ZoneTexte 559">
          <a:extLst>
            <a:ext uri="{FF2B5EF4-FFF2-40B4-BE49-F238E27FC236}">
              <a16:creationId xmlns:a16="http://schemas.microsoft.com/office/drawing/2014/main" id="{129D2E7D-BC99-43FA-A754-594862CF4766}"/>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61" name="ZoneTexte 560">
          <a:extLst>
            <a:ext uri="{FF2B5EF4-FFF2-40B4-BE49-F238E27FC236}">
              <a16:creationId xmlns:a16="http://schemas.microsoft.com/office/drawing/2014/main" id="{F6D9E86A-0506-48DA-86E4-CA2D07E7BE6B}"/>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62" name="ZoneTexte 561">
          <a:extLst>
            <a:ext uri="{FF2B5EF4-FFF2-40B4-BE49-F238E27FC236}">
              <a16:creationId xmlns:a16="http://schemas.microsoft.com/office/drawing/2014/main" id="{ABEFB95B-07FC-48BC-8130-BE52ADFDAB09}"/>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563" name="ZoneTexte 562">
          <a:extLst>
            <a:ext uri="{FF2B5EF4-FFF2-40B4-BE49-F238E27FC236}">
              <a16:creationId xmlns:a16="http://schemas.microsoft.com/office/drawing/2014/main" id="{6B689FC3-413E-4335-8D28-34687F313C1F}"/>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64" name="ZoneTexte 563">
          <a:extLst>
            <a:ext uri="{FF2B5EF4-FFF2-40B4-BE49-F238E27FC236}">
              <a16:creationId xmlns:a16="http://schemas.microsoft.com/office/drawing/2014/main" id="{F22FAB44-E451-46A2-920C-46309EF4E3E4}"/>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65" name="ZoneTexte 564">
          <a:extLst>
            <a:ext uri="{FF2B5EF4-FFF2-40B4-BE49-F238E27FC236}">
              <a16:creationId xmlns:a16="http://schemas.microsoft.com/office/drawing/2014/main" id="{EE81A6C8-A98E-4274-B6FD-CDF4BA030BF7}"/>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66" name="ZoneTexte 565">
          <a:extLst>
            <a:ext uri="{FF2B5EF4-FFF2-40B4-BE49-F238E27FC236}">
              <a16:creationId xmlns:a16="http://schemas.microsoft.com/office/drawing/2014/main" id="{CC4D71E3-F86C-4A64-AD6E-487577D3078C}"/>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67" name="ZoneTexte 566">
          <a:extLst>
            <a:ext uri="{FF2B5EF4-FFF2-40B4-BE49-F238E27FC236}">
              <a16:creationId xmlns:a16="http://schemas.microsoft.com/office/drawing/2014/main" id="{DFD8EFC1-6738-49A3-ACCD-9A643D112C03}"/>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68" name="ZoneTexte 567">
          <a:extLst>
            <a:ext uri="{FF2B5EF4-FFF2-40B4-BE49-F238E27FC236}">
              <a16:creationId xmlns:a16="http://schemas.microsoft.com/office/drawing/2014/main" id="{7A9A765E-454B-41F5-9C60-710AC6485B78}"/>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69" name="ZoneTexte 568">
          <a:extLst>
            <a:ext uri="{FF2B5EF4-FFF2-40B4-BE49-F238E27FC236}">
              <a16:creationId xmlns:a16="http://schemas.microsoft.com/office/drawing/2014/main" id="{53A58633-4C14-4860-AED8-49929E9CDECF}"/>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70" name="ZoneTexte 569">
          <a:extLst>
            <a:ext uri="{FF2B5EF4-FFF2-40B4-BE49-F238E27FC236}">
              <a16:creationId xmlns:a16="http://schemas.microsoft.com/office/drawing/2014/main" id="{76D18D25-CC6F-4177-8920-37515AF2347A}"/>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71" name="ZoneTexte 570">
          <a:extLst>
            <a:ext uri="{FF2B5EF4-FFF2-40B4-BE49-F238E27FC236}">
              <a16:creationId xmlns:a16="http://schemas.microsoft.com/office/drawing/2014/main" id="{323C7EEC-9374-4EF7-948E-BC501A7E92FA}"/>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72" name="ZoneTexte 571">
          <a:extLst>
            <a:ext uri="{FF2B5EF4-FFF2-40B4-BE49-F238E27FC236}">
              <a16:creationId xmlns:a16="http://schemas.microsoft.com/office/drawing/2014/main" id="{72ADB487-FCC5-4635-82BA-0B2BF2448AB0}"/>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73" name="ZoneTexte 572">
          <a:extLst>
            <a:ext uri="{FF2B5EF4-FFF2-40B4-BE49-F238E27FC236}">
              <a16:creationId xmlns:a16="http://schemas.microsoft.com/office/drawing/2014/main" id="{947CF38B-9CE8-4B9D-9FB6-819527D65CB0}"/>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74" name="ZoneTexte 573">
          <a:extLst>
            <a:ext uri="{FF2B5EF4-FFF2-40B4-BE49-F238E27FC236}">
              <a16:creationId xmlns:a16="http://schemas.microsoft.com/office/drawing/2014/main" id="{6A007EEA-B95F-4789-A652-7C6D80705C82}"/>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75" name="ZoneTexte 574">
          <a:extLst>
            <a:ext uri="{FF2B5EF4-FFF2-40B4-BE49-F238E27FC236}">
              <a16:creationId xmlns:a16="http://schemas.microsoft.com/office/drawing/2014/main" id="{BCB85621-F2D5-4439-B30E-4BF0D7A6AAD2}"/>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76" name="ZoneTexte 575">
          <a:extLst>
            <a:ext uri="{FF2B5EF4-FFF2-40B4-BE49-F238E27FC236}">
              <a16:creationId xmlns:a16="http://schemas.microsoft.com/office/drawing/2014/main" id="{3EE7877C-F5DF-435E-8893-95ACA822BB42}"/>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77" name="ZoneTexte 576">
          <a:extLst>
            <a:ext uri="{FF2B5EF4-FFF2-40B4-BE49-F238E27FC236}">
              <a16:creationId xmlns:a16="http://schemas.microsoft.com/office/drawing/2014/main" id="{6F98AC3C-C8D7-43DC-8312-B2DB51194E8A}"/>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578" name="ZoneTexte 577">
          <a:extLst>
            <a:ext uri="{FF2B5EF4-FFF2-40B4-BE49-F238E27FC236}">
              <a16:creationId xmlns:a16="http://schemas.microsoft.com/office/drawing/2014/main" id="{6770E7F4-8F52-49DD-8EBF-9D47AE328127}"/>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79" name="ZoneTexte 578">
          <a:extLst>
            <a:ext uri="{FF2B5EF4-FFF2-40B4-BE49-F238E27FC236}">
              <a16:creationId xmlns:a16="http://schemas.microsoft.com/office/drawing/2014/main" id="{156F3A80-7C60-456A-8A02-A05DE2DD2D12}"/>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80" name="ZoneTexte 579">
          <a:extLst>
            <a:ext uri="{FF2B5EF4-FFF2-40B4-BE49-F238E27FC236}">
              <a16:creationId xmlns:a16="http://schemas.microsoft.com/office/drawing/2014/main" id="{E573C782-D810-4580-B106-C1063A5B1A89}"/>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81" name="ZoneTexte 580">
          <a:extLst>
            <a:ext uri="{FF2B5EF4-FFF2-40B4-BE49-F238E27FC236}">
              <a16:creationId xmlns:a16="http://schemas.microsoft.com/office/drawing/2014/main" id="{42D8D08F-47F8-4E7C-BDD7-7397166E27AB}"/>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82" name="ZoneTexte 581">
          <a:extLst>
            <a:ext uri="{FF2B5EF4-FFF2-40B4-BE49-F238E27FC236}">
              <a16:creationId xmlns:a16="http://schemas.microsoft.com/office/drawing/2014/main" id="{DB79E038-6C89-414A-9032-D0903FBB4A37}"/>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83" name="ZoneTexte 582">
          <a:extLst>
            <a:ext uri="{FF2B5EF4-FFF2-40B4-BE49-F238E27FC236}">
              <a16:creationId xmlns:a16="http://schemas.microsoft.com/office/drawing/2014/main" id="{B403C888-F38C-4759-B8E6-35817E29EC72}"/>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84" name="ZoneTexte 583">
          <a:extLst>
            <a:ext uri="{FF2B5EF4-FFF2-40B4-BE49-F238E27FC236}">
              <a16:creationId xmlns:a16="http://schemas.microsoft.com/office/drawing/2014/main" id="{26AE92C6-9D18-4344-8392-E293385C834A}"/>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85" name="ZoneTexte 584">
          <a:extLst>
            <a:ext uri="{FF2B5EF4-FFF2-40B4-BE49-F238E27FC236}">
              <a16:creationId xmlns:a16="http://schemas.microsoft.com/office/drawing/2014/main" id="{D418886B-50C3-4FBA-8AD4-3AA260C912D8}"/>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86" name="ZoneTexte 585">
          <a:extLst>
            <a:ext uri="{FF2B5EF4-FFF2-40B4-BE49-F238E27FC236}">
              <a16:creationId xmlns:a16="http://schemas.microsoft.com/office/drawing/2014/main" id="{93011651-1E15-4A86-95ED-ECA5A17564C3}"/>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87" name="ZoneTexte 586">
          <a:extLst>
            <a:ext uri="{FF2B5EF4-FFF2-40B4-BE49-F238E27FC236}">
              <a16:creationId xmlns:a16="http://schemas.microsoft.com/office/drawing/2014/main" id="{113C9704-629E-4FAF-BD65-5ACEF6E9EB20}"/>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88" name="ZoneTexte 587">
          <a:extLst>
            <a:ext uri="{FF2B5EF4-FFF2-40B4-BE49-F238E27FC236}">
              <a16:creationId xmlns:a16="http://schemas.microsoft.com/office/drawing/2014/main" id="{5A6C402F-1571-44A5-B74B-AB11D305BF44}"/>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89" name="ZoneTexte 588">
          <a:extLst>
            <a:ext uri="{FF2B5EF4-FFF2-40B4-BE49-F238E27FC236}">
              <a16:creationId xmlns:a16="http://schemas.microsoft.com/office/drawing/2014/main" id="{7E740A25-7A02-44DE-AD26-C73CD184325B}"/>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90" name="ZoneTexte 589">
          <a:extLst>
            <a:ext uri="{FF2B5EF4-FFF2-40B4-BE49-F238E27FC236}">
              <a16:creationId xmlns:a16="http://schemas.microsoft.com/office/drawing/2014/main" id="{2B4C76C8-B77F-40D0-BFE0-B968AC1EBF72}"/>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91" name="ZoneTexte 590">
          <a:extLst>
            <a:ext uri="{FF2B5EF4-FFF2-40B4-BE49-F238E27FC236}">
              <a16:creationId xmlns:a16="http://schemas.microsoft.com/office/drawing/2014/main" id="{919D030C-5F82-48A4-9553-040E7CDB6AF4}"/>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92" name="ZoneTexte 591">
          <a:extLst>
            <a:ext uri="{FF2B5EF4-FFF2-40B4-BE49-F238E27FC236}">
              <a16:creationId xmlns:a16="http://schemas.microsoft.com/office/drawing/2014/main" id="{A8595FF4-BCE1-4E81-8BBF-28E50AC64E03}"/>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93" name="ZoneTexte 592">
          <a:extLst>
            <a:ext uri="{FF2B5EF4-FFF2-40B4-BE49-F238E27FC236}">
              <a16:creationId xmlns:a16="http://schemas.microsoft.com/office/drawing/2014/main" id="{07715C59-3743-47FD-A6DD-3A0720D6CA03}"/>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94" name="ZoneTexte 593">
          <a:extLst>
            <a:ext uri="{FF2B5EF4-FFF2-40B4-BE49-F238E27FC236}">
              <a16:creationId xmlns:a16="http://schemas.microsoft.com/office/drawing/2014/main" id="{20C2C020-2814-40CF-8D19-4232FE1F6089}"/>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95" name="ZoneTexte 594">
          <a:extLst>
            <a:ext uri="{FF2B5EF4-FFF2-40B4-BE49-F238E27FC236}">
              <a16:creationId xmlns:a16="http://schemas.microsoft.com/office/drawing/2014/main" id="{963C2652-1E6E-4F11-AA77-7D2FA4B932A4}"/>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96" name="ZoneTexte 595">
          <a:extLst>
            <a:ext uri="{FF2B5EF4-FFF2-40B4-BE49-F238E27FC236}">
              <a16:creationId xmlns:a16="http://schemas.microsoft.com/office/drawing/2014/main" id="{ACB41172-FA94-4215-A12A-F0D09DEC1E97}"/>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97" name="ZoneTexte 596">
          <a:extLst>
            <a:ext uri="{FF2B5EF4-FFF2-40B4-BE49-F238E27FC236}">
              <a16:creationId xmlns:a16="http://schemas.microsoft.com/office/drawing/2014/main" id="{45177BBE-A191-4DAD-8118-877D80EDCC58}"/>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98" name="ZoneTexte 597">
          <a:extLst>
            <a:ext uri="{FF2B5EF4-FFF2-40B4-BE49-F238E27FC236}">
              <a16:creationId xmlns:a16="http://schemas.microsoft.com/office/drawing/2014/main" id="{706469FF-2A83-47B2-9B46-37DC2F0ECD94}"/>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599" name="ZoneTexte 598">
          <a:extLst>
            <a:ext uri="{FF2B5EF4-FFF2-40B4-BE49-F238E27FC236}">
              <a16:creationId xmlns:a16="http://schemas.microsoft.com/office/drawing/2014/main" id="{83A2604B-A7E3-4F00-8678-A65A8DAE29A6}"/>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00" name="ZoneTexte 599">
          <a:extLst>
            <a:ext uri="{FF2B5EF4-FFF2-40B4-BE49-F238E27FC236}">
              <a16:creationId xmlns:a16="http://schemas.microsoft.com/office/drawing/2014/main" id="{FA561940-5A59-4B4D-962E-AB6F9B5E30FF}"/>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01" name="ZoneTexte 600">
          <a:extLst>
            <a:ext uri="{FF2B5EF4-FFF2-40B4-BE49-F238E27FC236}">
              <a16:creationId xmlns:a16="http://schemas.microsoft.com/office/drawing/2014/main" id="{7ECA130E-3A56-4914-A8B5-9ECDA08A14E2}"/>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02" name="ZoneTexte 601">
          <a:extLst>
            <a:ext uri="{FF2B5EF4-FFF2-40B4-BE49-F238E27FC236}">
              <a16:creationId xmlns:a16="http://schemas.microsoft.com/office/drawing/2014/main" id="{07D082A5-1987-45B6-9AFE-2EC078C93129}"/>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03" name="ZoneTexte 602">
          <a:extLst>
            <a:ext uri="{FF2B5EF4-FFF2-40B4-BE49-F238E27FC236}">
              <a16:creationId xmlns:a16="http://schemas.microsoft.com/office/drawing/2014/main" id="{24C974C1-6DED-44E0-9DDF-43D8F6C725B7}"/>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04" name="ZoneTexte 603">
          <a:extLst>
            <a:ext uri="{FF2B5EF4-FFF2-40B4-BE49-F238E27FC236}">
              <a16:creationId xmlns:a16="http://schemas.microsoft.com/office/drawing/2014/main" id="{DFDF4B05-624B-46C4-A67D-93FBBFCB0CC0}"/>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05" name="ZoneTexte 604">
          <a:extLst>
            <a:ext uri="{FF2B5EF4-FFF2-40B4-BE49-F238E27FC236}">
              <a16:creationId xmlns:a16="http://schemas.microsoft.com/office/drawing/2014/main" id="{BEA4D15A-239B-4870-8159-51D685B7E999}"/>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06" name="ZoneTexte 605">
          <a:extLst>
            <a:ext uri="{FF2B5EF4-FFF2-40B4-BE49-F238E27FC236}">
              <a16:creationId xmlns:a16="http://schemas.microsoft.com/office/drawing/2014/main" id="{C2969E7A-060C-4DB6-9983-CE3C29153966}"/>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07" name="ZoneTexte 606">
          <a:extLst>
            <a:ext uri="{FF2B5EF4-FFF2-40B4-BE49-F238E27FC236}">
              <a16:creationId xmlns:a16="http://schemas.microsoft.com/office/drawing/2014/main" id="{6F4CB04C-FB24-446B-9986-1BACB1FEAD7E}"/>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08" name="ZoneTexte 607">
          <a:extLst>
            <a:ext uri="{FF2B5EF4-FFF2-40B4-BE49-F238E27FC236}">
              <a16:creationId xmlns:a16="http://schemas.microsoft.com/office/drawing/2014/main" id="{80FE15FE-EC51-47A2-AB97-3D1989AC3511}"/>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09" name="ZoneTexte 608">
          <a:extLst>
            <a:ext uri="{FF2B5EF4-FFF2-40B4-BE49-F238E27FC236}">
              <a16:creationId xmlns:a16="http://schemas.microsoft.com/office/drawing/2014/main" id="{56ABEBBF-544A-4334-8D7E-26A60D15D5C8}"/>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10" name="ZoneTexte 609">
          <a:extLst>
            <a:ext uri="{FF2B5EF4-FFF2-40B4-BE49-F238E27FC236}">
              <a16:creationId xmlns:a16="http://schemas.microsoft.com/office/drawing/2014/main" id="{0EEC8879-03EE-45AA-91C9-5FBCE363A0C0}"/>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11" name="ZoneTexte 610">
          <a:extLst>
            <a:ext uri="{FF2B5EF4-FFF2-40B4-BE49-F238E27FC236}">
              <a16:creationId xmlns:a16="http://schemas.microsoft.com/office/drawing/2014/main" id="{D573096C-8035-49EF-B3A1-808585C1E8C8}"/>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12" name="ZoneTexte 611">
          <a:extLst>
            <a:ext uri="{FF2B5EF4-FFF2-40B4-BE49-F238E27FC236}">
              <a16:creationId xmlns:a16="http://schemas.microsoft.com/office/drawing/2014/main" id="{023365F7-8963-41C7-AE79-010A7027772E}"/>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13" name="ZoneTexte 612">
          <a:extLst>
            <a:ext uri="{FF2B5EF4-FFF2-40B4-BE49-F238E27FC236}">
              <a16:creationId xmlns:a16="http://schemas.microsoft.com/office/drawing/2014/main" id="{A82AAD31-2474-4197-9269-873EA9A5ACFB}"/>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14" name="ZoneTexte 613">
          <a:extLst>
            <a:ext uri="{FF2B5EF4-FFF2-40B4-BE49-F238E27FC236}">
              <a16:creationId xmlns:a16="http://schemas.microsoft.com/office/drawing/2014/main" id="{9CA5F202-2B9F-46BB-97AA-4A4FF4CC8F11}"/>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15" name="ZoneTexte 614">
          <a:extLst>
            <a:ext uri="{FF2B5EF4-FFF2-40B4-BE49-F238E27FC236}">
              <a16:creationId xmlns:a16="http://schemas.microsoft.com/office/drawing/2014/main" id="{2EBF1311-392F-4975-814F-775564A191E7}"/>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16" name="ZoneTexte 615">
          <a:extLst>
            <a:ext uri="{FF2B5EF4-FFF2-40B4-BE49-F238E27FC236}">
              <a16:creationId xmlns:a16="http://schemas.microsoft.com/office/drawing/2014/main" id="{6EA934FE-8D00-46A4-AC7F-8B440A3BA541}"/>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17" name="ZoneTexte 616">
          <a:extLst>
            <a:ext uri="{FF2B5EF4-FFF2-40B4-BE49-F238E27FC236}">
              <a16:creationId xmlns:a16="http://schemas.microsoft.com/office/drawing/2014/main" id="{7BAD5F0D-44AF-41C5-BCFA-B4C6510713C7}"/>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18" name="ZoneTexte 617">
          <a:extLst>
            <a:ext uri="{FF2B5EF4-FFF2-40B4-BE49-F238E27FC236}">
              <a16:creationId xmlns:a16="http://schemas.microsoft.com/office/drawing/2014/main" id="{BE6AD86A-C404-4C14-B5BE-1C8BC5AFD8D2}"/>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19" name="ZoneTexte 618">
          <a:extLst>
            <a:ext uri="{FF2B5EF4-FFF2-40B4-BE49-F238E27FC236}">
              <a16:creationId xmlns:a16="http://schemas.microsoft.com/office/drawing/2014/main" id="{A16BE660-92CB-4C1D-876E-FFCB76C6BF48}"/>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20" name="ZoneTexte 619">
          <a:extLst>
            <a:ext uri="{FF2B5EF4-FFF2-40B4-BE49-F238E27FC236}">
              <a16:creationId xmlns:a16="http://schemas.microsoft.com/office/drawing/2014/main" id="{A9708CD1-8FA7-42BF-BDCE-E78D991235B0}"/>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21" name="ZoneTexte 620">
          <a:extLst>
            <a:ext uri="{FF2B5EF4-FFF2-40B4-BE49-F238E27FC236}">
              <a16:creationId xmlns:a16="http://schemas.microsoft.com/office/drawing/2014/main" id="{8028288C-0A54-4EC6-8B94-AE6724EAFCBC}"/>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22" name="ZoneTexte 621">
          <a:extLst>
            <a:ext uri="{FF2B5EF4-FFF2-40B4-BE49-F238E27FC236}">
              <a16:creationId xmlns:a16="http://schemas.microsoft.com/office/drawing/2014/main" id="{E11E0669-6090-45C7-B07D-5F79EC87AEF9}"/>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0</xdr:rowOff>
    </xdr:from>
    <xdr:ext cx="65" cy="172227"/>
    <xdr:sp macro="" textlink="">
      <xdr:nvSpPr>
        <xdr:cNvPr id="623" name="ZoneTexte 622">
          <a:extLst>
            <a:ext uri="{FF2B5EF4-FFF2-40B4-BE49-F238E27FC236}">
              <a16:creationId xmlns:a16="http://schemas.microsoft.com/office/drawing/2014/main" id="{E8AB29CD-6E7B-4BDE-8D8C-DB612CCA445B}"/>
            </a:ext>
          </a:extLst>
        </xdr:cNvPr>
        <xdr:cNvSpPr txBox="1"/>
      </xdr:nvSpPr>
      <xdr:spPr>
        <a:xfrm>
          <a:off x="13506450" y="141636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24" name="ZoneTexte 623">
          <a:extLst>
            <a:ext uri="{FF2B5EF4-FFF2-40B4-BE49-F238E27FC236}">
              <a16:creationId xmlns:a16="http://schemas.microsoft.com/office/drawing/2014/main" id="{BE2C532C-E2E5-47D7-AFB4-5228F62B1A8F}"/>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25" name="ZoneTexte 624">
          <a:extLst>
            <a:ext uri="{FF2B5EF4-FFF2-40B4-BE49-F238E27FC236}">
              <a16:creationId xmlns:a16="http://schemas.microsoft.com/office/drawing/2014/main" id="{1B27FBA8-4995-46FD-9EEB-553F8560B80E}"/>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26" name="ZoneTexte 625">
          <a:extLst>
            <a:ext uri="{FF2B5EF4-FFF2-40B4-BE49-F238E27FC236}">
              <a16:creationId xmlns:a16="http://schemas.microsoft.com/office/drawing/2014/main" id="{7C480C6E-E2A0-483E-8556-BAFF6C2C250E}"/>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27" name="ZoneTexte 626">
          <a:extLst>
            <a:ext uri="{FF2B5EF4-FFF2-40B4-BE49-F238E27FC236}">
              <a16:creationId xmlns:a16="http://schemas.microsoft.com/office/drawing/2014/main" id="{A1681D5D-3EFE-4F77-B315-8513EA92294B}"/>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28" name="ZoneTexte 627">
          <a:extLst>
            <a:ext uri="{FF2B5EF4-FFF2-40B4-BE49-F238E27FC236}">
              <a16:creationId xmlns:a16="http://schemas.microsoft.com/office/drawing/2014/main" id="{1FE97948-9A28-4173-A980-9F920278A875}"/>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29" name="ZoneTexte 628">
          <a:extLst>
            <a:ext uri="{FF2B5EF4-FFF2-40B4-BE49-F238E27FC236}">
              <a16:creationId xmlns:a16="http://schemas.microsoft.com/office/drawing/2014/main" id="{53D47300-AC51-4A0C-A0EC-7E1D2631963D}"/>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30" name="ZoneTexte 629">
          <a:extLst>
            <a:ext uri="{FF2B5EF4-FFF2-40B4-BE49-F238E27FC236}">
              <a16:creationId xmlns:a16="http://schemas.microsoft.com/office/drawing/2014/main" id="{8D936F04-CC61-4FE3-AB73-EB2D50198A63}"/>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31" name="ZoneTexte 630">
          <a:extLst>
            <a:ext uri="{FF2B5EF4-FFF2-40B4-BE49-F238E27FC236}">
              <a16:creationId xmlns:a16="http://schemas.microsoft.com/office/drawing/2014/main" id="{D896AFED-9EC0-404D-A36B-A518C6529D8C}"/>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32" name="ZoneTexte 631">
          <a:extLst>
            <a:ext uri="{FF2B5EF4-FFF2-40B4-BE49-F238E27FC236}">
              <a16:creationId xmlns:a16="http://schemas.microsoft.com/office/drawing/2014/main" id="{835FE09D-FF0A-4370-869E-174FA8FFAE34}"/>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33" name="ZoneTexte 632">
          <a:extLst>
            <a:ext uri="{FF2B5EF4-FFF2-40B4-BE49-F238E27FC236}">
              <a16:creationId xmlns:a16="http://schemas.microsoft.com/office/drawing/2014/main" id="{0D5741DA-F9F4-4011-96A3-1EAE2651B98C}"/>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34" name="ZoneTexte 633">
          <a:extLst>
            <a:ext uri="{FF2B5EF4-FFF2-40B4-BE49-F238E27FC236}">
              <a16:creationId xmlns:a16="http://schemas.microsoft.com/office/drawing/2014/main" id="{F08B4C51-BC7D-4D5B-A1C5-BBB4F8885637}"/>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35" name="ZoneTexte 634">
          <a:extLst>
            <a:ext uri="{FF2B5EF4-FFF2-40B4-BE49-F238E27FC236}">
              <a16:creationId xmlns:a16="http://schemas.microsoft.com/office/drawing/2014/main" id="{8F60D238-1EF0-497A-9BA1-40C576234AA4}"/>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36" name="ZoneTexte 635">
          <a:extLst>
            <a:ext uri="{FF2B5EF4-FFF2-40B4-BE49-F238E27FC236}">
              <a16:creationId xmlns:a16="http://schemas.microsoft.com/office/drawing/2014/main" id="{CD108552-B0E5-4182-AF5C-E037A0E1C0F6}"/>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37" name="ZoneTexte 636">
          <a:extLst>
            <a:ext uri="{FF2B5EF4-FFF2-40B4-BE49-F238E27FC236}">
              <a16:creationId xmlns:a16="http://schemas.microsoft.com/office/drawing/2014/main" id="{3EDE9658-6AF6-4D07-B481-DE9C32D9C45D}"/>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638" name="ZoneTexte 637">
          <a:extLst>
            <a:ext uri="{FF2B5EF4-FFF2-40B4-BE49-F238E27FC236}">
              <a16:creationId xmlns:a16="http://schemas.microsoft.com/office/drawing/2014/main" id="{53D75DB6-BA9C-4CDC-B138-C3805C93431A}"/>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39" name="ZoneTexte 638">
          <a:extLst>
            <a:ext uri="{FF2B5EF4-FFF2-40B4-BE49-F238E27FC236}">
              <a16:creationId xmlns:a16="http://schemas.microsoft.com/office/drawing/2014/main" id="{A81C6BF7-E243-4919-A7AC-6A9A717722E4}"/>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40" name="ZoneTexte 639">
          <a:extLst>
            <a:ext uri="{FF2B5EF4-FFF2-40B4-BE49-F238E27FC236}">
              <a16:creationId xmlns:a16="http://schemas.microsoft.com/office/drawing/2014/main" id="{577B95D2-E37D-4C6C-B5CD-2048E73F8749}"/>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41" name="ZoneTexte 640">
          <a:extLst>
            <a:ext uri="{FF2B5EF4-FFF2-40B4-BE49-F238E27FC236}">
              <a16:creationId xmlns:a16="http://schemas.microsoft.com/office/drawing/2014/main" id="{A801BD10-F019-492F-B4E3-7E672150B784}"/>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42" name="ZoneTexte 641">
          <a:extLst>
            <a:ext uri="{FF2B5EF4-FFF2-40B4-BE49-F238E27FC236}">
              <a16:creationId xmlns:a16="http://schemas.microsoft.com/office/drawing/2014/main" id="{FDF9F1E3-8FBA-4D70-AAAD-C6038448A4EF}"/>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43" name="ZoneTexte 642">
          <a:extLst>
            <a:ext uri="{FF2B5EF4-FFF2-40B4-BE49-F238E27FC236}">
              <a16:creationId xmlns:a16="http://schemas.microsoft.com/office/drawing/2014/main" id="{FA47DD0A-78F2-45CC-9A8D-6249BAE96191}"/>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44" name="ZoneTexte 643">
          <a:extLst>
            <a:ext uri="{FF2B5EF4-FFF2-40B4-BE49-F238E27FC236}">
              <a16:creationId xmlns:a16="http://schemas.microsoft.com/office/drawing/2014/main" id="{786F143B-E1C8-4938-B941-129A3E64BBD9}"/>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45" name="ZoneTexte 644">
          <a:extLst>
            <a:ext uri="{FF2B5EF4-FFF2-40B4-BE49-F238E27FC236}">
              <a16:creationId xmlns:a16="http://schemas.microsoft.com/office/drawing/2014/main" id="{6A437471-A79E-4D49-AC05-7BCB45978587}"/>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46" name="ZoneTexte 645">
          <a:extLst>
            <a:ext uri="{FF2B5EF4-FFF2-40B4-BE49-F238E27FC236}">
              <a16:creationId xmlns:a16="http://schemas.microsoft.com/office/drawing/2014/main" id="{0C476B83-A9FD-42A0-AE6B-7F6EB3FF206A}"/>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47" name="ZoneTexte 646">
          <a:extLst>
            <a:ext uri="{FF2B5EF4-FFF2-40B4-BE49-F238E27FC236}">
              <a16:creationId xmlns:a16="http://schemas.microsoft.com/office/drawing/2014/main" id="{2BE6B0CF-70A7-428B-9DE2-2B2340DD00EC}"/>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48" name="ZoneTexte 647">
          <a:extLst>
            <a:ext uri="{FF2B5EF4-FFF2-40B4-BE49-F238E27FC236}">
              <a16:creationId xmlns:a16="http://schemas.microsoft.com/office/drawing/2014/main" id="{B3299CDD-8EED-41FA-835E-06986030B4C2}"/>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49" name="ZoneTexte 648">
          <a:extLst>
            <a:ext uri="{FF2B5EF4-FFF2-40B4-BE49-F238E27FC236}">
              <a16:creationId xmlns:a16="http://schemas.microsoft.com/office/drawing/2014/main" id="{F9DC2407-3548-435F-A4CF-DAA1626497F8}"/>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50" name="ZoneTexte 649">
          <a:extLst>
            <a:ext uri="{FF2B5EF4-FFF2-40B4-BE49-F238E27FC236}">
              <a16:creationId xmlns:a16="http://schemas.microsoft.com/office/drawing/2014/main" id="{3FD8B7B1-0083-4881-BC72-6D82E3595FD1}"/>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51" name="ZoneTexte 650">
          <a:extLst>
            <a:ext uri="{FF2B5EF4-FFF2-40B4-BE49-F238E27FC236}">
              <a16:creationId xmlns:a16="http://schemas.microsoft.com/office/drawing/2014/main" id="{C1BCDBFC-17F4-4161-A134-3132AA81DAD1}"/>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52" name="ZoneTexte 651">
          <a:extLst>
            <a:ext uri="{FF2B5EF4-FFF2-40B4-BE49-F238E27FC236}">
              <a16:creationId xmlns:a16="http://schemas.microsoft.com/office/drawing/2014/main" id="{FD479A8C-A848-437F-9DF9-15AECC438D61}"/>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653" name="ZoneTexte 652">
          <a:extLst>
            <a:ext uri="{FF2B5EF4-FFF2-40B4-BE49-F238E27FC236}">
              <a16:creationId xmlns:a16="http://schemas.microsoft.com/office/drawing/2014/main" id="{168D991A-274C-4A58-90C6-0ED91D632DD6}"/>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54" name="ZoneTexte 653">
          <a:extLst>
            <a:ext uri="{FF2B5EF4-FFF2-40B4-BE49-F238E27FC236}">
              <a16:creationId xmlns:a16="http://schemas.microsoft.com/office/drawing/2014/main" id="{3C13160B-C5C2-4873-B692-0541EE594843}"/>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55" name="ZoneTexte 654">
          <a:extLst>
            <a:ext uri="{FF2B5EF4-FFF2-40B4-BE49-F238E27FC236}">
              <a16:creationId xmlns:a16="http://schemas.microsoft.com/office/drawing/2014/main" id="{FF0E77A5-193D-42EA-AAAB-925EF96C418A}"/>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56" name="ZoneTexte 655">
          <a:extLst>
            <a:ext uri="{FF2B5EF4-FFF2-40B4-BE49-F238E27FC236}">
              <a16:creationId xmlns:a16="http://schemas.microsoft.com/office/drawing/2014/main" id="{6B24BF00-795B-49F2-8411-C181039EF6D9}"/>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57" name="ZoneTexte 656">
          <a:extLst>
            <a:ext uri="{FF2B5EF4-FFF2-40B4-BE49-F238E27FC236}">
              <a16:creationId xmlns:a16="http://schemas.microsoft.com/office/drawing/2014/main" id="{AAFA4FAB-F217-4571-A02A-77CF5A7D9831}"/>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58" name="ZoneTexte 657">
          <a:extLst>
            <a:ext uri="{FF2B5EF4-FFF2-40B4-BE49-F238E27FC236}">
              <a16:creationId xmlns:a16="http://schemas.microsoft.com/office/drawing/2014/main" id="{49124258-7313-426B-A4D3-DEE89048E230}"/>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59" name="ZoneTexte 658">
          <a:extLst>
            <a:ext uri="{FF2B5EF4-FFF2-40B4-BE49-F238E27FC236}">
              <a16:creationId xmlns:a16="http://schemas.microsoft.com/office/drawing/2014/main" id="{0A338AAD-155E-47CA-BFBB-6FFC7B27474C}"/>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60" name="ZoneTexte 659">
          <a:extLst>
            <a:ext uri="{FF2B5EF4-FFF2-40B4-BE49-F238E27FC236}">
              <a16:creationId xmlns:a16="http://schemas.microsoft.com/office/drawing/2014/main" id="{0697EF1E-D1F6-4D85-83F8-C56096B62269}"/>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61" name="ZoneTexte 660">
          <a:extLst>
            <a:ext uri="{FF2B5EF4-FFF2-40B4-BE49-F238E27FC236}">
              <a16:creationId xmlns:a16="http://schemas.microsoft.com/office/drawing/2014/main" id="{571EF88D-2F89-4670-88F6-E41834EE9871}"/>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62" name="ZoneTexte 661">
          <a:extLst>
            <a:ext uri="{FF2B5EF4-FFF2-40B4-BE49-F238E27FC236}">
              <a16:creationId xmlns:a16="http://schemas.microsoft.com/office/drawing/2014/main" id="{456C9128-2217-411D-94C3-93CFCBF67630}"/>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63" name="ZoneTexte 662">
          <a:extLst>
            <a:ext uri="{FF2B5EF4-FFF2-40B4-BE49-F238E27FC236}">
              <a16:creationId xmlns:a16="http://schemas.microsoft.com/office/drawing/2014/main" id="{B9D5D4FD-B27E-4C7E-8464-7E1644C232C6}"/>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64" name="ZoneTexte 663">
          <a:extLst>
            <a:ext uri="{FF2B5EF4-FFF2-40B4-BE49-F238E27FC236}">
              <a16:creationId xmlns:a16="http://schemas.microsoft.com/office/drawing/2014/main" id="{3411F937-FD4D-4F3D-82CE-128F39428E09}"/>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65" name="ZoneTexte 664">
          <a:extLst>
            <a:ext uri="{FF2B5EF4-FFF2-40B4-BE49-F238E27FC236}">
              <a16:creationId xmlns:a16="http://schemas.microsoft.com/office/drawing/2014/main" id="{12CB082A-B114-4A13-8F50-71C6498A7CE4}"/>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66" name="ZoneTexte 665">
          <a:extLst>
            <a:ext uri="{FF2B5EF4-FFF2-40B4-BE49-F238E27FC236}">
              <a16:creationId xmlns:a16="http://schemas.microsoft.com/office/drawing/2014/main" id="{15E9074A-C5C8-4605-B056-A1658EA74A94}"/>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67" name="ZoneTexte 666">
          <a:extLst>
            <a:ext uri="{FF2B5EF4-FFF2-40B4-BE49-F238E27FC236}">
              <a16:creationId xmlns:a16="http://schemas.microsoft.com/office/drawing/2014/main" id="{1A194665-695E-4F5C-9B73-2F4F36C4D3FA}"/>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668" name="ZoneTexte 667">
          <a:extLst>
            <a:ext uri="{FF2B5EF4-FFF2-40B4-BE49-F238E27FC236}">
              <a16:creationId xmlns:a16="http://schemas.microsoft.com/office/drawing/2014/main" id="{8971BE51-EA32-408B-8DF3-CF1467D298A9}"/>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69" name="ZoneTexte 668">
          <a:extLst>
            <a:ext uri="{FF2B5EF4-FFF2-40B4-BE49-F238E27FC236}">
              <a16:creationId xmlns:a16="http://schemas.microsoft.com/office/drawing/2014/main" id="{4E3C241F-0034-4585-AD46-ACD3D7A8BF93}"/>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70" name="ZoneTexte 669">
          <a:extLst>
            <a:ext uri="{FF2B5EF4-FFF2-40B4-BE49-F238E27FC236}">
              <a16:creationId xmlns:a16="http://schemas.microsoft.com/office/drawing/2014/main" id="{D77E3C52-B8E1-47D7-833B-F3E9408271F7}"/>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71" name="ZoneTexte 670">
          <a:extLst>
            <a:ext uri="{FF2B5EF4-FFF2-40B4-BE49-F238E27FC236}">
              <a16:creationId xmlns:a16="http://schemas.microsoft.com/office/drawing/2014/main" id="{B8CBE679-D9E0-4433-9EFC-D366676BD236}"/>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72" name="ZoneTexte 671">
          <a:extLst>
            <a:ext uri="{FF2B5EF4-FFF2-40B4-BE49-F238E27FC236}">
              <a16:creationId xmlns:a16="http://schemas.microsoft.com/office/drawing/2014/main" id="{605188F6-FCD2-4718-B735-25833B9A9BC2}"/>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73" name="ZoneTexte 672">
          <a:extLst>
            <a:ext uri="{FF2B5EF4-FFF2-40B4-BE49-F238E27FC236}">
              <a16:creationId xmlns:a16="http://schemas.microsoft.com/office/drawing/2014/main" id="{D3A1B5DA-9A25-483A-B544-EB26BC3F36E9}"/>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74" name="ZoneTexte 673">
          <a:extLst>
            <a:ext uri="{FF2B5EF4-FFF2-40B4-BE49-F238E27FC236}">
              <a16:creationId xmlns:a16="http://schemas.microsoft.com/office/drawing/2014/main" id="{EC55772E-41B7-4089-BBAE-8C6653FDB545}"/>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75" name="ZoneTexte 674">
          <a:extLst>
            <a:ext uri="{FF2B5EF4-FFF2-40B4-BE49-F238E27FC236}">
              <a16:creationId xmlns:a16="http://schemas.microsoft.com/office/drawing/2014/main" id="{BA2912FF-1343-4A26-BDF7-09C94BE82C56}"/>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76" name="ZoneTexte 675">
          <a:extLst>
            <a:ext uri="{FF2B5EF4-FFF2-40B4-BE49-F238E27FC236}">
              <a16:creationId xmlns:a16="http://schemas.microsoft.com/office/drawing/2014/main" id="{B831F3D1-6709-4D8A-9756-8878359003C3}"/>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77" name="ZoneTexte 676">
          <a:extLst>
            <a:ext uri="{FF2B5EF4-FFF2-40B4-BE49-F238E27FC236}">
              <a16:creationId xmlns:a16="http://schemas.microsoft.com/office/drawing/2014/main" id="{8E8CE843-84CF-4BC5-B280-8B8B94D95BCB}"/>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78" name="ZoneTexte 677">
          <a:extLst>
            <a:ext uri="{FF2B5EF4-FFF2-40B4-BE49-F238E27FC236}">
              <a16:creationId xmlns:a16="http://schemas.microsoft.com/office/drawing/2014/main" id="{D06EF5CD-A8E2-4F07-8CD5-4007F1E145EE}"/>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79" name="ZoneTexte 678">
          <a:extLst>
            <a:ext uri="{FF2B5EF4-FFF2-40B4-BE49-F238E27FC236}">
              <a16:creationId xmlns:a16="http://schemas.microsoft.com/office/drawing/2014/main" id="{C0054DF9-2A9C-4F5B-B01D-F3F48BCC0716}"/>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80" name="ZoneTexte 679">
          <a:extLst>
            <a:ext uri="{FF2B5EF4-FFF2-40B4-BE49-F238E27FC236}">
              <a16:creationId xmlns:a16="http://schemas.microsoft.com/office/drawing/2014/main" id="{355ADF57-2222-4861-8C7E-7E8738AE3E78}"/>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81" name="ZoneTexte 680">
          <a:extLst>
            <a:ext uri="{FF2B5EF4-FFF2-40B4-BE49-F238E27FC236}">
              <a16:creationId xmlns:a16="http://schemas.microsoft.com/office/drawing/2014/main" id="{58E9CC04-A5D9-4411-A74F-65452B05A658}"/>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82" name="ZoneTexte 681">
          <a:extLst>
            <a:ext uri="{FF2B5EF4-FFF2-40B4-BE49-F238E27FC236}">
              <a16:creationId xmlns:a16="http://schemas.microsoft.com/office/drawing/2014/main" id="{88E56C48-2A1E-4524-A2B5-FB22FE60679E}"/>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683" name="ZoneTexte 682">
          <a:extLst>
            <a:ext uri="{FF2B5EF4-FFF2-40B4-BE49-F238E27FC236}">
              <a16:creationId xmlns:a16="http://schemas.microsoft.com/office/drawing/2014/main" id="{E31D2AFB-2838-47D8-B3B1-73ED8DD44B8C}"/>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84" name="ZoneTexte 683">
          <a:extLst>
            <a:ext uri="{FF2B5EF4-FFF2-40B4-BE49-F238E27FC236}">
              <a16:creationId xmlns:a16="http://schemas.microsoft.com/office/drawing/2014/main" id="{7830A53F-ABDF-4DFE-9E9E-453FF3101FE8}"/>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85" name="ZoneTexte 684">
          <a:extLst>
            <a:ext uri="{FF2B5EF4-FFF2-40B4-BE49-F238E27FC236}">
              <a16:creationId xmlns:a16="http://schemas.microsoft.com/office/drawing/2014/main" id="{03E8A30F-46A8-4ED5-99A4-529D186B9F58}"/>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86" name="ZoneTexte 685">
          <a:extLst>
            <a:ext uri="{FF2B5EF4-FFF2-40B4-BE49-F238E27FC236}">
              <a16:creationId xmlns:a16="http://schemas.microsoft.com/office/drawing/2014/main" id="{20CE4B11-0BB4-4F57-A1BD-2BB48009E8FA}"/>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87" name="ZoneTexte 686">
          <a:extLst>
            <a:ext uri="{FF2B5EF4-FFF2-40B4-BE49-F238E27FC236}">
              <a16:creationId xmlns:a16="http://schemas.microsoft.com/office/drawing/2014/main" id="{4304E0A6-871F-42DC-AE0F-27335E4E2219}"/>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88" name="ZoneTexte 687">
          <a:extLst>
            <a:ext uri="{FF2B5EF4-FFF2-40B4-BE49-F238E27FC236}">
              <a16:creationId xmlns:a16="http://schemas.microsoft.com/office/drawing/2014/main" id="{2E583AE2-6EC6-497E-839A-644DF2056C4C}"/>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89" name="ZoneTexte 688">
          <a:extLst>
            <a:ext uri="{FF2B5EF4-FFF2-40B4-BE49-F238E27FC236}">
              <a16:creationId xmlns:a16="http://schemas.microsoft.com/office/drawing/2014/main" id="{D10D7685-DEEF-4265-8F1B-07E0BB11285C}"/>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90" name="ZoneTexte 689">
          <a:extLst>
            <a:ext uri="{FF2B5EF4-FFF2-40B4-BE49-F238E27FC236}">
              <a16:creationId xmlns:a16="http://schemas.microsoft.com/office/drawing/2014/main" id="{8782C653-442A-41EB-B025-606E4F714A8E}"/>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91" name="ZoneTexte 690">
          <a:extLst>
            <a:ext uri="{FF2B5EF4-FFF2-40B4-BE49-F238E27FC236}">
              <a16:creationId xmlns:a16="http://schemas.microsoft.com/office/drawing/2014/main" id="{297D6548-A4AB-42C5-A027-5A001957E3AE}"/>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92" name="ZoneTexte 691">
          <a:extLst>
            <a:ext uri="{FF2B5EF4-FFF2-40B4-BE49-F238E27FC236}">
              <a16:creationId xmlns:a16="http://schemas.microsoft.com/office/drawing/2014/main" id="{3BE23E3E-7B95-4611-8DA5-4C7063C3B37D}"/>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93" name="ZoneTexte 692">
          <a:extLst>
            <a:ext uri="{FF2B5EF4-FFF2-40B4-BE49-F238E27FC236}">
              <a16:creationId xmlns:a16="http://schemas.microsoft.com/office/drawing/2014/main" id="{E09AF531-8CB7-40F1-B6D9-DD2C10951F58}"/>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94" name="ZoneTexte 693">
          <a:extLst>
            <a:ext uri="{FF2B5EF4-FFF2-40B4-BE49-F238E27FC236}">
              <a16:creationId xmlns:a16="http://schemas.microsoft.com/office/drawing/2014/main" id="{09E8FCB4-4592-4D39-BEDD-0C0C50C9C148}"/>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695" name="ZoneTexte 694">
          <a:extLst>
            <a:ext uri="{FF2B5EF4-FFF2-40B4-BE49-F238E27FC236}">
              <a16:creationId xmlns:a16="http://schemas.microsoft.com/office/drawing/2014/main" id="{85F569FC-CCC8-408D-9527-C94173095F8B}"/>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96" name="ZoneTexte 695">
          <a:extLst>
            <a:ext uri="{FF2B5EF4-FFF2-40B4-BE49-F238E27FC236}">
              <a16:creationId xmlns:a16="http://schemas.microsoft.com/office/drawing/2014/main" id="{B965332E-BDB8-4DD1-93D2-9AE1F72D75FE}"/>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697" name="ZoneTexte 696">
          <a:extLst>
            <a:ext uri="{FF2B5EF4-FFF2-40B4-BE49-F238E27FC236}">
              <a16:creationId xmlns:a16="http://schemas.microsoft.com/office/drawing/2014/main" id="{0CA27A55-A3A4-43C1-8C05-8199140B4C73}"/>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698" name="ZoneTexte 697">
          <a:extLst>
            <a:ext uri="{FF2B5EF4-FFF2-40B4-BE49-F238E27FC236}">
              <a16:creationId xmlns:a16="http://schemas.microsoft.com/office/drawing/2014/main" id="{0F3CA4F8-B901-4918-A33C-3885AFDB74A6}"/>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699" name="ZoneTexte 698">
          <a:extLst>
            <a:ext uri="{FF2B5EF4-FFF2-40B4-BE49-F238E27FC236}">
              <a16:creationId xmlns:a16="http://schemas.microsoft.com/office/drawing/2014/main" id="{D53B89B0-D69E-4B4C-8BBA-96C752CF3325}"/>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700" name="ZoneTexte 699">
          <a:extLst>
            <a:ext uri="{FF2B5EF4-FFF2-40B4-BE49-F238E27FC236}">
              <a16:creationId xmlns:a16="http://schemas.microsoft.com/office/drawing/2014/main" id="{4356E3CE-7497-4263-8690-85D7F0BB7AC0}"/>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701" name="ZoneTexte 700">
          <a:extLst>
            <a:ext uri="{FF2B5EF4-FFF2-40B4-BE49-F238E27FC236}">
              <a16:creationId xmlns:a16="http://schemas.microsoft.com/office/drawing/2014/main" id="{C8CB77B7-10CF-46BA-A91F-6511706A6CDF}"/>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702" name="ZoneTexte 701">
          <a:extLst>
            <a:ext uri="{FF2B5EF4-FFF2-40B4-BE49-F238E27FC236}">
              <a16:creationId xmlns:a16="http://schemas.microsoft.com/office/drawing/2014/main" id="{D1EA91C6-8D0F-49FB-899C-C7FDEE66CA98}"/>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703" name="ZoneTexte 702">
          <a:extLst>
            <a:ext uri="{FF2B5EF4-FFF2-40B4-BE49-F238E27FC236}">
              <a16:creationId xmlns:a16="http://schemas.microsoft.com/office/drawing/2014/main" id="{117FC1A1-888F-46FD-A885-137B035C2FC6}"/>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704" name="ZoneTexte 703">
          <a:extLst>
            <a:ext uri="{FF2B5EF4-FFF2-40B4-BE49-F238E27FC236}">
              <a16:creationId xmlns:a16="http://schemas.microsoft.com/office/drawing/2014/main" id="{437851CE-98BA-4E96-9323-A133517B751B}"/>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705" name="ZoneTexte 704">
          <a:extLst>
            <a:ext uri="{FF2B5EF4-FFF2-40B4-BE49-F238E27FC236}">
              <a16:creationId xmlns:a16="http://schemas.microsoft.com/office/drawing/2014/main" id="{83802481-CB22-4EB0-ADB3-CAC76D59E679}"/>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706" name="ZoneTexte 705">
          <a:extLst>
            <a:ext uri="{FF2B5EF4-FFF2-40B4-BE49-F238E27FC236}">
              <a16:creationId xmlns:a16="http://schemas.microsoft.com/office/drawing/2014/main" id="{70195C72-FDF6-4E94-945A-F9119CA03E70}"/>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707" name="ZoneTexte 706">
          <a:extLst>
            <a:ext uri="{FF2B5EF4-FFF2-40B4-BE49-F238E27FC236}">
              <a16:creationId xmlns:a16="http://schemas.microsoft.com/office/drawing/2014/main" id="{646FF463-C582-494E-A512-81DCA6558607}"/>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708" name="ZoneTexte 707">
          <a:extLst>
            <a:ext uri="{FF2B5EF4-FFF2-40B4-BE49-F238E27FC236}">
              <a16:creationId xmlns:a16="http://schemas.microsoft.com/office/drawing/2014/main" id="{058AA1A8-96F5-49C6-A328-05D0E8EF9EC3}"/>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709" name="ZoneTexte 708">
          <a:extLst>
            <a:ext uri="{FF2B5EF4-FFF2-40B4-BE49-F238E27FC236}">
              <a16:creationId xmlns:a16="http://schemas.microsoft.com/office/drawing/2014/main" id="{48FF36DE-4306-4D90-B7D0-9C5ED059490D}"/>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10" name="ZoneTexte 709">
          <a:extLst>
            <a:ext uri="{FF2B5EF4-FFF2-40B4-BE49-F238E27FC236}">
              <a16:creationId xmlns:a16="http://schemas.microsoft.com/office/drawing/2014/main" id="{741D119E-33CB-4261-B9D1-BA1F755FC7FB}"/>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711" name="ZoneTexte 710">
          <a:extLst>
            <a:ext uri="{FF2B5EF4-FFF2-40B4-BE49-F238E27FC236}">
              <a16:creationId xmlns:a16="http://schemas.microsoft.com/office/drawing/2014/main" id="{2AB78A1A-F81D-4A1E-861B-B2148BE6D7F9}"/>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12" name="ZoneTexte 711">
          <a:extLst>
            <a:ext uri="{FF2B5EF4-FFF2-40B4-BE49-F238E27FC236}">
              <a16:creationId xmlns:a16="http://schemas.microsoft.com/office/drawing/2014/main" id="{A64C5C56-05D8-4FB1-8F02-FCF4F24A74B2}"/>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713" name="ZoneTexte 712">
          <a:extLst>
            <a:ext uri="{FF2B5EF4-FFF2-40B4-BE49-F238E27FC236}">
              <a16:creationId xmlns:a16="http://schemas.microsoft.com/office/drawing/2014/main" id="{00629E2D-C63C-41DB-B418-C66771E94874}"/>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14" name="ZoneTexte 713">
          <a:extLst>
            <a:ext uri="{FF2B5EF4-FFF2-40B4-BE49-F238E27FC236}">
              <a16:creationId xmlns:a16="http://schemas.microsoft.com/office/drawing/2014/main" id="{44F0417F-76FA-4947-8D87-B2FEE32A7E06}"/>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15" name="ZoneTexte 714">
          <a:extLst>
            <a:ext uri="{FF2B5EF4-FFF2-40B4-BE49-F238E27FC236}">
              <a16:creationId xmlns:a16="http://schemas.microsoft.com/office/drawing/2014/main" id="{D9187F83-A2E4-4762-98A2-DA0BBC8C35D3}"/>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16" name="ZoneTexte 715">
          <a:extLst>
            <a:ext uri="{FF2B5EF4-FFF2-40B4-BE49-F238E27FC236}">
              <a16:creationId xmlns:a16="http://schemas.microsoft.com/office/drawing/2014/main" id="{FE67C77C-58F0-4FB1-BBDC-BC26E7EAD209}"/>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17" name="ZoneTexte 716">
          <a:extLst>
            <a:ext uri="{FF2B5EF4-FFF2-40B4-BE49-F238E27FC236}">
              <a16:creationId xmlns:a16="http://schemas.microsoft.com/office/drawing/2014/main" id="{667ABBE4-7D4F-4FF0-BF65-B9E8A6003832}"/>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18" name="ZoneTexte 717">
          <a:extLst>
            <a:ext uri="{FF2B5EF4-FFF2-40B4-BE49-F238E27FC236}">
              <a16:creationId xmlns:a16="http://schemas.microsoft.com/office/drawing/2014/main" id="{DF8A2C06-6E38-4C9A-BA15-FFFBCD5512BE}"/>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19" name="ZoneTexte 718">
          <a:extLst>
            <a:ext uri="{FF2B5EF4-FFF2-40B4-BE49-F238E27FC236}">
              <a16:creationId xmlns:a16="http://schemas.microsoft.com/office/drawing/2014/main" id="{EC7246F9-8485-4302-BBD1-39A29961FE87}"/>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20" name="ZoneTexte 719">
          <a:extLst>
            <a:ext uri="{FF2B5EF4-FFF2-40B4-BE49-F238E27FC236}">
              <a16:creationId xmlns:a16="http://schemas.microsoft.com/office/drawing/2014/main" id="{F15A198B-5F54-4BAF-8310-28145BB57F57}"/>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21" name="ZoneTexte 720">
          <a:extLst>
            <a:ext uri="{FF2B5EF4-FFF2-40B4-BE49-F238E27FC236}">
              <a16:creationId xmlns:a16="http://schemas.microsoft.com/office/drawing/2014/main" id="{E5E66699-A43F-4D21-AAAB-EF10CE5FCAD6}"/>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22" name="ZoneTexte 721">
          <a:extLst>
            <a:ext uri="{FF2B5EF4-FFF2-40B4-BE49-F238E27FC236}">
              <a16:creationId xmlns:a16="http://schemas.microsoft.com/office/drawing/2014/main" id="{751C1351-F675-4F20-B7EB-F0F049470318}"/>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23" name="ZoneTexte 722">
          <a:extLst>
            <a:ext uri="{FF2B5EF4-FFF2-40B4-BE49-F238E27FC236}">
              <a16:creationId xmlns:a16="http://schemas.microsoft.com/office/drawing/2014/main" id="{1BF8A14D-5516-4C52-9AD4-CE5F5A1770B6}"/>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24" name="ZoneTexte 723">
          <a:extLst>
            <a:ext uri="{FF2B5EF4-FFF2-40B4-BE49-F238E27FC236}">
              <a16:creationId xmlns:a16="http://schemas.microsoft.com/office/drawing/2014/main" id="{E29D0871-1191-49CE-9601-F5D6ECEEFFC4}"/>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25" name="ZoneTexte 724">
          <a:extLst>
            <a:ext uri="{FF2B5EF4-FFF2-40B4-BE49-F238E27FC236}">
              <a16:creationId xmlns:a16="http://schemas.microsoft.com/office/drawing/2014/main" id="{EEA57D8F-905C-443F-A6E3-482C5260ACF9}"/>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26" name="ZoneTexte 725">
          <a:extLst>
            <a:ext uri="{FF2B5EF4-FFF2-40B4-BE49-F238E27FC236}">
              <a16:creationId xmlns:a16="http://schemas.microsoft.com/office/drawing/2014/main" id="{EA8ACF3A-CAFF-47F3-A84E-5E82D034FB87}"/>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27" name="ZoneTexte 726">
          <a:extLst>
            <a:ext uri="{FF2B5EF4-FFF2-40B4-BE49-F238E27FC236}">
              <a16:creationId xmlns:a16="http://schemas.microsoft.com/office/drawing/2014/main" id="{37CF4176-02ED-4005-A2B5-CC09515341C3}"/>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28" name="ZoneTexte 727">
          <a:extLst>
            <a:ext uri="{FF2B5EF4-FFF2-40B4-BE49-F238E27FC236}">
              <a16:creationId xmlns:a16="http://schemas.microsoft.com/office/drawing/2014/main" id="{49F32F12-452E-4769-B34F-AF1BA39A7487}"/>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29" name="ZoneTexte 728">
          <a:extLst>
            <a:ext uri="{FF2B5EF4-FFF2-40B4-BE49-F238E27FC236}">
              <a16:creationId xmlns:a16="http://schemas.microsoft.com/office/drawing/2014/main" id="{A60C5AC1-2752-4AE2-BF0D-A5C14AD7CB16}"/>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30" name="ZoneTexte 729">
          <a:extLst>
            <a:ext uri="{FF2B5EF4-FFF2-40B4-BE49-F238E27FC236}">
              <a16:creationId xmlns:a16="http://schemas.microsoft.com/office/drawing/2014/main" id="{02CC5E67-4B26-440C-A8C1-0377B78D9CB9}"/>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31" name="ZoneTexte 730">
          <a:extLst>
            <a:ext uri="{FF2B5EF4-FFF2-40B4-BE49-F238E27FC236}">
              <a16:creationId xmlns:a16="http://schemas.microsoft.com/office/drawing/2014/main" id="{39C71BBC-218B-44C7-B1A0-1EA8980E9075}"/>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32" name="ZoneTexte 731">
          <a:extLst>
            <a:ext uri="{FF2B5EF4-FFF2-40B4-BE49-F238E27FC236}">
              <a16:creationId xmlns:a16="http://schemas.microsoft.com/office/drawing/2014/main" id="{3E14D966-6034-41A5-9B7E-7BE9FC171DC1}"/>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33" name="ZoneTexte 732">
          <a:extLst>
            <a:ext uri="{FF2B5EF4-FFF2-40B4-BE49-F238E27FC236}">
              <a16:creationId xmlns:a16="http://schemas.microsoft.com/office/drawing/2014/main" id="{6DBD8790-3DAC-4C3C-9341-5B04B477011C}"/>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34" name="ZoneTexte 733">
          <a:extLst>
            <a:ext uri="{FF2B5EF4-FFF2-40B4-BE49-F238E27FC236}">
              <a16:creationId xmlns:a16="http://schemas.microsoft.com/office/drawing/2014/main" id="{4A2DDD2C-E28C-4826-ABBF-46232DF2F2C3}"/>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35" name="ZoneTexte 734">
          <a:extLst>
            <a:ext uri="{FF2B5EF4-FFF2-40B4-BE49-F238E27FC236}">
              <a16:creationId xmlns:a16="http://schemas.microsoft.com/office/drawing/2014/main" id="{2B87421D-BE41-444F-8944-32455B8918B0}"/>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36" name="ZoneTexte 735">
          <a:extLst>
            <a:ext uri="{FF2B5EF4-FFF2-40B4-BE49-F238E27FC236}">
              <a16:creationId xmlns:a16="http://schemas.microsoft.com/office/drawing/2014/main" id="{0BBFEE64-2832-4D46-9B0F-0C986B32262B}"/>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37" name="ZoneTexte 736">
          <a:extLst>
            <a:ext uri="{FF2B5EF4-FFF2-40B4-BE49-F238E27FC236}">
              <a16:creationId xmlns:a16="http://schemas.microsoft.com/office/drawing/2014/main" id="{AE520153-9208-4AD4-8B62-DDF988DDC188}"/>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38" name="ZoneTexte 737">
          <a:extLst>
            <a:ext uri="{FF2B5EF4-FFF2-40B4-BE49-F238E27FC236}">
              <a16:creationId xmlns:a16="http://schemas.microsoft.com/office/drawing/2014/main" id="{8D1806D4-808B-4B7A-B147-49D134E52470}"/>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39" name="ZoneTexte 738">
          <a:extLst>
            <a:ext uri="{FF2B5EF4-FFF2-40B4-BE49-F238E27FC236}">
              <a16:creationId xmlns:a16="http://schemas.microsoft.com/office/drawing/2014/main" id="{57B06F46-E0E4-4139-90BD-7A1F46F859C8}"/>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40" name="ZoneTexte 739">
          <a:extLst>
            <a:ext uri="{FF2B5EF4-FFF2-40B4-BE49-F238E27FC236}">
              <a16:creationId xmlns:a16="http://schemas.microsoft.com/office/drawing/2014/main" id="{3F7891B7-C58D-4809-9C31-96EF3F79631C}"/>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41" name="ZoneTexte 740">
          <a:extLst>
            <a:ext uri="{FF2B5EF4-FFF2-40B4-BE49-F238E27FC236}">
              <a16:creationId xmlns:a16="http://schemas.microsoft.com/office/drawing/2014/main" id="{1C989EEA-75F5-4933-895D-D53C5F2D67F9}"/>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42" name="ZoneTexte 741">
          <a:extLst>
            <a:ext uri="{FF2B5EF4-FFF2-40B4-BE49-F238E27FC236}">
              <a16:creationId xmlns:a16="http://schemas.microsoft.com/office/drawing/2014/main" id="{53BFF4FF-2FBE-4978-A1AE-6B90591D6994}"/>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59</xdr:row>
      <xdr:rowOff>128587</xdr:rowOff>
    </xdr:from>
    <xdr:ext cx="65" cy="172227"/>
    <xdr:sp macro="" textlink="">
      <xdr:nvSpPr>
        <xdr:cNvPr id="743" name="ZoneTexte 742">
          <a:extLst>
            <a:ext uri="{FF2B5EF4-FFF2-40B4-BE49-F238E27FC236}">
              <a16:creationId xmlns:a16="http://schemas.microsoft.com/office/drawing/2014/main" id="{9C0263EE-350E-4638-AC8C-267C7E5FE867}"/>
            </a:ext>
          </a:extLst>
        </xdr:cNvPr>
        <xdr:cNvSpPr txBox="1"/>
      </xdr:nvSpPr>
      <xdr:spPr>
        <a:xfrm>
          <a:off x="13506450"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44" name="ZoneTexte 743">
          <a:extLst>
            <a:ext uri="{FF2B5EF4-FFF2-40B4-BE49-F238E27FC236}">
              <a16:creationId xmlns:a16="http://schemas.microsoft.com/office/drawing/2014/main" id="{1B57E534-2506-47E5-928D-B3DF8EC4B133}"/>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45" name="ZoneTexte 744">
          <a:extLst>
            <a:ext uri="{FF2B5EF4-FFF2-40B4-BE49-F238E27FC236}">
              <a16:creationId xmlns:a16="http://schemas.microsoft.com/office/drawing/2014/main" id="{A90FDC15-38CC-4B7B-91DE-A707C5A38194}"/>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46" name="ZoneTexte 745">
          <a:extLst>
            <a:ext uri="{FF2B5EF4-FFF2-40B4-BE49-F238E27FC236}">
              <a16:creationId xmlns:a16="http://schemas.microsoft.com/office/drawing/2014/main" id="{106DF499-E20C-478B-960F-D2446BAAEAD1}"/>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47" name="ZoneTexte 746">
          <a:extLst>
            <a:ext uri="{FF2B5EF4-FFF2-40B4-BE49-F238E27FC236}">
              <a16:creationId xmlns:a16="http://schemas.microsoft.com/office/drawing/2014/main" id="{D604F3C3-258A-41B3-8B20-38D3FC75EEB6}"/>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48" name="ZoneTexte 747">
          <a:extLst>
            <a:ext uri="{FF2B5EF4-FFF2-40B4-BE49-F238E27FC236}">
              <a16:creationId xmlns:a16="http://schemas.microsoft.com/office/drawing/2014/main" id="{1AA988B3-CFD6-444A-84BA-C967355F23D4}"/>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49" name="ZoneTexte 748">
          <a:extLst>
            <a:ext uri="{FF2B5EF4-FFF2-40B4-BE49-F238E27FC236}">
              <a16:creationId xmlns:a16="http://schemas.microsoft.com/office/drawing/2014/main" id="{190729BC-EFD5-46A0-8D82-A114BF0E897D}"/>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50" name="ZoneTexte 749">
          <a:extLst>
            <a:ext uri="{FF2B5EF4-FFF2-40B4-BE49-F238E27FC236}">
              <a16:creationId xmlns:a16="http://schemas.microsoft.com/office/drawing/2014/main" id="{BA93194B-E161-4A0D-9D15-7B6E8F8FC688}"/>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51" name="ZoneTexte 750">
          <a:extLst>
            <a:ext uri="{FF2B5EF4-FFF2-40B4-BE49-F238E27FC236}">
              <a16:creationId xmlns:a16="http://schemas.microsoft.com/office/drawing/2014/main" id="{3B9F7D1B-46A8-40DE-BC96-F5B42A3D460F}"/>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52" name="ZoneTexte 751">
          <a:extLst>
            <a:ext uri="{FF2B5EF4-FFF2-40B4-BE49-F238E27FC236}">
              <a16:creationId xmlns:a16="http://schemas.microsoft.com/office/drawing/2014/main" id="{4146B535-3C79-44DA-870F-9180C4A95B52}"/>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53" name="ZoneTexte 752">
          <a:extLst>
            <a:ext uri="{FF2B5EF4-FFF2-40B4-BE49-F238E27FC236}">
              <a16:creationId xmlns:a16="http://schemas.microsoft.com/office/drawing/2014/main" id="{EBA6CDAE-9B37-4D78-9D9F-28404C3515A6}"/>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54" name="ZoneTexte 753">
          <a:extLst>
            <a:ext uri="{FF2B5EF4-FFF2-40B4-BE49-F238E27FC236}">
              <a16:creationId xmlns:a16="http://schemas.microsoft.com/office/drawing/2014/main" id="{189F450D-245A-458C-BB35-BFBCCA1FDE0F}"/>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61</xdr:row>
      <xdr:rowOff>128587</xdr:rowOff>
    </xdr:from>
    <xdr:ext cx="65" cy="172227"/>
    <xdr:sp macro="" textlink="">
      <xdr:nvSpPr>
        <xdr:cNvPr id="755" name="ZoneTexte 754">
          <a:extLst>
            <a:ext uri="{FF2B5EF4-FFF2-40B4-BE49-F238E27FC236}">
              <a16:creationId xmlns:a16="http://schemas.microsoft.com/office/drawing/2014/main" id="{4F41E386-ADA1-4607-8888-A6C10EEAB3F2}"/>
            </a:ext>
          </a:extLst>
        </xdr:cNvPr>
        <xdr:cNvSpPr txBox="1"/>
      </xdr:nvSpPr>
      <xdr:spPr>
        <a:xfrm>
          <a:off x="13506450" y="16692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56" name="ZoneTexte 755">
          <a:extLst>
            <a:ext uri="{FF2B5EF4-FFF2-40B4-BE49-F238E27FC236}">
              <a16:creationId xmlns:a16="http://schemas.microsoft.com/office/drawing/2014/main" id="{DC3E2DE9-902A-44A9-8623-8FFE22CE4049}"/>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61</xdr:row>
      <xdr:rowOff>128587</xdr:rowOff>
    </xdr:from>
    <xdr:ext cx="65" cy="172227"/>
    <xdr:sp macro="" textlink="">
      <xdr:nvSpPr>
        <xdr:cNvPr id="757" name="ZoneTexte 756">
          <a:extLst>
            <a:ext uri="{FF2B5EF4-FFF2-40B4-BE49-F238E27FC236}">
              <a16:creationId xmlns:a16="http://schemas.microsoft.com/office/drawing/2014/main" id="{A86088AB-892F-48E0-AF14-3AB6BDB7B126}"/>
            </a:ext>
          </a:extLst>
        </xdr:cNvPr>
        <xdr:cNvSpPr txBox="1"/>
      </xdr:nvSpPr>
      <xdr:spPr>
        <a:xfrm>
          <a:off x="13506450" y="16692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60</xdr:row>
      <xdr:rowOff>128587</xdr:rowOff>
    </xdr:from>
    <xdr:ext cx="65" cy="172227"/>
    <xdr:sp macro="" textlink="">
      <xdr:nvSpPr>
        <xdr:cNvPr id="758" name="ZoneTexte 757">
          <a:extLst>
            <a:ext uri="{FF2B5EF4-FFF2-40B4-BE49-F238E27FC236}">
              <a16:creationId xmlns:a16="http://schemas.microsoft.com/office/drawing/2014/main" id="{6F75E643-FC88-4F80-9A1B-43B3E0A6975C}"/>
            </a:ext>
          </a:extLst>
        </xdr:cNvPr>
        <xdr:cNvSpPr txBox="1"/>
      </xdr:nvSpPr>
      <xdr:spPr>
        <a:xfrm>
          <a:off x="13506450" y="16425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61</xdr:row>
      <xdr:rowOff>128587</xdr:rowOff>
    </xdr:from>
    <xdr:ext cx="65" cy="172227"/>
    <xdr:sp macro="" textlink="">
      <xdr:nvSpPr>
        <xdr:cNvPr id="759" name="ZoneTexte 758">
          <a:extLst>
            <a:ext uri="{FF2B5EF4-FFF2-40B4-BE49-F238E27FC236}">
              <a16:creationId xmlns:a16="http://schemas.microsoft.com/office/drawing/2014/main" id="{2ECBBE58-3436-4F76-8262-989133A91A75}"/>
            </a:ext>
          </a:extLst>
        </xdr:cNvPr>
        <xdr:cNvSpPr txBox="1"/>
      </xdr:nvSpPr>
      <xdr:spPr>
        <a:xfrm>
          <a:off x="13506450" y="16692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61</xdr:row>
      <xdr:rowOff>128587</xdr:rowOff>
    </xdr:from>
    <xdr:ext cx="65" cy="172227"/>
    <xdr:sp macro="" textlink="">
      <xdr:nvSpPr>
        <xdr:cNvPr id="760" name="ZoneTexte 759">
          <a:extLst>
            <a:ext uri="{FF2B5EF4-FFF2-40B4-BE49-F238E27FC236}">
              <a16:creationId xmlns:a16="http://schemas.microsoft.com/office/drawing/2014/main" id="{D7ADA3B3-5CAF-4E17-A764-21D5BBA808F1}"/>
            </a:ext>
          </a:extLst>
        </xdr:cNvPr>
        <xdr:cNvSpPr txBox="1"/>
      </xdr:nvSpPr>
      <xdr:spPr>
        <a:xfrm>
          <a:off x="13506450" y="16692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61</xdr:row>
      <xdr:rowOff>128587</xdr:rowOff>
    </xdr:from>
    <xdr:ext cx="65" cy="172227"/>
    <xdr:sp macro="" textlink="">
      <xdr:nvSpPr>
        <xdr:cNvPr id="761" name="ZoneTexte 760">
          <a:extLst>
            <a:ext uri="{FF2B5EF4-FFF2-40B4-BE49-F238E27FC236}">
              <a16:creationId xmlns:a16="http://schemas.microsoft.com/office/drawing/2014/main" id="{6D9CBDCB-FF27-4462-A686-F0F49A60CCCE}"/>
            </a:ext>
          </a:extLst>
        </xdr:cNvPr>
        <xdr:cNvSpPr txBox="1"/>
      </xdr:nvSpPr>
      <xdr:spPr>
        <a:xfrm>
          <a:off x="13506450" y="16692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61</xdr:row>
      <xdr:rowOff>128587</xdr:rowOff>
    </xdr:from>
    <xdr:ext cx="65" cy="172227"/>
    <xdr:sp macro="" textlink="">
      <xdr:nvSpPr>
        <xdr:cNvPr id="762" name="ZoneTexte 761">
          <a:extLst>
            <a:ext uri="{FF2B5EF4-FFF2-40B4-BE49-F238E27FC236}">
              <a16:creationId xmlns:a16="http://schemas.microsoft.com/office/drawing/2014/main" id="{6810B25B-429D-4FCC-ACDC-9DFA2D173009}"/>
            </a:ext>
          </a:extLst>
        </xdr:cNvPr>
        <xdr:cNvSpPr txBox="1"/>
      </xdr:nvSpPr>
      <xdr:spPr>
        <a:xfrm>
          <a:off x="13506450" y="16692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61</xdr:row>
      <xdr:rowOff>128587</xdr:rowOff>
    </xdr:from>
    <xdr:ext cx="65" cy="172227"/>
    <xdr:sp macro="" textlink="">
      <xdr:nvSpPr>
        <xdr:cNvPr id="763" name="ZoneTexte 762">
          <a:extLst>
            <a:ext uri="{FF2B5EF4-FFF2-40B4-BE49-F238E27FC236}">
              <a16:creationId xmlns:a16="http://schemas.microsoft.com/office/drawing/2014/main" id="{1B59E27F-8EE7-4DB8-8115-CCEF8E9094D9}"/>
            </a:ext>
          </a:extLst>
        </xdr:cNvPr>
        <xdr:cNvSpPr txBox="1"/>
      </xdr:nvSpPr>
      <xdr:spPr>
        <a:xfrm>
          <a:off x="13506450" y="16692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61</xdr:row>
      <xdr:rowOff>128587</xdr:rowOff>
    </xdr:from>
    <xdr:ext cx="65" cy="172227"/>
    <xdr:sp macro="" textlink="">
      <xdr:nvSpPr>
        <xdr:cNvPr id="764" name="ZoneTexte 763">
          <a:extLst>
            <a:ext uri="{FF2B5EF4-FFF2-40B4-BE49-F238E27FC236}">
              <a16:creationId xmlns:a16="http://schemas.microsoft.com/office/drawing/2014/main" id="{735B2A53-6875-4034-B37B-8D022C57056E}"/>
            </a:ext>
          </a:extLst>
        </xdr:cNvPr>
        <xdr:cNvSpPr txBox="1"/>
      </xdr:nvSpPr>
      <xdr:spPr>
        <a:xfrm>
          <a:off x="13506450" y="16692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61</xdr:row>
      <xdr:rowOff>128587</xdr:rowOff>
    </xdr:from>
    <xdr:ext cx="65" cy="172227"/>
    <xdr:sp macro="" textlink="">
      <xdr:nvSpPr>
        <xdr:cNvPr id="765" name="ZoneTexte 764">
          <a:extLst>
            <a:ext uri="{FF2B5EF4-FFF2-40B4-BE49-F238E27FC236}">
              <a16:creationId xmlns:a16="http://schemas.microsoft.com/office/drawing/2014/main" id="{48E28A19-99F7-4B53-8E80-5F8448D6D4BE}"/>
            </a:ext>
          </a:extLst>
        </xdr:cNvPr>
        <xdr:cNvSpPr txBox="1"/>
      </xdr:nvSpPr>
      <xdr:spPr>
        <a:xfrm>
          <a:off x="13506450" y="16692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61</xdr:row>
      <xdr:rowOff>128587</xdr:rowOff>
    </xdr:from>
    <xdr:ext cx="65" cy="172227"/>
    <xdr:sp macro="" textlink="">
      <xdr:nvSpPr>
        <xdr:cNvPr id="766" name="ZoneTexte 765">
          <a:extLst>
            <a:ext uri="{FF2B5EF4-FFF2-40B4-BE49-F238E27FC236}">
              <a16:creationId xmlns:a16="http://schemas.microsoft.com/office/drawing/2014/main" id="{0D0FA802-F40D-42D2-AF43-5FDA8D00F217}"/>
            </a:ext>
          </a:extLst>
        </xdr:cNvPr>
        <xdr:cNvSpPr txBox="1"/>
      </xdr:nvSpPr>
      <xdr:spPr>
        <a:xfrm>
          <a:off x="13506450" y="16692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61</xdr:row>
      <xdr:rowOff>128587</xdr:rowOff>
    </xdr:from>
    <xdr:ext cx="65" cy="172227"/>
    <xdr:sp macro="" textlink="">
      <xdr:nvSpPr>
        <xdr:cNvPr id="767" name="ZoneTexte 766">
          <a:extLst>
            <a:ext uri="{FF2B5EF4-FFF2-40B4-BE49-F238E27FC236}">
              <a16:creationId xmlns:a16="http://schemas.microsoft.com/office/drawing/2014/main" id="{5E5DBB32-A609-44AB-8171-416C4376237F}"/>
            </a:ext>
          </a:extLst>
        </xdr:cNvPr>
        <xdr:cNvSpPr txBox="1"/>
      </xdr:nvSpPr>
      <xdr:spPr>
        <a:xfrm>
          <a:off x="13506450" y="16692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61</xdr:row>
      <xdr:rowOff>128587</xdr:rowOff>
    </xdr:from>
    <xdr:ext cx="65" cy="172227"/>
    <xdr:sp macro="" textlink="">
      <xdr:nvSpPr>
        <xdr:cNvPr id="768" name="ZoneTexte 767">
          <a:extLst>
            <a:ext uri="{FF2B5EF4-FFF2-40B4-BE49-F238E27FC236}">
              <a16:creationId xmlns:a16="http://schemas.microsoft.com/office/drawing/2014/main" id="{B125C6CD-8CF0-4369-96D6-B71E6F32AFE4}"/>
            </a:ext>
          </a:extLst>
        </xdr:cNvPr>
        <xdr:cNvSpPr txBox="1"/>
      </xdr:nvSpPr>
      <xdr:spPr>
        <a:xfrm>
          <a:off x="13506450" y="16692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34</xdr:row>
      <xdr:rowOff>128587</xdr:rowOff>
    </xdr:from>
    <xdr:ext cx="65" cy="172227"/>
    <xdr:sp macro="" textlink="">
      <xdr:nvSpPr>
        <xdr:cNvPr id="769" name="ZoneTexte 768">
          <a:extLst>
            <a:ext uri="{FF2B5EF4-FFF2-40B4-BE49-F238E27FC236}">
              <a16:creationId xmlns:a16="http://schemas.microsoft.com/office/drawing/2014/main" id="{766D7174-5935-4F1A-9E93-4284358D1514}"/>
            </a:ext>
          </a:extLst>
        </xdr:cNvPr>
        <xdr:cNvSpPr txBox="1"/>
      </xdr:nvSpPr>
      <xdr:spPr>
        <a:xfrm>
          <a:off x="13506450" y="9491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26</xdr:row>
      <xdr:rowOff>128587</xdr:rowOff>
    </xdr:from>
    <xdr:ext cx="65" cy="172227"/>
    <xdr:sp macro="" textlink="">
      <xdr:nvSpPr>
        <xdr:cNvPr id="770" name="ZoneTexte 769">
          <a:extLst>
            <a:ext uri="{FF2B5EF4-FFF2-40B4-BE49-F238E27FC236}">
              <a16:creationId xmlns:a16="http://schemas.microsoft.com/office/drawing/2014/main" id="{C0C8B9F0-EB33-4BC2-A8D4-D072A60DF2EA}"/>
            </a:ext>
          </a:extLst>
        </xdr:cNvPr>
        <xdr:cNvSpPr txBox="1"/>
      </xdr:nvSpPr>
      <xdr:spPr>
        <a:xfrm>
          <a:off x="15192375"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32</xdr:row>
      <xdr:rowOff>128587</xdr:rowOff>
    </xdr:from>
    <xdr:ext cx="65" cy="172227"/>
    <xdr:sp macro="" textlink="">
      <xdr:nvSpPr>
        <xdr:cNvPr id="771" name="ZoneTexte 770">
          <a:extLst>
            <a:ext uri="{FF2B5EF4-FFF2-40B4-BE49-F238E27FC236}">
              <a16:creationId xmlns:a16="http://schemas.microsoft.com/office/drawing/2014/main" id="{D80EDA39-05D7-42EE-AFEF-20F82321905C}"/>
            </a:ext>
          </a:extLst>
        </xdr:cNvPr>
        <xdr:cNvSpPr txBox="1"/>
      </xdr:nvSpPr>
      <xdr:spPr>
        <a:xfrm>
          <a:off x="13506450" y="8958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26</xdr:row>
      <xdr:rowOff>0</xdr:rowOff>
    </xdr:from>
    <xdr:ext cx="65" cy="172227"/>
    <xdr:sp macro="" textlink="">
      <xdr:nvSpPr>
        <xdr:cNvPr id="772" name="ZoneTexte 771">
          <a:extLst>
            <a:ext uri="{FF2B5EF4-FFF2-40B4-BE49-F238E27FC236}">
              <a16:creationId xmlns:a16="http://schemas.microsoft.com/office/drawing/2014/main" id="{5815DE21-5005-4FD5-8FBC-675289CDD5E7}"/>
            </a:ext>
          </a:extLst>
        </xdr:cNvPr>
        <xdr:cNvSpPr txBox="1"/>
      </xdr:nvSpPr>
      <xdr:spPr>
        <a:xfrm>
          <a:off x="13506450"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32</xdr:row>
      <xdr:rowOff>128587</xdr:rowOff>
    </xdr:from>
    <xdr:ext cx="65" cy="172227"/>
    <xdr:sp macro="" textlink="">
      <xdr:nvSpPr>
        <xdr:cNvPr id="773" name="ZoneTexte 772">
          <a:extLst>
            <a:ext uri="{FF2B5EF4-FFF2-40B4-BE49-F238E27FC236}">
              <a16:creationId xmlns:a16="http://schemas.microsoft.com/office/drawing/2014/main" id="{882E117B-6A57-4D92-BCFF-F8B50ADBA945}"/>
            </a:ext>
          </a:extLst>
        </xdr:cNvPr>
        <xdr:cNvSpPr txBox="1"/>
      </xdr:nvSpPr>
      <xdr:spPr>
        <a:xfrm>
          <a:off x="13506450" y="8958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26</xdr:row>
      <xdr:rowOff>0</xdr:rowOff>
    </xdr:from>
    <xdr:ext cx="65" cy="172227"/>
    <xdr:sp macro="" textlink="">
      <xdr:nvSpPr>
        <xdr:cNvPr id="774" name="ZoneTexte 773">
          <a:extLst>
            <a:ext uri="{FF2B5EF4-FFF2-40B4-BE49-F238E27FC236}">
              <a16:creationId xmlns:a16="http://schemas.microsoft.com/office/drawing/2014/main" id="{7987E40B-9BD6-46CE-A2E3-268CFF296D48}"/>
            </a:ext>
          </a:extLst>
        </xdr:cNvPr>
        <xdr:cNvSpPr txBox="1"/>
      </xdr:nvSpPr>
      <xdr:spPr>
        <a:xfrm>
          <a:off x="15192375"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775" name="ZoneTexte 774">
          <a:extLst>
            <a:ext uri="{FF2B5EF4-FFF2-40B4-BE49-F238E27FC236}">
              <a16:creationId xmlns:a16="http://schemas.microsoft.com/office/drawing/2014/main" id="{51F8252F-84A3-453D-8425-89697A4F1F6C}"/>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27</xdr:row>
      <xdr:rowOff>128587</xdr:rowOff>
    </xdr:from>
    <xdr:ext cx="65" cy="172227"/>
    <xdr:sp macro="" textlink="">
      <xdr:nvSpPr>
        <xdr:cNvPr id="776" name="ZoneTexte 775">
          <a:extLst>
            <a:ext uri="{FF2B5EF4-FFF2-40B4-BE49-F238E27FC236}">
              <a16:creationId xmlns:a16="http://schemas.microsoft.com/office/drawing/2014/main" id="{EB014953-3964-4088-AD8A-54EC054BE51D}"/>
            </a:ext>
          </a:extLst>
        </xdr:cNvPr>
        <xdr:cNvSpPr txBox="1"/>
      </xdr:nvSpPr>
      <xdr:spPr>
        <a:xfrm>
          <a:off x="15192375" y="7510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33</xdr:row>
      <xdr:rowOff>128587</xdr:rowOff>
    </xdr:from>
    <xdr:ext cx="65" cy="172227"/>
    <xdr:sp macro="" textlink="">
      <xdr:nvSpPr>
        <xdr:cNvPr id="777" name="ZoneTexte 776">
          <a:extLst>
            <a:ext uri="{FF2B5EF4-FFF2-40B4-BE49-F238E27FC236}">
              <a16:creationId xmlns:a16="http://schemas.microsoft.com/office/drawing/2014/main" id="{0426E0FA-DAC5-4E08-9F18-5E95F2CFFEA7}"/>
            </a:ext>
          </a:extLst>
        </xdr:cNvPr>
        <xdr:cNvSpPr txBox="1"/>
      </xdr:nvSpPr>
      <xdr:spPr>
        <a:xfrm>
          <a:off x="13506450" y="9224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26</xdr:row>
      <xdr:rowOff>128587</xdr:rowOff>
    </xdr:from>
    <xdr:ext cx="65" cy="172227"/>
    <xdr:sp macro="" textlink="">
      <xdr:nvSpPr>
        <xdr:cNvPr id="778" name="ZoneTexte 777">
          <a:extLst>
            <a:ext uri="{FF2B5EF4-FFF2-40B4-BE49-F238E27FC236}">
              <a16:creationId xmlns:a16="http://schemas.microsoft.com/office/drawing/2014/main" id="{825C382C-106F-4FE4-BC54-28A686F31D3D}"/>
            </a:ext>
          </a:extLst>
        </xdr:cNvPr>
        <xdr:cNvSpPr txBox="1"/>
      </xdr:nvSpPr>
      <xdr:spPr>
        <a:xfrm>
          <a:off x="135064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33</xdr:row>
      <xdr:rowOff>128587</xdr:rowOff>
    </xdr:from>
    <xdr:ext cx="65" cy="172227"/>
    <xdr:sp macro="" textlink="">
      <xdr:nvSpPr>
        <xdr:cNvPr id="779" name="ZoneTexte 778">
          <a:extLst>
            <a:ext uri="{FF2B5EF4-FFF2-40B4-BE49-F238E27FC236}">
              <a16:creationId xmlns:a16="http://schemas.microsoft.com/office/drawing/2014/main" id="{298415FC-7B6B-4375-8CE4-C5FCAA6AC6E7}"/>
            </a:ext>
          </a:extLst>
        </xdr:cNvPr>
        <xdr:cNvSpPr txBox="1"/>
      </xdr:nvSpPr>
      <xdr:spPr>
        <a:xfrm>
          <a:off x="13506450" y="9224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26</xdr:row>
      <xdr:rowOff>128587</xdr:rowOff>
    </xdr:from>
    <xdr:ext cx="65" cy="172227"/>
    <xdr:sp macro="" textlink="">
      <xdr:nvSpPr>
        <xdr:cNvPr id="780" name="ZoneTexte 779">
          <a:extLst>
            <a:ext uri="{FF2B5EF4-FFF2-40B4-BE49-F238E27FC236}">
              <a16:creationId xmlns:a16="http://schemas.microsoft.com/office/drawing/2014/main" id="{0B3CB87E-DF30-4246-9D3C-756F7DACA5EC}"/>
            </a:ext>
          </a:extLst>
        </xdr:cNvPr>
        <xdr:cNvSpPr txBox="1"/>
      </xdr:nvSpPr>
      <xdr:spPr>
        <a:xfrm>
          <a:off x="15192375"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66</xdr:row>
      <xdr:rowOff>128587</xdr:rowOff>
    </xdr:from>
    <xdr:ext cx="65" cy="172227"/>
    <xdr:sp macro="" textlink="">
      <xdr:nvSpPr>
        <xdr:cNvPr id="781" name="ZoneTexte 780">
          <a:extLst>
            <a:ext uri="{FF2B5EF4-FFF2-40B4-BE49-F238E27FC236}">
              <a16:creationId xmlns:a16="http://schemas.microsoft.com/office/drawing/2014/main" id="{5F8C8594-B30E-4250-A44E-58B41724EE96}"/>
            </a:ext>
          </a:extLst>
        </xdr:cNvPr>
        <xdr:cNvSpPr txBox="1"/>
      </xdr:nvSpPr>
      <xdr:spPr>
        <a:xfrm>
          <a:off x="13506450" y="18026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58</xdr:row>
      <xdr:rowOff>128587</xdr:rowOff>
    </xdr:from>
    <xdr:ext cx="65" cy="172227"/>
    <xdr:sp macro="" textlink="">
      <xdr:nvSpPr>
        <xdr:cNvPr id="782" name="ZoneTexte 781">
          <a:extLst>
            <a:ext uri="{FF2B5EF4-FFF2-40B4-BE49-F238E27FC236}">
              <a16:creationId xmlns:a16="http://schemas.microsoft.com/office/drawing/2014/main" id="{A887798A-7F8E-46C4-8751-4C56F3D5EABF}"/>
            </a:ext>
          </a:extLst>
        </xdr:cNvPr>
        <xdr:cNvSpPr txBox="1"/>
      </xdr:nvSpPr>
      <xdr:spPr>
        <a:xfrm>
          <a:off x="15192375"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64</xdr:row>
      <xdr:rowOff>128587</xdr:rowOff>
    </xdr:from>
    <xdr:ext cx="65" cy="172227"/>
    <xdr:sp macro="" textlink="">
      <xdr:nvSpPr>
        <xdr:cNvPr id="783" name="ZoneTexte 782">
          <a:extLst>
            <a:ext uri="{FF2B5EF4-FFF2-40B4-BE49-F238E27FC236}">
              <a16:creationId xmlns:a16="http://schemas.microsoft.com/office/drawing/2014/main" id="{373FBA5E-C6BB-4C56-8072-E88D00A6E44F}"/>
            </a:ext>
          </a:extLst>
        </xdr:cNvPr>
        <xdr:cNvSpPr txBox="1"/>
      </xdr:nvSpPr>
      <xdr:spPr>
        <a:xfrm>
          <a:off x="13506450" y="17492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0</xdr:rowOff>
    </xdr:from>
    <xdr:ext cx="65" cy="172227"/>
    <xdr:sp macro="" textlink="">
      <xdr:nvSpPr>
        <xdr:cNvPr id="784" name="ZoneTexte 783">
          <a:extLst>
            <a:ext uri="{FF2B5EF4-FFF2-40B4-BE49-F238E27FC236}">
              <a16:creationId xmlns:a16="http://schemas.microsoft.com/office/drawing/2014/main" id="{393F05A6-C2EE-411F-A0FB-58A01DF1A0A1}"/>
            </a:ext>
          </a:extLst>
        </xdr:cNvPr>
        <xdr:cNvSpPr txBox="1"/>
      </xdr:nvSpPr>
      <xdr:spPr>
        <a:xfrm>
          <a:off x="13506450"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64</xdr:row>
      <xdr:rowOff>128587</xdr:rowOff>
    </xdr:from>
    <xdr:ext cx="65" cy="172227"/>
    <xdr:sp macro="" textlink="">
      <xdr:nvSpPr>
        <xdr:cNvPr id="785" name="ZoneTexte 784">
          <a:extLst>
            <a:ext uri="{FF2B5EF4-FFF2-40B4-BE49-F238E27FC236}">
              <a16:creationId xmlns:a16="http://schemas.microsoft.com/office/drawing/2014/main" id="{D7C22D01-C32E-43B9-BF70-30420D02B693}"/>
            </a:ext>
          </a:extLst>
        </xdr:cNvPr>
        <xdr:cNvSpPr txBox="1"/>
      </xdr:nvSpPr>
      <xdr:spPr>
        <a:xfrm>
          <a:off x="13506450" y="17492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58</xdr:row>
      <xdr:rowOff>0</xdr:rowOff>
    </xdr:from>
    <xdr:ext cx="65" cy="172227"/>
    <xdr:sp macro="" textlink="">
      <xdr:nvSpPr>
        <xdr:cNvPr id="786" name="ZoneTexte 785">
          <a:extLst>
            <a:ext uri="{FF2B5EF4-FFF2-40B4-BE49-F238E27FC236}">
              <a16:creationId xmlns:a16="http://schemas.microsoft.com/office/drawing/2014/main" id="{749A0AEE-E647-4A97-8AD2-F9B8520CE49F}"/>
            </a:ext>
          </a:extLst>
        </xdr:cNvPr>
        <xdr:cNvSpPr txBox="1"/>
      </xdr:nvSpPr>
      <xdr:spPr>
        <a:xfrm>
          <a:off x="15192375"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67</xdr:row>
      <xdr:rowOff>128587</xdr:rowOff>
    </xdr:from>
    <xdr:ext cx="65" cy="172227"/>
    <xdr:sp macro="" textlink="">
      <xdr:nvSpPr>
        <xdr:cNvPr id="787" name="ZoneTexte 786">
          <a:extLst>
            <a:ext uri="{FF2B5EF4-FFF2-40B4-BE49-F238E27FC236}">
              <a16:creationId xmlns:a16="http://schemas.microsoft.com/office/drawing/2014/main" id="{715202E7-99DA-4926-A264-BB689F77F210}"/>
            </a:ext>
          </a:extLst>
        </xdr:cNvPr>
        <xdr:cNvSpPr txBox="1"/>
      </xdr:nvSpPr>
      <xdr:spPr>
        <a:xfrm>
          <a:off x="13506450" y="18292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59</xdr:row>
      <xdr:rowOff>128587</xdr:rowOff>
    </xdr:from>
    <xdr:ext cx="65" cy="172227"/>
    <xdr:sp macro="" textlink="">
      <xdr:nvSpPr>
        <xdr:cNvPr id="788" name="ZoneTexte 787">
          <a:extLst>
            <a:ext uri="{FF2B5EF4-FFF2-40B4-BE49-F238E27FC236}">
              <a16:creationId xmlns:a16="http://schemas.microsoft.com/office/drawing/2014/main" id="{CCB859B2-A799-4A93-A829-53A39F9BB90E}"/>
            </a:ext>
          </a:extLst>
        </xdr:cNvPr>
        <xdr:cNvSpPr txBox="1"/>
      </xdr:nvSpPr>
      <xdr:spPr>
        <a:xfrm>
          <a:off x="15192375" y="16159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65</xdr:row>
      <xdr:rowOff>128587</xdr:rowOff>
    </xdr:from>
    <xdr:ext cx="65" cy="172227"/>
    <xdr:sp macro="" textlink="">
      <xdr:nvSpPr>
        <xdr:cNvPr id="789" name="ZoneTexte 788">
          <a:extLst>
            <a:ext uri="{FF2B5EF4-FFF2-40B4-BE49-F238E27FC236}">
              <a16:creationId xmlns:a16="http://schemas.microsoft.com/office/drawing/2014/main" id="{F2568B08-86EE-4153-819B-D59BDB886C1E}"/>
            </a:ext>
          </a:extLst>
        </xdr:cNvPr>
        <xdr:cNvSpPr txBox="1"/>
      </xdr:nvSpPr>
      <xdr:spPr>
        <a:xfrm>
          <a:off x="13506450" y="17759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58</xdr:row>
      <xdr:rowOff>128587</xdr:rowOff>
    </xdr:from>
    <xdr:ext cx="65" cy="172227"/>
    <xdr:sp macro="" textlink="">
      <xdr:nvSpPr>
        <xdr:cNvPr id="790" name="ZoneTexte 789">
          <a:extLst>
            <a:ext uri="{FF2B5EF4-FFF2-40B4-BE49-F238E27FC236}">
              <a16:creationId xmlns:a16="http://schemas.microsoft.com/office/drawing/2014/main" id="{FA431B56-034F-435B-8F0A-C353C04A4165}"/>
            </a:ext>
          </a:extLst>
        </xdr:cNvPr>
        <xdr:cNvSpPr txBox="1"/>
      </xdr:nvSpPr>
      <xdr:spPr>
        <a:xfrm>
          <a:off x="13506450"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65</xdr:row>
      <xdr:rowOff>128587</xdr:rowOff>
    </xdr:from>
    <xdr:ext cx="65" cy="172227"/>
    <xdr:sp macro="" textlink="">
      <xdr:nvSpPr>
        <xdr:cNvPr id="791" name="ZoneTexte 790">
          <a:extLst>
            <a:ext uri="{FF2B5EF4-FFF2-40B4-BE49-F238E27FC236}">
              <a16:creationId xmlns:a16="http://schemas.microsoft.com/office/drawing/2014/main" id="{F0615FA7-8A2E-45B1-83E2-19C4D4FC4D71}"/>
            </a:ext>
          </a:extLst>
        </xdr:cNvPr>
        <xdr:cNvSpPr txBox="1"/>
      </xdr:nvSpPr>
      <xdr:spPr>
        <a:xfrm>
          <a:off x="13506450" y="17759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58</xdr:row>
      <xdr:rowOff>128587</xdr:rowOff>
    </xdr:from>
    <xdr:ext cx="65" cy="172227"/>
    <xdr:sp macro="" textlink="">
      <xdr:nvSpPr>
        <xdr:cNvPr id="792" name="ZoneTexte 791">
          <a:extLst>
            <a:ext uri="{FF2B5EF4-FFF2-40B4-BE49-F238E27FC236}">
              <a16:creationId xmlns:a16="http://schemas.microsoft.com/office/drawing/2014/main" id="{256623ED-EC11-4953-B0F8-597B3E607A39}"/>
            </a:ext>
          </a:extLst>
        </xdr:cNvPr>
        <xdr:cNvSpPr txBox="1"/>
      </xdr:nvSpPr>
      <xdr:spPr>
        <a:xfrm>
          <a:off x="15192375" y="15892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34</xdr:row>
      <xdr:rowOff>128587</xdr:rowOff>
    </xdr:from>
    <xdr:ext cx="65" cy="172227"/>
    <xdr:sp macro="" textlink="">
      <xdr:nvSpPr>
        <xdr:cNvPr id="793" name="ZoneTexte 792">
          <a:extLst>
            <a:ext uri="{FF2B5EF4-FFF2-40B4-BE49-F238E27FC236}">
              <a16:creationId xmlns:a16="http://schemas.microsoft.com/office/drawing/2014/main" id="{B28DEDD6-65AA-4718-8FF2-ED627CE057E4}"/>
            </a:ext>
          </a:extLst>
        </xdr:cNvPr>
        <xdr:cNvSpPr txBox="1"/>
      </xdr:nvSpPr>
      <xdr:spPr>
        <a:xfrm>
          <a:off x="13506450" y="9491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794" name="ZoneTexte 793">
          <a:extLst>
            <a:ext uri="{FF2B5EF4-FFF2-40B4-BE49-F238E27FC236}">
              <a16:creationId xmlns:a16="http://schemas.microsoft.com/office/drawing/2014/main" id="{D565FD47-1903-4DA4-9840-682693601404}"/>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32</xdr:row>
      <xdr:rowOff>128587</xdr:rowOff>
    </xdr:from>
    <xdr:ext cx="65" cy="172227"/>
    <xdr:sp macro="" textlink="">
      <xdr:nvSpPr>
        <xdr:cNvPr id="795" name="ZoneTexte 794">
          <a:extLst>
            <a:ext uri="{FF2B5EF4-FFF2-40B4-BE49-F238E27FC236}">
              <a16:creationId xmlns:a16="http://schemas.microsoft.com/office/drawing/2014/main" id="{D0920A02-8F7D-495B-9086-68B08F639CA5}"/>
            </a:ext>
          </a:extLst>
        </xdr:cNvPr>
        <xdr:cNvSpPr txBox="1"/>
      </xdr:nvSpPr>
      <xdr:spPr>
        <a:xfrm>
          <a:off x="13506450" y="8958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26</xdr:row>
      <xdr:rowOff>0</xdr:rowOff>
    </xdr:from>
    <xdr:ext cx="65" cy="172227"/>
    <xdr:sp macro="" textlink="">
      <xdr:nvSpPr>
        <xdr:cNvPr id="796" name="ZoneTexte 795">
          <a:extLst>
            <a:ext uri="{FF2B5EF4-FFF2-40B4-BE49-F238E27FC236}">
              <a16:creationId xmlns:a16="http://schemas.microsoft.com/office/drawing/2014/main" id="{75F110A5-3C51-46D3-99A8-CAFDE0597671}"/>
            </a:ext>
          </a:extLst>
        </xdr:cNvPr>
        <xdr:cNvSpPr txBox="1"/>
      </xdr:nvSpPr>
      <xdr:spPr>
        <a:xfrm>
          <a:off x="13506450"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32</xdr:row>
      <xdr:rowOff>128587</xdr:rowOff>
    </xdr:from>
    <xdr:ext cx="65" cy="172227"/>
    <xdr:sp macro="" textlink="">
      <xdr:nvSpPr>
        <xdr:cNvPr id="797" name="ZoneTexte 796">
          <a:extLst>
            <a:ext uri="{FF2B5EF4-FFF2-40B4-BE49-F238E27FC236}">
              <a16:creationId xmlns:a16="http://schemas.microsoft.com/office/drawing/2014/main" id="{F770ACB5-5414-41FB-8911-B6F75C6FAC5A}"/>
            </a:ext>
          </a:extLst>
        </xdr:cNvPr>
        <xdr:cNvSpPr txBox="1"/>
      </xdr:nvSpPr>
      <xdr:spPr>
        <a:xfrm>
          <a:off x="13506450" y="8958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0</xdr:rowOff>
    </xdr:from>
    <xdr:ext cx="65" cy="172227"/>
    <xdr:sp macro="" textlink="">
      <xdr:nvSpPr>
        <xdr:cNvPr id="798" name="ZoneTexte 797">
          <a:extLst>
            <a:ext uri="{FF2B5EF4-FFF2-40B4-BE49-F238E27FC236}">
              <a16:creationId xmlns:a16="http://schemas.microsoft.com/office/drawing/2014/main" id="{56D95127-95FE-44D6-930C-6E06C627930F}"/>
            </a:ext>
          </a:extLst>
        </xdr:cNvPr>
        <xdr:cNvSpPr txBox="1"/>
      </xdr:nvSpPr>
      <xdr:spPr>
        <a:xfrm>
          <a:off x="16440150"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799" name="ZoneTexte 798">
          <a:extLst>
            <a:ext uri="{FF2B5EF4-FFF2-40B4-BE49-F238E27FC236}">
              <a16:creationId xmlns:a16="http://schemas.microsoft.com/office/drawing/2014/main" id="{71FA9AED-8EF4-4FD7-A72D-45291799151E}"/>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27</xdr:row>
      <xdr:rowOff>128587</xdr:rowOff>
    </xdr:from>
    <xdr:ext cx="65" cy="172227"/>
    <xdr:sp macro="" textlink="">
      <xdr:nvSpPr>
        <xdr:cNvPr id="800" name="ZoneTexte 799">
          <a:extLst>
            <a:ext uri="{FF2B5EF4-FFF2-40B4-BE49-F238E27FC236}">
              <a16:creationId xmlns:a16="http://schemas.microsoft.com/office/drawing/2014/main" id="{8F26C62A-3613-4632-AC83-CDD60990C2B0}"/>
            </a:ext>
          </a:extLst>
        </xdr:cNvPr>
        <xdr:cNvSpPr txBox="1"/>
      </xdr:nvSpPr>
      <xdr:spPr>
        <a:xfrm>
          <a:off x="16440150" y="7510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33</xdr:row>
      <xdr:rowOff>128587</xdr:rowOff>
    </xdr:from>
    <xdr:ext cx="65" cy="172227"/>
    <xdr:sp macro="" textlink="">
      <xdr:nvSpPr>
        <xdr:cNvPr id="801" name="ZoneTexte 800">
          <a:extLst>
            <a:ext uri="{FF2B5EF4-FFF2-40B4-BE49-F238E27FC236}">
              <a16:creationId xmlns:a16="http://schemas.microsoft.com/office/drawing/2014/main" id="{72E8332C-9BAF-4986-B89A-BC038A86E8E9}"/>
            </a:ext>
          </a:extLst>
        </xdr:cNvPr>
        <xdr:cNvSpPr txBox="1"/>
      </xdr:nvSpPr>
      <xdr:spPr>
        <a:xfrm>
          <a:off x="13506450" y="9224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26</xdr:row>
      <xdr:rowOff>128587</xdr:rowOff>
    </xdr:from>
    <xdr:ext cx="65" cy="172227"/>
    <xdr:sp macro="" textlink="">
      <xdr:nvSpPr>
        <xdr:cNvPr id="802" name="ZoneTexte 801">
          <a:extLst>
            <a:ext uri="{FF2B5EF4-FFF2-40B4-BE49-F238E27FC236}">
              <a16:creationId xmlns:a16="http://schemas.microsoft.com/office/drawing/2014/main" id="{9334207B-AECA-44AB-A692-BDC99ABFE89F}"/>
            </a:ext>
          </a:extLst>
        </xdr:cNvPr>
        <xdr:cNvSpPr txBox="1"/>
      </xdr:nvSpPr>
      <xdr:spPr>
        <a:xfrm>
          <a:off x="135064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33</xdr:row>
      <xdr:rowOff>128587</xdr:rowOff>
    </xdr:from>
    <xdr:ext cx="65" cy="172227"/>
    <xdr:sp macro="" textlink="">
      <xdr:nvSpPr>
        <xdr:cNvPr id="803" name="ZoneTexte 802">
          <a:extLst>
            <a:ext uri="{FF2B5EF4-FFF2-40B4-BE49-F238E27FC236}">
              <a16:creationId xmlns:a16="http://schemas.microsoft.com/office/drawing/2014/main" id="{C003413F-241D-4E07-BAA1-9D1683D5C224}"/>
            </a:ext>
          </a:extLst>
        </xdr:cNvPr>
        <xdr:cNvSpPr txBox="1"/>
      </xdr:nvSpPr>
      <xdr:spPr>
        <a:xfrm>
          <a:off x="13506450" y="9224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804" name="ZoneTexte 803">
          <a:extLst>
            <a:ext uri="{FF2B5EF4-FFF2-40B4-BE49-F238E27FC236}">
              <a16:creationId xmlns:a16="http://schemas.microsoft.com/office/drawing/2014/main" id="{3E46DADF-CCF1-423D-9AAB-D9801BC55714}"/>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34</xdr:row>
      <xdr:rowOff>128587</xdr:rowOff>
    </xdr:from>
    <xdr:ext cx="65" cy="172227"/>
    <xdr:sp macro="" textlink="">
      <xdr:nvSpPr>
        <xdr:cNvPr id="805" name="ZoneTexte 804">
          <a:extLst>
            <a:ext uri="{FF2B5EF4-FFF2-40B4-BE49-F238E27FC236}">
              <a16:creationId xmlns:a16="http://schemas.microsoft.com/office/drawing/2014/main" id="{A5E46D2D-A32A-4D67-A62F-E7F404DEEDEA}"/>
            </a:ext>
          </a:extLst>
        </xdr:cNvPr>
        <xdr:cNvSpPr txBox="1"/>
      </xdr:nvSpPr>
      <xdr:spPr>
        <a:xfrm>
          <a:off x="13506450" y="9491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806" name="ZoneTexte 805">
          <a:extLst>
            <a:ext uri="{FF2B5EF4-FFF2-40B4-BE49-F238E27FC236}">
              <a16:creationId xmlns:a16="http://schemas.microsoft.com/office/drawing/2014/main" id="{64DD5975-05F0-4311-93C2-22987AAF1970}"/>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32</xdr:row>
      <xdr:rowOff>128587</xdr:rowOff>
    </xdr:from>
    <xdr:ext cx="65" cy="172227"/>
    <xdr:sp macro="" textlink="">
      <xdr:nvSpPr>
        <xdr:cNvPr id="807" name="ZoneTexte 806">
          <a:extLst>
            <a:ext uri="{FF2B5EF4-FFF2-40B4-BE49-F238E27FC236}">
              <a16:creationId xmlns:a16="http://schemas.microsoft.com/office/drawing/2014/main" id="{92C9900C-1F65-42AF-81FB-02D9B022283E}"/>
            </a:ext>
          </a:extLst>
        </xdr:cNvPr>
        <xdr:cNvSpPr txBox="1"/>
      </xdr:nvSpPr>
      <xdr:spPr>
        <a:xfrm>
          <a:off x="13506450" y="8958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26</xdr:row>
      <xdr:rowOff>0</xdr:rowOff>
    </xdr:from>
    <xdr:ext cx="65" cy="172227"/>
    <xdr:sp macro="" textlink="">
      <xdr:nvSpPr>
        <xdr:cNvPr id="808" name="ZoneTexte 807">
          <a:extLst>
            <a:ext uri="{FF2B5EF4-FFF2-40B4-BE49-F238E27FC236}">
              <a16:creationId xmlns:a16="http://schemas.microsoft.com/office/drawing/2014/main" id="{8AC81789-CC23-41F2-81EB-3C81442F76F1}"/>
            </a:ext>
          </a:extLst>
        </xdr:cNvPr>
        <xdr:cNvSpPr txBox="1"/>
      </xdr:nvSpPr>
      <xdr:spPr>
        <a:xfrm>
          <a:off x="13506450"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32</xdr:row>
      <xdr:rowOff>128587</xdr:rowOff>
    </xdr:from>
    <xdr:ext cx="65" cy="172227"/>
    <xdr:sp macro="" textlink="">
      <xdr:nvSpPr>
        <xdr:cNvPr id="809" name="ZoneTexte 808">
          <a:extLst>
            <a:ext uri="{FF2B5EF4-FFF2-40B4-BE49-F238E27FC236}">
              <a16:creationId xmlns:a16="http://schemas.microsoft.com/office/drawing/2014/main" id="{25AAF226-3813-4CCB-8DEF-7E5550AF4264}"/>
            </a:ext>
          </a:extLst>
        </xdr:cNvPr>
        <xdr:cNvSpPr txBox="1"/>
      </xdr:nvSpPr>
      <xdr:spPr>
        <a:xfrm>
          <a:off x="13506450" y="8958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0</xdr:rowOff>
    </xdr:from>
    <xdr:ext cx="65" cy="172227"/>
    <xdr:sp macro="" textlink="">
      <xdr:nvSpPr>
        <xdr:cNvPr id="810" name="ZoneTexte 809">
          <a:extLst>
            <a:ext uri="{FF2B5EF4-FFF2-40B4-BE49-F238E27FC236}">
              <a16:creationId xmlns:a16="http://schemas.microsoft.com/office/drawing/2014/main" id="{DCC063CC-2A38-415B-B6A4-DFBE48ED70D7}"/>
            </a:ext>
          </a:extLst>
        </xdr:cNvPr>
        <xdr:cNvSpPr txBox="1"/>
      </xdr:nvSpPr>
      <xdr:spPr>
        <a:xfrm>
          <a:off x="16440150"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811" name="ZoneTexte 810">
          <a:extLst>
            <a:ext uri="{FF2B5EF4-FFF2-40B4-BE49-F238E27FC236}">
              <a16:creationId xmlns:a16="http://schemas.microsoft.com/office/drawing/2014/main" id="{7DF62E4D-CBD9-4E57-857B-8290099513AB}"/>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27</xdr:row>
      <xdr:rowOff>128587</xdr:rowOff>
    </xdr:from>
    <xdr:ext cx="65" cy="172227"/>
    <xdr:sp macro="" textlink="">
      <xdr:nvSpPr>
        <xdr:cNvPr id="812" name="ZoneTexte 811">
          <a:extLst>
            <a:ext uri="{FF2B5EF4-FFF2-40B4-BE49-F238E27FC236}">
              <a16:creationId xmlns:a16="http://schemas.microsoft.com/office/drawing/2014/main" id="{B469647B-58B9-473A-A796-8613F2EBFC5F}"/>
            </a:ext>
          </a:extLst>
        </xdr:cNvPr>
        <xdr:cNvSpPr txBox="1"/>
      </xdr:nvSpPr>
      <xdr:spPr>
        <a:xfrm>
          <a:off x="16440150" y="7510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33</xdr:row>
      <xdr:rowOff>128587</xdr:rowOff>
    </xdr:from>
    <xdr:ext cx="65" cy="172227"/>
    <xdr:sp macro="" textlink="">
      <xdr:nvSpPr>
        <xdr:cNvPr id="813" name="ZoneTexte 812">
          <a:extLst>
            <a:ext uri="{FF2B5EF4-FFF2-40B4-BE49-F238E27FC236}">
              <a16:creationId xmlns:a16="http://schemas.microsoft.com/office/drawing/2014/main" id="{FEDB79C2-2BD4-481E-A391-F79172D602FA}"/>
            </a:ext>
          </a:extLst>
        </xdr:cNvPr>
        <xdr:cNvSpPr txBox="1"/>
      </xdr:nvSpPr>
      <xdr:spPr>
        <a:xfrm>
          <a:off x="13506450" y="9224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26</xdr:row>
      <xdr:rowOff>128587</xdr:rowOff>
    </xdr:from>
    <xdr:ext cx="65" cy="172227"/>
    <xdr:sp macro="" textlink="">
      <xdr:nvSpPr>
        <xdr:cNvPr id="814" name="ZoneTexte 813">
          <a:extLst>
            <a:ext uri="{FF2B5EF4-FFF2-40B4-BE49-F238E27FC236}">
              <a16:creationId xmlns:a16="http://schemas.microsoft.com/office/drawing/2014/main" id="{457E7308-18BF-4778-83D1-4BD2FD359FCC}"/>
            </a:ext>
          </a:extLst>
        </xdr:cNvPr>
        <xdr:cNvSpPr txBox="1"/>
      </xdr:nvSpPr>
      <xdr:spPr>
        <a:xfrm>
          <a:off x="135064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33</xdr:row>
      <xdr:rowOff>128587</xdr:rowOff>
    </xdr:from>
    <xdr:ext cx="65" cy="172227"/>
    <xdr:sp macro="" textlink="">
      <xdr:nvSpPr>
        <xdr:cNvPr id="815" name="ZoneTexte 814">
          <a:extLst>
            <a:ext uri="{FF2B5EF4-FFF2-40B4-BE49-F238E27FC236}">
              <a16:creationId xmlns:a16="http://schemas.microsoft.com/office/drawing/2014/main" id="{F0A08DB7-A111-41E1-B61C-6A22D8709ECE}"/>
            </a:ext>
          </a:extLst>
        </xdr:cNvPr>
        <xdr:cNvSpPr txBox="1"/>
      </xdr:nvSpPr>
      <xdr:spPr>
        <a:xfrm>
          <a:off x="13506450" y="9224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816" name="ZoneTexte 815">
          <a:extLst>
            <a:ext uri="{FF2B5EF4-FFF2-40B4-BE49-F238E27FC236}">
              <a16:creationId xmlns:a16="http://schemas.microsoft.com/office/drawing/2014/main" id="{5B400096-B903-4AF0-A153-80FB60FC9D52}"/>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817" name="ZoneTexte 816">
          <a:extLst>
            <a:ext uri="{FF2B5EF4-FFF2-40B4-BE49-F238E27FC236}">
              <a16:creationId xmlns:a16="http://schemas.microsoft.com/office/drawing/2014/main" id="{15C7B8A5-31DF-4FD4-BB66-360F9CB348AC}"/>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818" name="ZoneTexte 817">
          <a:extLst>
            <a:ext uri="{FF2B5EF4-FFF2-40B4-BE49-F238E27FC236}">
              <a16:creationId xmlns:a16="http://schemas.microsoft.com/office/drawing/2014/main" id="{E8A23758-6C5D-49DF-839B-6B41FEF6ECA5}"/>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819" name="ZoneTexte 818">
          <a:extLst>
            <a:ext uri="{FF2B5EF4-FFF2-40B4-BE49-F238E27FC236}">
              <a16:creationId xmlns:a16="http://schemas.microsoft.com/office/drawing/2014/main" id="{86CD94E3-3FB9-46F1-8649-2BE7C2DA117D}"/>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820" name="ZoneTexte 819">
          <a:extLst>
            <a:ext uri="{FF2B5EF4-FFF2-40B4-BE49-F238E27FC236}">
              <a16:creationId xmlns:a16="http://schemas.microsoft.com/office/drawing/2014/main" id="{A4F792C9-101D-4132-81DC-12FE10A2DFFC}"/>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821" name="ZoneTexte 820">
          <a:extLst>
            <a:ext uri="{FF2B5EF4-FFF2-40B4-BE49-F238E27FC236}">
              <a16:creationId xmlns:a16="http://schemas.microsoft.com/office/drawing/2014/main" id="{2DFF7064-E198-47EB-B73A-1782BE72200F}"/>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822" name="ZoneTexte 821">
          <a:extLst>
            <a:ext uri="{FF2B5EF4-FFF2-40B4-BE49-F238E27FC236}">
              <a16:creationId xmlns:a16="http://schemas.microsoft.com/office/drawing/2014/main" id="{6D404E4E-63B9-44F4-A444-3E70EB19AEE7}"/>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823" name="ZoneTexte 822">
          <a:extLst>
            <a:ext uri="{FF2B5EF4-FFF2-40B4-BE49-F238E27FC236}">
              <a16:creationId xmlns:a16="http://schemas.microsoft.com/office/drawing/2014/main" id="{4718465D-E394-42C2-82C6-C7A6852B47BD}"/>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824" name="ZoneTexte 823">
          <a:extLst>
            <a:ext uri="{FF2B5EF4-FFF2-40B4-BE49-F238E27FC236}">
              <a16:creationId xmlns:a16="http://schemas.microsoft.com/office/drawing/2014/main" id="{C64F80B2-3C94-4FBA-A9DC-F51CB5F59C75}"/>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825" name="ZoneTexte 824">
          <a:extLst>
            <a:ext uri="{FF2B5EF4-FFF2-40B4-BE49-F238E27FC236}">
              <a16:creationId xmlns:a16="http://schemas.microsoft.com/office/drawing/2014/main" id="{8067D34F-B5C6-4E49-A097-BE2D68D0593D}"/>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826" name="ZoneTexte 825">
          <a:extLst>
            <a:ext uri="{FF2B5EF4-FFF2-40B4-BE49-F238E27FC236}">
              <a16:creationId xmlns:a16="http://schemas.microsoft.com/office/drawing/2014/main" id="{5136D4BE-C9A2-4C5A-AEC4-08EAB732510A}"/>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827" name="ZoneTexte 826">
          <a:extLst>
            <a:ext uri="{FF2B5EF4-FFF2-40B4-BE49-F238E27FC236}">
              <a16:creationId xmlns:a16="http://schemas.microsoft.com/office/drawing/2014/main" id="{72F3A4B9-F627-4A87-875E-6B3094154FDF}"/>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828" name="ZoneTexte 827">
          <a:extLst>
            <a:ext uri="{FF2B5EF4-FFF2-40B4-BE49-F238E27FC236}">
              <a16:creationId xmlns:a16="http://schemas.microsoft.com/office/drawing/2014/main" id="{444EC0C0-AD26-48FD-9527-412A6A18228A}"/>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829" name="ZoneTexte 828">
          <a:extLst>
            <a:ext uri="{FF2B5EF4-FFF2-40B4-BE49-F238E27FC236}">
              <a16:creationId xmlns:a16="http://schemas.microsoft.com/office/drawing/2014/main" id="{E8C72D8F-428F-415B-95BA-45B7D527F2B4}"/>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830" name="ZoneTexte 829">
          <a:extLst>
            <a:ext uri="{FF2B5EF4-FFF2-40B4-BE49-F238E27FC236}">
              <a16:creationId xmlns:a16="http://schemas.microsoft.com/office/drawing/2014/main" id="{BCF9EE50-83D4-456B-BDF5-E4D3CF8A35B9}"/>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831" name="ZoneTexte 830">
          <a:extLst>
            <a:ext uri="{FF2B5EF4-FFF2-40B4-BE49-F238E27FC236}">
              <a16:creationId xmlns:a16="http://schemas.microsoft.com/office/drawing/2014/main" id="{BEC6D386-572C-420D-B618-5CF849BE50C2}"/>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832" name="ZoneTexte 831">
          <a:extLst>
            <a:ext uri="{FF2B5EF4-FFF2-40B4-BE49-F238E27FC236}">
              <a16:creationId xmlns:a16="http://schemas.microsoft.com/office/drawing/2014/main" id="{674B889D-F664-4890-B5FC-C73CFF4C87EC}"/>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833" name="ZoneTexte 832">
          <a:extLst>
            <a:ext uri="{FF2B5EF4-FFF2-40B4-BE49-F238E27FC236}">
              <a16:creationId xmlns:a16="http://schemas.microsoft.com/office/drawing/2014/main" id="{D31C32EC-7EB1-4C82-9CC7-F5F0F6715BA6}"/>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834" name="ZoneTexte 833">
          <a:extLst>
            <a:ext uri="{FF2B5EF4-FFF2-40B4-BE49-F238E27FC236}">
              <a16:creationId xmlns:a16="http://schemas.microsoft.com/office/drawing/2014/main" id="{A95663E7-EAE6-4FF1-84A6-4BDB961378F8}"/>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835" name="ZoneTexte 834">
          <a:extLst>
            <a:ext uri="{FF2B5EF4-FFF2-40B4-BE49-F238E27FC236}">
              <a16:creationId xmlns:a16="http://schemas.microsoft.com/office/drawing/2014/main" id="{1A2C90CB-6C8B-4335-BADA-B0B18AF83987}"/>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836" name="ZoneTexte 835">
          <a:extLst>
            <a:ext uri="{FF2B5EF4-FFF2-40B4-BE49-F238E27FC236}">
              <a16:creationId xmlns:a16="http://schemas.microsoft.com/office/drawing/2014/main" id="{D307D976-5BC7-4178-A0A4-A5374E232A18}"/>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837" name="ZoneTexte 836">
          <a:extLst>
            <a:ext uri="{FF2B5EF4-FFF2-40B4-BE49-F238E27FC236}">
              <a16:creationId xmlns:a16="http://schemas.microsoft.com/office/drawing/2014/main" id="{C09A1388-ED22-47B1-8ADC-4E9A87BAB995}"/>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838" name="ZoneTexte 837">
          <a:extLst>
            <a:ext uri="{FF2B5EF4-FFF2-40B4-BE49-F238E27FC236}">
              <a16:creationId xmlns:a16="http://schemas.microsoft.com/office/drawing/2014/main" id="{2E6A8589-D7EE-4822-AE51-03D4BB3A5E9F}"/>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35</xdr:row>
      <xdr:rowOff>128587</xdr:rowOff>
    </xdr:from>
    <xdr:ext cx="65" cy="172227"/>
    <xdr:sp macro="" textlink="">
      <xdr:nvSpPr>
        <xdr:cNvPr id="839" name="ZoneTexte 838">
          <a:extLst>
            <a:ext uri="{FF2B5EF4-FFF2-40B4-BE49-F238E27FC236}">
              <a16:creationId xmlns:a16="http://schemas.microsoft.com/office/drawing/2014/main" id="{086CA9EC-F0CF-45C1-B1C1-4C01B9E6CECD}"/>
            </a:ext>
          </a:extLst>
        </xdr:cNvPr>
        <xdr:cNvSpPr txBox="1"/>
      </xdr:nvSpPr>
      <xdr:spPr>
        <a:xfrm>
          <a:off x="13506450" y="9758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840" name="ZoneTexte 839">
          <a:extLst>
            <a:ext uri="{FF2B5EF4-FFF2-40B4-BE49-F238E27FC236}">
              <a16:creationId xmlns:a16="http://schemas.microsoft.com/office/drawing/2014/main" id="{D1596557-28D0-499E-A11C-68ECCFDEC94B}"/>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841" name="ZoneTexte 840">
          <a:extLst>
            <a:ext uri="{FF2B5EF4-FFF2-40B4-BE49-F238E27FC236}">
              <a16:creationId xmlns:a16="http://schemas.microsoft.com/office/drawing/2014/main" id="{536D0ADA-4EBC-43CF-AEF9-AA347D3E4868}"/>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842" name="ZoneTexte 841">
          <a:extLst>
            <a:ext uri="{FF2B5EF4-FFF2-40B4-BE49-F238E27FC236}">
              <a16:creationId xmlns:a16="http://schemas.microsoft.com/office/drawing/2014/main" id="{21ECDF6C-51CE-4E86-B629-B17C48E9961B}"/>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843" name="ZoneTexte 842">
          <a:extLst>
            <a:ext uri="{FF2B5EF4-FFF2-40B4-BE49-F238E27FC236}">
              <a16:creationId xmlns:a16="http://schemas.microsoft.com/office/drawing/2014/main" id="{1A59925B-76CA-4065-927A-6765888E1CC7}"/>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844" name="ZoneTexte 843">
          <a:extLst>
            <a:ext uri="{FF2B5EF4-FFF2-40B4-BE49-F238E27FC236}">
              <a16:creationId xmlns:a16="http://schemas.microsoft.com/office/drawing/2014/main" id="{B7EC13C7-E6CE-49ED-9411-EFB97E5F5FB7}"/>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845" name="ZoneTexte 844">
          <a:extLst>
            <a:ext uri="{FF2B5EF4-FFF2-40B4-BE49-F238E27FC236}">
              <a16:creationId xmlns:a16="http://schemas.microsoft.com/office/drawing/2014/main" id="{A6EC4683-70B5-4B3E-876C-6D624E93C175}"/>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846" name="ZoneTexte 845">
          <a:extLst>
            <a:ext uri="{FF2B5EF4-FFF2-40B4-BE49-F238E27FC236}">
              <a16:creationId xmlns:a16="http://schemas.microsoft.com/office/drawing/2014/main" id="{70341B64-206B-4E83-BDCD-610443F20032}"/>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847" name="ZoneTexte 846">
          <a:extLst>
            <a:ext uri="{FF2B5EF4-FFF2-40B4-BE49-F238E27FC236}">
              <a16:creationId xmlns:a16="http://schemas.microsoft.com/office/drawing/2014/main" id="{9CF0189A-9355-4847-A255-29AD998BA857}"/>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36</xdr:row>
      <xdr:rowOff>128587</xdr:rowOff>
    </xdr:from>
    <xdr:ext cx="65" cy="172227"/>
    <xdr:sp macro="" textlink="">
      <xdr:nvSpPr>
        <xdr:cNvPr id="848" name="ZoneTexte 847">
          <a:extLst>
            <a:ext uri="{FF2B5EF4-FFF2-40B4-BE49-F238E27FC236}">
              <a16:creationId xmlns:a16="http://schemas.microsoft.com/office/drawing/2014/main" id="{E48FE3AD-C24C-478E-B91B-8B836BDC7F51}"/>
            </a:ext>
          </a:extLst>
        </xdr:cNvPr>
        <xdr:cNvSpPr txBox="1"/>
      </xdr:nvSpPr>
      <xdr:spPr>
        <a:xfrm>
          <a:off x="13506450" y="1002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849" name="ZoneTexte 848">
          <a:extLst>
            <a:ext uri="{FF2B5EF4-FFF2-40B4-BE49-F238E27FC236}">
              <a16:creationId xmlns:a16="http://schemas.microsoft.com/office/drawing/2014/main" id="{0A2E9D3A-9AB1-4E4B-88CE-859EA09329EC}"/>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850" name="ZoneTexte 849">
          <a:extLst>
            <a:ext uri="{FF2B5EF4-FFF2-40B4-BE49-F238E27FC236}">
              <a16:creationId xmlns:a16="http://schemas.microsoft.com/office/drawing/2014/main" id="{E9A3E4B8-C00D-4256-8E32-1E1AF0F88700}"/>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851" name="ZoneTexte 850">
          <a:extLst>
            <a:ext uri="{FF2B5EF4-FFF2-40B4-BE49-F238E27FC236}">
              <a16:creationId xmlns:a16="http://schemas.microsoft.com/office/drawing/2014/main" id="{1214C730-A2E3-49B7-9809-14B02937917D}"/>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852" name="ZoneTexte 851">
          <a:extLst>
            <a:ext uri="{FF2B5EF4-FFF2-40B4-BE49-F238E27FC236}">
              <a16:creationId xmlns:a16="http://schemas.microsoft.com/office/drawing/2014/main" id="{2B808304-5C14-4126-A969-A5FBDA7ED651}"/>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853" name="ZoneTexte 852">
          <a:extLst>
            <a:ext uri="{FF2B5EF4-FFF2-40B4-BE49-F238E27FC236}">
              <a16:creationId xmlns:a16="http://schemas.microsoft.com/office/drawing/2014/main" id="{48784893-85A7-4740-90B9-DC282B613CE8}"/>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854" name="ZoneTexte 853">
          <a:extLst>
            <a:ext uri="{FF2B5EF4-FFF2-40B4-BE49-F238E27FC236}">
              <a16:creationId xmlns:a16="http://schemas.microsoft.com/office/drawing/2014/main" id="{34DECCF0-089A-4825-A443-4ACD0954A2A2}"/>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855" name="ZoneTexte 854">
          <a:extLst>
            <a:ext uri="{FF2B5EF4-FFF2-40B4-BE49-F238E27FC236}">
              <a16:creationId xmlns:a16="http://schemas.microsoft.com/office/drawing/2014/main" id="{36A65A2F-C127-4EFD-948C-BF010F655195}"/>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856" name="ZoneTexte 855">
          <a:extLst>
            <a:ext uri="{FF2B5EF4-FFF2-40B4-BE49-F238E27FC236}">
              <a16:creationId xmlns:a16="http://schemas.microsoft.com/office/drawing/2014/main" id="{F64987C4-F2A5-44C0-9F7A-61270AD0AA5E}"/>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857" name="ZoneTexte 856">
          <a:extLst>
            <a:ext uri="{FF2B5EF4-FFF2-40B4-BE49-F238E27FC236}">
              <a16:creationId xmlns:a16="http://schemas.microsoft.com/office/drawing/2014/main" id="{0EF599D8-7B85-4CE5-911E-635B7DD986EF}"/>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858" name="ZoneTexte 857">
          <a:extLst>
            <a:ext uri="{FF2B5EF4-FFF2-40B4-BE49-F238E27FC236}">
              <a16:creationId xmlns:a16="http://schemas.microsoft.com/office/drawing/2014/main" id="{7FA15847-0D70-4898-8FBF-896F05A6640B}"/>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859" name="ZoneTexte 858">
          <a:extLst>
            <a:ext uri="{FF2B5EF4-FFF2-40B4-BE49-F238E27FC236}">
              <a16:creationId xmlns:a16="http://schemas.microsoft.com/office/drawing/2014/main" id="{69E7A70F-DDEA-40E9-A8DA-1D94D42A290C}"/>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37</xdr:row>
      <xdr:rowOff>128587</xdr:rowOff>
    </xdr:from>
    <xdr:ext cx="65" cy="172227"/>
    <xdr:sp macro="" textlink="">
      <xdr:nvSpPr>
        <xdr:cNvPr id="860" name="ZoneTexte 859">
          <a:extLst>
            <a:ext uri="{FF2B5EF4-FFF2-40B4-BE49-F238E27FC236}">
              <a16:creationId xmlns:a16="http://schemas.microsoft.com/office/drawing/2014/main" id="{18984DA9-4007-4FFD-882A-6127F7DB5AD5}"/>
            </a:ext>
          </a:extLst>
        </xdr:cNvPr>
        <xdr:cNvSpPr txBox="1"/>
      </xdr:nvSpPr>
      <xdr:spPr>
        <a:xfrm>
          <a:off x="13506450" y="10291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861" name="ZoneTexte 860">
          <a:extLst>
            <a:ext uri="{FF2B5EF4-FFF2-40B4-BE49-F238E27FC236}">
              <a16:creationId xmlns:a16="http://schemas.microsoft.com/office/drawing/2014/main" id="{6DFBC469-9E68-47C1-A6D8-7377290C74F3}"/>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862" name="ZoneTexte 861">
          <a:extLst>
            <a:ext uri="{FF2B5EF4-FFF2-40B4-BE49-F238E27FC236}">
              <a16:creationId xmlns:a16="http://schemas.microsoft.com/office/drawing/2014/main" id="{92591E88-6D70-43E1-9B6D-289B4161CC21}"/>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863" name="ZoneTexte 862">
          <a:extLst>
            <a:ext uri="{FF2B5EF4-FFF2-40B4-BE49-F238E27FC236}">
              <a16:creationId xmlns:a16="http://schemas.microsoft.com/office/drawing/2014/main" id="{130B8B85-2C75-4019-A68E-1D89A6A7100B}"/>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864" name="ZoneTexte 863">
          <a:extLst>
            <a:ext uri="{FF2B5EF4-FFF2-40B4-BE49-F238E27FC236}">
              <a16:creationId xmlns:a16="http://schemas.microsoft.com/office/drawing/2014/main" id="{E31C4973-79BF-4015-9712-B81E1DFD0526}"/>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865" name="ZoneTexte 864">
          <a:extLst>
            <a:ext uri="{FF2B5EF4-FFF2-40B4-BE49-F238E27FC236}">
              <a16:creationId xmlns:a16="http://schemas.microsoft.com/office/drawing/2014/main" id="{0E220466-B103-46C1-8BCB-B346C3E4B3EC}"/>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866" name="ZoneTexte 865">
          <a:extLst>
            <a:ext uri="{FF2B5EF4-FFF2-40B4-BE49-F238E27FC236}">
              <a16:creationId xmlns:a16="http://schemas.microsoft.com/office/drawing/2014/main" id="{4EF90783-00B3-40F6-B833-8783897A1307}"/>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867" name="ZoneTexte 866">
          <a:extLst>
            <a:ext uri="{FF2B5EF4-FFF2-40B4-BE49-F238E27FC236}">
              <a16:creationId xmlns:a16="http://schemas.microsoft.com/office/drawing/2014/main" id="{B6170A5E-C536-4A31-A482-87E8C2EE4107}"/>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868" name="ZoneTexte 867">
          <a:extLst>
            <a:ext uri="{FF2B5EF4-FFF2-40B4-BE49-F238E27FC236}">
              <a16:creationId xmlns:a16="http://schemas.microsoft.com/office/drawing/2014/main" id="{3E7EB4CB-301F-4B0A-AFDE-4E6988E00628}"/>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869" name="ZoneTexte 868">
          <a:extLst>
            <a:ext uri="{FF2B5EF4-FFF2-40B4-BE49-F238E27FC236}">
              <a16:creationId xmlns:a16="http://schemas.microsoft.com/office/drawing/2014/main" id="{59F26EF5-525C-4ADA-A7C3-5EEAE69D1EA6}"/>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870" name="ZoneTexte 869">
          <a:extLst>
            <a:ext uri="{FF2B5EF4-FFF2-40B4-BE49-F238E27FC236}">
              <a16:creationId xmlns:a16="http://schemas.microsoft.com/office/drawing/2014/main" id="{784706FE-F5F0-4A78-8B94-662AD1A86F3A}"/>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871" name="ZoneTexte 870">
          <a:extLst>
            <a:ext uri="{FF2B5EF4-FFF2-40B4-BE49-F238E27FC236}">
              <a16:creationId xmlns:a16="http://schemas.microsoft.com/office/drawing/2014/main" id="{DB557EB7-CA2D-4706-9C99-49A3662CEC4E}"/>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38</xdr:row>
      <xdr:rowOff>128587</xdr:rowOff>
    </xdr:from>
    <xdr:ext cx="65" cy="172227"/>
    <xdr:sp macro="" textlink="">
      <xdr:nvSpPr>
        <xdr:cNvPr id="872" name="ZoneTexte 871">
          <a:extLst>
            <a:ext uri="{FF2B5EF4-FFF2-40B4-BE49-F238E27FC236}">
              <a16:creationId xmlns:a16="http://schemas.microsoft.com/office/drawing/2014/main" id="{FBBC8057-B0D3-449C-AD3E-7ACCFADCDEC6}"/>
            </a:ext>
          </a:extLst>
        </xdr:cNvPr>
        <xdr:cNvSpPr txBox="1"/>
      </xdr:nvSpPr>
      <xdr:spPr>
        <a:xfrm>
          <a:off x="13506450" y="1055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873" name="ZoneTexte 872">
          <a:extLst>
            <a:ext uri="{FF2B5EF4-FFF2-40B4-BE49-F238E27FC236}">
              <a16:creationId xmlns:a16="http://schemas.microsoft.com/office/drawing/2014/main" id="{CAA22748-1E8C-45EB-8AA3-33FF621D706D}"/>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874" name="ZoneTexte 873">
          <a:extLst>
            <a:ext uri="{FF2B5EF4-FFF2-40B4-BE49-F238E27FC236}">
              <a16:creationId xmlns:a16="http://schemas.microsoft.com/office/drawing/2014/main" id="{0E14CC03-5D73-429B-8252-5FB6E9A6F842}"/>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875" name="ZoneTexte 874">
          <a:extLst>
            <a:ext uri="{FF2B5EF4-FFF2-40B4-BE49-F238E27FC236}">
              <a16:creationId xmlns:a16="http://schemas.microsoft.com/office/drawing/2014/main" id="{30327387-6CF8-47FB-9F71-610692434B65}"/>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876" name="ZoneTexte 875">
          <a:extLst>
            <a:ext uri="{FF2B5EF4-FFF2-40B4-BE49-F238E27FC236}">
              <a16:creationId xmlns:a16="http://schemas.microsoft.com/office/drawing/2014/main" id="{7F862DAB-984C-4B30-9201-E177E5BAE486}"/>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877" name="ZoneTexte 876">
          <a:extLst>
            <a:ext uri="{FF2B5EF4-FFF2-40B4-BE49-F238E27FC236}">
              <a16:creationId xmlns:a16="http://schemas.microsoft.com/office/drawing/2014/main" id="{2337CA42-6A87-4E46-981A-1A772D63FC5C}"/>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878" name="ZoneTexte 877">
          <a:extLst>
            <a:ext uri="{FF2B5EF4-FFF2-40B4-BE49-F238E27FC236}">
              <a16:creationId xmlns:a16="http://schemas.microsoft.com/office/drawing/2014/main" id="{FAF86132-7E18-45CD-81A2-C9397F43D101}"/>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879" name="ZoneTexte 878">
          <a:extLst>
            <a:ext uri="{FF2B5EF4-FFF2-40B4-BE49-F238E27FC236}">
              <a16:creationId xmlns:a16="http://schemas.microsoft.com/office/drawing/2014/main" id="{F517F2D5-AFD4-49FB-B70E-31E40E49A204}"/>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880" name="ZoneTexte 879">
          <a:extLst>
            <a:ext uri="{FF2B5EF4-FFF2-40B4-BE49-F238E27FC236}">
              <a16:creationId xmlns:a16="http://schemas.microsoft.com/office/drawing/2014/main" id="{DB5A3FE9-9ACC-4FBA-A378-DBEA1B8E6CF4}"/>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881" name="ZoneTexte 880">
          <a:extLst>
            <a:ext uri="{FF2B5EF4-FFF2-40B4-BE49-F238E27FC236}">
              <a16:creationId xmlns:a16="http://schemas.microsoft.com/office/drawing/2014/main" id="{71EB38DA-6A65-4354-87AB-E6127E104599}"/>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882" name="ZoneTexte 881">
          <a:extLst>
            <a:ext uri="{FF2B5EF4-FFF2-40B4-BE49-F238E27FC236}">
              <a16:creationId xmlns:a16="http://schemas.microsoft.com/office/drawing/2014/main" id="{FC9B0648-62EF-47A6-BFFC-65298FC3841F}"/>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883" name="ZoneTexte 882">
          <a:extLst>
            <a:ext uri="{FF2B5EF4-FFF2-40B4-BE49-F238E27FC236}">
              <a16:creationId xmlns:a16="http://schemas.microsoft.com/office/drawing/2014/main" id="{7BF4A169-DB55-4C16-8A2D-A36F798A055F}"/>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39</xdr:row>
      <xdr:rowOff>128587</xdr:rowOff>
    </xdr:from>
    <xdr:ext cx="65" cy="172227"/>
    <xdr:sp macro="" textlink="">
      <xdr:nvSpPr>
        <xdr:cNvPr id="884" name="ZoneTexte 883">
          <a:extLst>
            <a:ext uri="{FF2B5EF4-FFF2-40B4-BE49-F238E27FC236}">
              <a16:creationId xmlns:a16="http://schemas.microsoft.com/office/drawing/2014/main" id="{376493F5-2CDD-464E-A7D5-3A77CC263F5C}"/>
            </a:ext>
          </a:extLst>
        </xdr:cNvPr>
        <xdr:cNvSpPr txBox="1"/>
      </xdr:nvSpPr>
      <xdr:spPr>
        <a:xfrm>
          <a:off x="13506450" y="10825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885" name="ZoneTexte 884">
          <a:extLst>
            <a:ext uri="{FF2B5EF4-FFF2-40B4-BE49-F238E27FC236}">
              <a16:creationId xmlns:a16="http://schemas.microsoft.com/office/drawing/2014/main" id="{2CCC7C3E-64F9-490A-86D7-877496A51DA9}"/>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886" name="ZoneTexte 885">
          <a:extLst>
            <a:ext uri="{FF2B5EF4-FFF2-40B4-BE49-F238E27FC236}">
              <a16:creationId xmlns:a16="http://schemas.microsoft.com/office/drawing/2014/main" id="{62F659A8-BE34-4B5C-8453-5BC6AB74B324}"/>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887" name="ZoneTexte 886">
          <a:extLst>
            <a:ext uri="{FF2B5EF4-FFF2-40B4-BE49-F238E27FC236}">
              <a16:creationId xmlns:a16="http://schemas.microsoft.com/office/drawing/2014/main" id="{8204E64F-55E2-4D48-89FC-03A2D2BA1B76}"/>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888" name="ZoneTexte 887">
          <a:extLst>
            <a:ext uri="{FF2B5EF4-FFF2-40B4-BE49-F238E27FC236}">
              <a16:creationId xmlns:a16="http://schemas.microsoft.com/office/drawing/2014/main" id="{5475A090-CA5B-4412-BDEF-5B3CB129F413}"/>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889" name="ZoneTexte 888">
          <a:extLst>
            <a:ext uri="{FF2B5EF4-FFF2-40B4-BE49-F238E27FC236}">
              <a16:creationId xmlns:a16="http://schemas.microsoft.com/office/drawing/2014/main" id="{272809E9-4DB3-4E88-A43C-DE7992B56C53}"/>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890" name="ZoneTexte 889">
          <a:extLst>
            <a:ext uri="{FF2B5EF4-FFF2-40B4-BE49-F238E27FC236}">
              <a16:creationId xmlns:a16="http://schemas.microsoft.com/office/drawing/2014/main" id="{B5789F66-A53F-4013-AE4A-74984218DA38}"/>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891" name="ZoneTexte 890">
          <a:extLst>
            <a:ext uri="{FF2B5EF4-FFF2-40B4-BE49-F238E27FC236}">
              <a16:creationId xmlns:a16="http://schemas.microsoft.com/office/drawing/2014/main" id="{F69E2568-007B-47F3-9200-903A2205550D}"/>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892" name="ZoneTexte 891">
          <a:extLst>
            <a:ext uri="{FF2B5EF4-FFF2-40B4-BE49-F238E27FC236}">
              <a16:creationId xmlns:a16="http://schemas.microsoft.com/office/drawing/2014/main" id="{4F0C112B-6891-45A2-8AEC-996D9FBF83B5}"/>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893" name="ZoneTexte 892">
          <a:extLst>
            <a:ext uri="{FF2B5EF4-FFF2-40B4-BE49-F238E27FC236}">
              <a16:creationId xmlns:a16="http://schemas.microsoft.com/office/drawing/2014/main" id="{444644E9-C5B6-4F33-8C26-CF981D1792CE}"/>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894" name="ZoneTexte 893">
          <a:extLst>
            <a:ext uri="{FF2B5EF4-FFF2-40B4-BE49-F238E27FC236}">
              <a16:creationId xmlns:a16="http://schemas.microsoft.com/office/drawing/2014/main" id="{62FB1885-432F-4738-BF8A-2153547AB320}"/>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895" name="ZoneTexte 894">
          <a:extLst>
            <a:ext uri="{FF2B5EF4-FFF2-40B4-BE49-F238E27FC236}">
              <a16:creationId xmlns:a16="http://schemas.microsoft.com/office/drawing/2014/main" id="{FA5CE04B-FAB8-44C2-8ABE-D7318FF89A1B}"/>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40</xdr:row>
      <xdr:rowOff>128587</xdr:rowOff>
    </xdr:from>
    <xdr:ext cx="65" cy="172227"/>
    <xdr:sp macro="" textlink="">
      <xdr:nvSpPr>
        <xdr:cNvPr id="896" name="ZoneTexte 895">
          <a:extLst>
            <a:ext uri="{FF2B5EF4-FFF2-40B4-BE49-F238E27FC236}">
              <a16:creationId xmlns:a16="http://schemas.microsoft.com/office/drawing/2014/main" id="{B40EEF7A-82D5-439C-9DD8-D10F706772D9}"/>
            </a:ext>
          </a:extLst>
        </xdr:cNvPr>
        <xdr:cNvSpPr txBox="1"/>
      </xdr:nvSpPr>
      <xdr:spPr>
        <a:xfrm>
          <a:off x="13506450" y="11091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897" name="ZoneTexte 896">
          <a:extLst>
            <a:ext uri="{FF2B5EF4-FFF2-40B4-BE49-F238E27FC236}">
              <a16:creationId xmlns:a16="http://schemas.microsoft.com/office/drawing/2014/main" id="{6D18F654-DBB1-4480-89BA-803FB0C895A1}"/>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898" name="ZoneTexte 897">
          <a:extLst>
            <a:ext uri="{FF2B5EF4-FFF2-40B4-BE49-F238E27FC236}">
              <a16:creationId xmlns:a16="http://schemas.microsoft.com/office/drawing/2014/main" id="{558D17BA-1459-45FD-8741-5213B82AAA3A}"/>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899" name="ZoneTexte 898">
          <a:extLst>
            <a:ext uri="{FF2B5EF4-FFF2-40B4-BE49-F238E27FC236}">
              <a16:creationId xmlns:a16="http://schemas.microsoft.com/office/drawing/2014/main" id="{58BBD6D6-2A19-45E9-8036-D723C54DA85F}"/>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900" name="ZoneTexte 899">
          <a:extLst>
            <a:ext uri="{FF2B5EF4-FFF2-40B4-BE49-F238E27FC236}">
              <a16:creationId xmlns:a16="http://schemas.microsoft.com/office/drawing/2014/main" id="{21C44C60-A9AE-4123-AF84-EE61B1BA299C}"/>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901" name="ZoneTexte 900">
          <a:extLst>
            <a:ext uri="{FF2B5EF4-FFF2-40B4-BE49-F238E27FC236}">
              <a16:creationId xmlns:a16="http://schemas.microsoft.com/office/drawing/2014/main" id="{CEF04C91-AC9B-4E6D-83BA-1F1C3C03931D}"/>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902" name="ZoneTexte 901">
          <a:extLst>
            <a:ext uri="{FF2B5EF4-FFF2-40B4-BE49-F238E27FC236}">
              <a16:creationId xmlns:a16="http://schemas.microsoft.com/office/drawing/2014/main" id="{2BF23262-CB12-4111-966C-B1F70C661A1E}"/>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903" name="ZoneTexte 902">
          <a:extLst>
            <a:ext uri="{FF2B5EF4-FFF2-40B4-BE49-F238E27FC236}">
              <a16:creationId xmlns:a16="http://schemas.microsoft.com/office/drawing/2014/main" id="{2A9168A0-E140-47D0-A6C5-BD39CDFEA17E}"/>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904" name="ZoneTexte 903">
          <a:extLst>
            <a:ext uri="{FF2B5EF4-FFF2-40B4-BE49-F238E27FC236}">
              <a16:creationId xmlns:a16="http://schemas.microsoft.com/office/drawing/2014/main" id="{402EC82E-71E5-4BDE-8BC7-FD93C47D13C4}"/>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905" name="ZoneTexte 904">
          <a:extLst>
            <a:ext uri="{FF2B5EF4-FFF2-40B4-BE49-F238E27FC236}">
              <a16:creationId xmlns:a16="http://schemas.microsoft.com/office/drawing/2014/main" id="{3270C52B-B4BD-48E8-B297-F734DA7CB24B}"/>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906" name="ZoneTexte 905">
          <a:extLst>
            <a:ext uri="{FF2B5EF4-FFF2-40B4-BE49-F238E27FC236}">
              <a16:creationId xmlns:a16="http://schemas.microsoft.com/office/drawing/2014/main" id="{F7AF5FC6-1874-45D4-BABF-AF4371CDF331}"/>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907" name="ZoneTexte 906">
          <a:extLst>
            <a:ext uri="{FF2B5EF4-FFF2-40B4-BE49-F238E27FC236}">
              <a16:creationId xmlns:a16="http://schemas.microsoft.com/office/drawing/2014/main" id="{B318F26F-EF22-4F62-82D6-3DC3FD8C0EE2}"/>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41</xdr:row>
      <xdr:rowOff>128587</xdr:rowOff>
    </xdr:from>
    <xdr:ext cx="65" cy="172227"/>
    <xdr:sp macro="" textlink="">
      <xdr:nvSpPr>
        <xdr:cNvPr id="908" name="ZoneTexte 907">
          <a:extLst>
            <a:ext uri="{FF2B5EF4-FFF2-40B4-BE49-F238E27FC236}">
              <a16:creationId xmlns:a16="http://schemas.microsoft.com/office/drawing/2014/main" id="{ECA50EB5-6C9A-453C-A643-927B22D1372F}"/>
            </a:ext>
          </a:extLst>
        </xdr:cNvPr>
        <xdr:cNvSpPr txBox="1"/>
      </xdr:nvSpPr>
      <xdr:spPr>
        <a:xfrm>
          <a:off x="13506450" y="11358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909" name="ZoneTexte 908">
          <a:extLst>
            <a:ext uri="{FF2B5EF4-FFF2-40B4-BE49-F238E27FC236}">
              <a16:creationId xmlns:a16="http://schemas.microsoft.com/office/drawing/2014/main" id="{F31456DE-29E5-4727-9AF0-B0515DEBABFE}"/>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910" name="ZoneTexte 909">
          <a:extLst>
            <a:ext uri="{FF2B5EF4-FFF2-40B4-BE49-F238E27FC236}">
              <a16:creationId xmlns:a16="http://schemas.microsoft.com/office/drawing/2014/main" id="{F159C424-18AB-48A7-983A-7CF18663C9E9}"/>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911" name="ZoneTexte 910">
          <a:extLst>
            <a:ext uri="{FF2B5EF4-FFF2-40B4-BE49-F238E27FC236}">
              <a16:creationId xmlns:a16="http://schemas.microsoft.com/office/drawing/2014/main" id="{C10816D6-2DEA-4E0A-B1EA-44E8D2C35A48}"/>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912" name="ZoneTexte 911">
          <a:extLst>
            <a:ext uri="{FF2B5EF4-FFF2-40B4-BE49-F238E27FC236}">
              <a16:creationId xmlns:a16="http://schemas.microsoft.com/office/drawing/2014/main" id="{7AC40E4D-F67E-4D9B-8985-A462608300C8}"/>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913" name="ZoneTexte 912">
          <a:extLst>
            <a:ext uri="{FF2B5EF4-FFF2-40B4-BE49-F238E27FC236}">
              <a16:creationId xmlns:a16="http://schemas.microsoft.com/office/drawing/2014/main" id="{FA3FFACB-8B72-41DE-89AC-7F8B805BEC73}"/>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914" name="ZoneTexte 913">
          <a:extLst>
            <a:ext uri="{FF2B5EF4-FFF2-40B4-BE49-F238E27FC236}">
              <a16:creationId xmlns:a16="http://schemas.microsoft.com/office/drawing/2014/main" id="{161ECF3A-2CEE-40E7-86E8-E22F59C5DBD1}"/>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915" name="ZoneTexte 914">
          <a:extLst>
            <a:ext uri="{FF2B5EF4-FFF2-40B4-BE49-F238E27FC236}">
              <a16:creationId xmlns:a16="http://schemas.microsoft.com/office/drawing/2014/main" id="{20CD808D-BEE2-4DAD-AF89-A1364E79198F}"/>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916" name="ZoneTexte 915">
          <a:extLst>
            <a:ext uri="{FF2B5EF4-FFF2-40B4-BE49-F238E27FC236}">
              <a16:creationId xmlns:a16="http://schemas.microsoft.com/office/drawing/2014/main" id="{476F3E4D-3DDD-4B46-A967-7C3735C8FFD7}"/>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917" name="ZoneTexte 916">
          <a:extLst>
            <a:ext uri="{FF2B5EF4-FFF2-40B4-BE49-F238E27FC236}">
              <a16:creationId xmlns:a16="http://schemas.microsoft.com/office/drawing/2014/main" id="{4D38D9B4-D782-4995-B9C9-A98CB5CC7A26}"/>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918" name="ZoneTexte 917">
          <a:extLst>
            <a:ext uri="{FF2B5EF4-FFF2-40B4-BE49-F238E27FC236}">
              <a16:creationId xmlns:a16="http://schemas.microsoft.com/office/drawing/2014/main" id="{76F2A280-A053-4140-A8A1-39DF56CFFFBD}"/>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919" name="ZoneTexte 918">
          <a:extLst>
            <a:ext uri="{FF2B5EF4-FFF2-40B4-BE49-F238E27FC236}">
              <a16:creationId xmlns:a16="http://schemas.microsoft.com/office/drawing/2014/main" id="{0B6F1EA0-0F09-490D-B754-C71197C5301A}"/>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42</xdr:row>
      <xdr:rowOff>128587</xdr:rowOff>
    </xdr:from>
    <xdr:ext cx="65" cy="172227"/>
    <xdr:sp macro="" textlink="">
      <xdr:nvSpPr>
        <xdr:cNvPr id="920" name="ZoneTexte 919">
          <a:extLst>
            <a:ext uri="{FF2B5EF4-FFF2-40B4-BE49-F238E27FC236}">
              <a16:creationId xmlns:a16="http://schemas.microsoft.com/office/drawing/2014/main" id="{F5DD9046-D2E2-48B2-96C8-32D99F7F3989}"/>
            </a:ext>
          </a:extLst>
        </xdr:cNvPr>
        <xdr:cNvSpPr txBox="1"/>
      </xdr:nvSpPr>
      <xdr:spPr>
        <a:xfrm>
          <a:off x="13506450" y="11625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921" name="ZoneTexte 920">
          <a:extLst>
            <a:ext uri="{FF2B5EF4-FFF2-40B4-BE49-F238E27FC236}">
              <a16:creationId xmlns:a16="http://schemas.microsoft.com/office/drawing/2014/main" id="{E2F90AF2-FF78-4CCA-8C31-499F192ABBF0}"/>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922" name="ZoneTexte 921">
          <a:extLst>
            <a:ext uri="{FF2B5EF4-FFF2-40B4-BE49-F238E27FC236}">
              <a16:creationId xmlns:a16="http://schemas.microsoft.com/office/drawing/2014/main" id="{9F145645-2D07-420A-8F0E-7CDDD2E9DB87}"/>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923" name="ZoneTexte 922">
          <a:extLst>
            <a:ext uri="{FF2B5EF4-FFF2-40B4-BE49-F238E27FC236}">
              <a16:creationId xmlns:a16="http://schemas.microsoft.com/office/drawing/2014/main" id="{09DEAC03-EADC-4024-9674-29857179CBEE}"/>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924" name="ZoneTexte 923">
          <a:extLst>
            <a:ext uri="{FF2B5EF4-FFF2-40B4-BE49-F238E27FC236}">
              <a16:creationId xmlns:a16="http://schemas.microsoft.com/office/drawing/2014/main" id="{70742708-14EB-47CF-BA92-B5E20A70B2AA}"/>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925" name="ZoneTexte 924">
          <a:extLst>
            <a:ext uri="{FF2B5EF4-FFF2-40B4-BE49-F238E27FC236}">
              <a16:creationId xmlns:a16="http://schemas.microsoft.com/office/drawing/2014/main" id="{DE8B3A23-4908-49F4-9480-815E86ACB700}"/>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926" name="ZoneTexte 925">
          <a:extLst>
            <a:ext uri="{FF2B5EF4-FFF2-40B4-BE49-F238E27FC236}">
              <a16:creationId xmlns:a16="http://schemas.microsoft.com/office/drawing/2014/main" id="{988C3EB4-483A-4AEE-927D-07D15E04B6B4}"/>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927" name="ZoneTexte 926">
          <a:extLst>
            <a:ext uri="{FF2B5EF4-FFF2-40B4-BE49-F238E27FC236}">
              <a16:creationId xmlns:a16="http://schemas.microsoft.com/office/drawing/2014/main" id="{F994AE4E-9F54-41C2-B3F9-4E81381BF680}"/>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928" name="ZoneTexte 927">
          <a:extLst>
            <a:ext uri="{FF2B5EF4-FFF2-40B4-BE49-F238E27FC236}">
              <a16:creationId xmlns:a16="http://schemas.microsoft.com/office/drawing/2014/main" id="{50D3A80D-3A20-4DFA-8CC3-0B78B2D17887}"/>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929" name="ZoneTexte 928">
          <a:extLst>
            <a:ext uri="{FF2B5EF4-FFF2-40B4-BE49-F238E27FC236}">
              <a16:creationId xmlns:a16="http://schemas.microsoft.com/office/drawing/2014/main" id="{21739B63-B964-4B3B-BA2E-95D655C1E239}"/>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930" name="ZoneTexte 929">
          <a:extLst>
            <a:ext uri="{FF2B5EF4-FFF2-40B4-BE49-F238E27FC236}">
              <a16:creationId xmlns:a16="http://schemas.microsoft.com/office/drawing/2014/main" id="{29382DD7-5541-48A6-B825-DF559678DC30}"/>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931" name="ZoneTexte 930">
          <a:extLst>
            <a:ext uri="{FF2B5EF4-FFF2-40B4-BE49-F238E27FC236}">
              <a16:creationId xmlns:a16="http://schemas.microsoft.com/office/drawing/2014/main" id="{FD17E635-E36F-47DF-979A-DB23374CEBAF}"/>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43</xdr:row>
      <xdr:rowOff>128587</xdr:rowOff>
    </xdr:from>
    <xdr:ext cx="65" cy="172227"/>
    <xdr:sp macro="" textlink="">
      <xdr:nvSpPr>
        <xdr:cNvPr id="932" name="ZoneTexte 931">
          <a:extLst>
            <a:ext uri="{FF2B5EF4-FFF2-40B4-BE49-F238E27FC236}">
              <a16:creationId xmlns:a16="http://schemas.microsoft.com/office/drawing/2014/main" id="{DC349DA8-1215-46D8-804D-5066C6DA52B2}"/>
            </a:ext>
          </a:extLst>
        </xdr:cNvPr>
        <xdr:cNvSpPr txBox="1"/>
      </xdr:nvSpPr>
      <xdr:spPr>
        <a:xfrm>
          <a:off x="13506450" y="11891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933" name="ZoneTexte 932">
          <a:extLst>
            <a:ext uri="{FF2B5EF4-FFF2-40B4-BE49-F238E27FC236}">
              <a16:creationId xmlns:a16="http://schemas.microsoft.com/office/drawing/2014/main" id="{6747DCEC-C617-48B2-8BD3-AD80696E2B40}"/>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934" name="ZoneTexte 933">
          <a:extLst>
            <a:ext uri="{FF2B5EF4-FFF2-40B4-BE49-F238E27FC236}">
              <a16:creationId xmlns:a16="http://schemas.microsoft.com/office/drawing/2014/main" id="{A490284B-358D-475C-BC93-62FE777658E8}"/>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935" name="ZoneTexte 934">
          <a:extLst>
            <a:ext uri="{FF2B5EF4-FFF2-40B4-BE49-F238E27FC236}">
              <a16:creationId xmlns:a16="http://schemas.microsoft.com/office/drawing/2014/main" id="{2254EE8C-16C1-4153-AB30-96E73CB69884}"/>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936" name="ZoneTexte 935">
          <a:extLst>
            <a:ext uri="{FF2B5EF4-FFF2-40B4-BE49-F238E27FC236}">
              <a16:creationId xmlns:a16="http://schemas.microsoft.com/office/drawing/2014/main" id="{EAD2D5AA-83FA-4E75-B2B0-B04EF8E8D819}"/>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937" name="ZoneTexte 936">
          <a:extLst>
            <a:ext uri="{FF2B5EF4-FFF2-40B4-BE49-F238E27FC236}">
              <a16:creationId xmlns:a16="http://schemas.microsoft.com/office/drawing/2014/main" id="{22D562C9-193F-4230-86E9-E24CA1CA827A}"/>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938" name="ZoneTexte 937">
          <a:extLst>
            <a:ext uri="{FF2B5EF4-FFF2-40B4-BE49-F238E27FC236}">
              <a16:creationId xmlns:a16="http://schemas.microsoft.com/office/drawing/2014/main" id="{5DFEDED2-D3A5-465C-BC5B-534EF28B71E8}"/>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939" name="ZoneTexte 938">
          <a:extLst>
            <a:ext uri="{FF2B5EF4-FFF2-40B4-BE49-F238E27FC236}">
              <a16:creationId xmlns:a16="http://schemas.microsoft.com/office/drawing/2014/main" id="{B486C0A3-B10B-414D-8AC2-BE28E8ECA7C1}"/>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940" name="ZoneTexte 939">
          <a:extLst>
            <a:ext uri="{FF2B5EF4-FFF2-40B4-BE49-F238E27FC236}">
              <a16:creationId xmlns:a16="http://schemas.microsoft.com/office/drawing/2014/main" id="{AC15F515-7055-4F4A-99EF-8F8D7064C4B9}"/>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45</xdr:row>
      <xdr:rowOff>128587</xdr:rowOff>
    </xdr:from>
    <xdr:ext cx="65" cy="172227"/>
    <xdr:sp macro="" textlink="">
      <xdr:nvSpPr>
        <xdr:cNvPr id="941" name="ZoneTexte 940">
          <a:extLst>
            <a:ext uri="{FF2B5EF4-FFF2-40B4-BE49-F238E27FC236}">
              <a16:creationId xmlns:a16="http://schemas.microsoft.com/office/drawing/2014/main" id="{0455A35A-D781-4780-B945-25FE59C28732}"/>
            </a:ext>
          </a:extLst>
        </xdr:cNvPr>
        <xdr:cNvSpPr txBox="1"/>
      </xdr:nvSpPr>
      <xdr:spPr>
        <a:xfrm>
          <a:off x="13506450" y="12425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942" name="ZoneTexte 941">
          <a:extLst>
            <a:ext uri="{FF2B5EF4-FFF2-40B4-BE49-F238E27FC236}">
              <a16:creationId xmlns:a16="http://schemas.microsoft.com/office/drawing/2014/main" id="{25DB9521-F577-4581-A7F7-3359BED7DDFC}"/>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45</xdr:row>
      <xdr:rowOff>128587</xdr:rowOff>
    </xdr:from>
    <xdr:ext cx="65" cy="172227"/>
    <xdr:sp macro="" textlink="">
      <xdr:nvSpPr>
        <xdr:cNvPr id="943" name="ZoneTexte 942">
          <a:extLst>
            <a:ext uri="{FF2B5EF4-FFF2-40B4-BE49-F238E27FC236}">
              <a16:creationId xmlns:a16="http://schemas.microsoft.com/office/drawing/2014/main" id="{E7E302D5-8B5E-4026-9DC7-0D326862D525}"/>
            </a:ext>
          </a:extLst>
        </xdr:cNvPr>
        <xdr:cNvSpPr txBox="1"/>
      </xdr:nvSpPr>
      <xdr:spPr>
        <a:xfrm>
          <a:off x="13506450" y="12425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44</xdr:row>
      <xdr:rowOff>128587</xdr:rowOff>
    </xdr:from>
    <xdr:ext cx="65" cy="172227"/>
    <xdr:sp macro="" textlink="">
      <xdr:nvSpPr>
        <xdr:cNvPr id="944" name="ZoneTexte 943">
          <a:extLst>
            <a:ext uri="{FF2B5EF4-FFF2-40B4-BE49-F238E27FC236}">
              <a16:creationId xmlns:a16="http://schemas.microsoft.com/office/drawing/2014/main" id="{71F580ED-BC32-438D-9C90-0933816D0F88}"/>
            </a:ext>
          </a:extLst>
        </xdr:cNvPr>
        <xdr:cNvSpPr txBox="1"/>
      </xdr:nvSpPr>
      <xdr:spPr>
        <a:xfrm>
          <a:off x="13506450" y="12158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45</xdr:row>
      <xdr:rowOff>128587</xdr:rowOff>
    </xdr:from>
    <xdr:ext cx="65" cy="172227"/>
    <xdr:sp macro="" textlink="">
      <xdr:nvSpPr>
        <xdr:cNvPr id="945" name="ZoneTexte 944">
          <a:extLst>
            <a:ext uri="{FF2B5EF4-FFF2-40B4-BE49-F238E27FC236}">
              <a16:creationId xmlns:a16="http://schemas.microsoft.com/office/drawing/2014/main" id="{8F72C49C-4F1F-4578-B56E-F7B0CEA34512}"/>
            </a:ext>
          </a:extLst>
        </xdr:cNvPr>
        <xdr:cNvSpPr txBox="1"/>
      </xdr:nvSpPr>
      <xdr:spPr>
        <a:xfrm>
          <a:off x="13506450" y="12425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45</xdr:row>
      <xdr:rowOff>128587</xdr:rowOff>
    </xdr:from>
    <xdr:ext cx="65" cy="172227"/>
    <xdr:sp macro="" textlink="">
      <xdr:nvSpPr>
        <xdr:cNvPr id="946" name="ZoneTexte 945">
          <a:extLst>
            <a:ext uri="{FF2B5EF4-FFF2-40B4-BE49-F238E27FC236}">
              <a16:creationId xmlns:a16="http://schemas.microsoft.com/office/drawing/2014/main" id="{B6839127-7D56-4492-9AAC-3F650E4AE34C}"/>
            </a:ext>
          </a:extLst>
        </xdr:cNvPr>
        <xdr:cNvSpPr txBox="1"/>
      </xdr:nvSpPr>
      <xdr:spPr>
        <a:xfrm>
          <a:off x="13506450" y="12425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45</xdr:row>
      <xdr:rowOff>128587</xdr:rowOff>
    </xdr:from>
    <xdr:ext cx="65" cy="172227"/>
    <xdr:sp macro="" textlink="">
      <xdr:nvSpPr>
        <xdr:cNvPr id="947" name="ZoneTexte 946">
          <a:extLst>
            <a:ext uri="{FF2B5EF4-FFF2-40B4-BE49-F238E27FC236}">
              <a16:creationId xmlns:a16="http://schemas.microsoft.com/office/drawing/2014/main" id="{D2B0DBBF-05CC-476A-9FE2-735A42B3FF2C}"/>
            </a:ext>
          </a:extLst>
        </xdr:cNvPr>
        <xdr:cNvSpPr txBox="1"/>
      </xdr:nvSpPr>
      <xdr:spPr>
        <a:xfrm>
          <a:off x="13506450" y="12425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45</xdr:row>
      <xdr:rowOff>128587</xdr:rowOff>
    </xdr:from>
    <xdr:ext cx="65" cy="172227"/>
    <xdr:sp macro="" textlink="">
      <xdr:nvSpPr>
        <xdr:cNvPr id="948" name="ZoneTexte 947">
          <a:extLst>
            <a:ext uri="{FF2B5EF4-FFF2-40B4-BE49-F238E27FC236}">
              <a16:creationId xmlns:a16="http://schemas.microsoft.com/office/drawing/2014/main" id="{89FFBE10-3F07-40FE-AC14-5E30FF83674D}"/>
            </a:ext>
          </a:extLst>
        </xdr:cNvPr>
        <xdr:cNvSpPr txBox="1"/>
      </xdr:nvSpPr>
      <xdr:spPr>
        <a:xfrm>
          <a:off x="13506450" y="12425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45</xdr:row>
      <xdr:rowOff>128587</xdr:rowOff>
    </xdr:from>
    <xdr:ext cx="65" cy="172227"/>
    <xdr:sp macro="" textlink="">
      <xdr:nvSpPr>
        <xdr:cNvPr id="949" name="ZoneTexte 948">
          <a:extLst>
            <a:ext uri="{FF2B5EF4-FFF2-40B4-BE49-F238E27FC236}">
              <a16:creationId xmlns:a16="http://schemas.microsoft.com/office/drawing/2014/main" id="{2048661B-835A-401A-BF2E-0A6D6C19C5AB}"/>
            </a:ext>
          </a:extLst>
        </xdr:cNvPr>
        <xdr:cNvSpPr txBox="1"/>
      </xdr:nvSpPr>
      <xdr:spPr>
        <a:xfrm>
          <a:off x="13506450" y="12425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45</xdr:row>
      <xdr:rowOff>128587</xdr:rowOff>
    </xdr:from>
    <xdr:ext cx="65" cy="172227"/>
    <xdr:sp macro="" textlink="">
      <xdr:nvSpPr>
        <xdr:cNvPr id="950" name="ZoneTexte 949">
          <a:extLst>
            <a:ext uri="{FF2B5EF4-FFF2-40B4-BE49-F238E27FC236}">
              <a16:creationId xmlns:a16="http://schemas.microsoft.com/office/drawing/2014/main" id="{1048F43B-15E3-4B9F-9B8C-0E53446C478F}"/>
            </a:ext>
          </a:extLst>
        </xdr:cNvPr>
        <xdr:cNvSpPr txBox="1"/>
      </xdr:nvSpPr>
      <xdr:spPr>
        <a:xfrm>
          <a:off x="13506450" y="12425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45</xdr:row>
      <xdr:rowOff>128587</xdr:rowOff>
    </xdr:from>
    <xdr:ext cx="65" cy="172227"/>
    <xdr:sp macro="" textlink="">
      <xdr:nvSpPr>
        <xdr:cNvPr id="951" name="ZoneTexte 950">
          <a:extLst>
            <a:ext uri="{FF2B5EF4-FFF2-40B4-BE49-F238E27FC236}">
              <a16:creationId xmlns:a16="http://schemas.microsoft.com/office/drawing/2014/main" id="{2973D14B-DD81-4674-8241-1F42835932E8}"/>
            </a:ext>
          </a:extLst>
        </xdr:cNvPr>
        <xdr:cNvSpPr txBox="1"/>
      </xdr:nvSpPr>
      <xdr:spPr>
        <a:xfrm>
          <a:off x="13506450" y="12425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45</xdr:row>
      <xdr:rowOff>128587</xdr:rowOff>
    </xdr:from>
    <xdr:ext cx="65" cy="172227"/>
    <xdr:sp macro="" textlink="">
      <xdr:nvSpPr>
        <xdr:cNvPr id="952" name="ZoneTexte 951">
          <a:extLst>
            <a:ext uri="{FF2B5EF4-FFF2-40B4-BE49-F238E27FC236}">
              <a16:creationId xmlns:a16="http://schemas.microsoft.com/office/drawing/2014/main" id="{08118BAF-50D0-4BFE-AA3D-3342274CA9B6}"/>
            </a:ext>
          </a:extLst>
        </xdr:cNvPr>
        <xdr:cNvSpPr txBox="1"/>
      </xdr:nvSpPr>
      <xdr:spPr>
        <a:xfrm>
          <a:off x="13506450" y="12425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953" name="ZoneTexte 952">
          <a:extLst>
            <a:ext uri="{FF2B5EF4-FFF2-40B4-BE49-F238E27FC236}">
              <a16:creationId xmlns:a16="http://schemas.microsoft.com/office/drawing/2014/main" id="{DE23B9C0-B18F-4732-8C33-BECF89338DCC}"/>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45</xdr:row>
      <xdr:rowOff>128587</xdr:rowOff>
    </xdr:from>
    <xdr:ext cx="65" cy="172227"/>
    <xdr:sp macro="" textlink="">
      <xdr:nvSpPr>
        <xdr:cNvPr id="954" name="ZoneTexte 953">
          <a:extLst>
            <a:ext uri="{FF2B5EF4-FFF2-40B4-BE49-F238E27FC236}">
              <a16:creationId xmlns:a16="http://schemas.microsoft.com/office/drawing/2014/main" id="{99DA5712-0D52-4A12-AE78-209D9E9023AF}"/>
            </a:ext>
          </a:extLst>
        </xdr:cNvPr>
        <xdr:cNvSpPr txBox="1"/>
      </xdr:nvSpPr>
      <xdr:spPr>
        <a:xfrm>
          <a:off x="13506450" y="12425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955" name="ZoneTexte 954">
          <a:extLst>
            <a:ext uri="{FF2B5EF4-FFF2-40B4-BE49-F238E27FC236}">
              <a16:creationId xmlns:a16="http://schemas.microsoft.com/office/drawing/2014/main" id="{AF034336-D826-4F12-80A1-018FAF4A2DB9}"/>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45</xdr:row>
      <xdr:rowOff>128587</xdr:rowOff>
    </xdr:from>
    <xdr:ext cx="65" cy="172227"/>
    <xdr:sp macro="" textlink="">
      <xdr:nvSpPr>
        <xdr:cNvPr id="956" name="ZoneTexte 955">
          <a:extLst>
            <a:ext uri="{FF2B5EF4-FFF2-40B4-BE49-F238E27FC236}">
              <a16:creationId xmlns:a16="http://schemas.microsoft.com/office/drawing/2014/main" id="{ABA3D704-ADF6-478A-A580-80B403B76FAB}"/>
            </a:ext>
          </a:extLst>
        </xdr:cNvPr>
        <xdr:cNvSpPr txBox="1"/>
      </xdr:nvSpPr>
      <xdr:spPr>
        <a:xfrm>
          <a:off x="13506450" y="12425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957" name="ZoneTexte 956">
          <a:extLst>
            <a:ext uri="{FF2B5EF4-FFF2-40B4-BE49-F238E27FC236}">
              <a16:creationId xmlns:a16="http://schemas.microsoft.com/office/drawing/2014/main" id="{9C733691-DEC6-431C-803E-4BB7841C482C}"/>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958" name="ZoneTexte 957">
          <a:extLst>
            <a:ext uri="{FF2B5EF4-FFF2-40B4-BE49-F238E27FC236}">
              <a16:creationId xmlns:a16="http://schemas.microsoft.com/office/drawing/2014/main" id="{81D35A83-3803-4749-B8B0-C90740222740}"/>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959" name="ZoneTexte 958">
          <a:extLst>
            <a:ext uri="{FF2B5EF4-FFF2-40B4-BE49-F238E27FC236}">
              <a16:creationId xmlns:a16="http://schemas.microsoft.com/office/drawing/2014/main" id="{A490F2F0-049E-4961-AF99-BEE42EE864D0}"/>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960" name="ZoneTexte 959">
          <a:extLst>
            <a:ext uri="{FF2B5EF4-FFF2-40B4-BE49-F238E27FC236}">
              <a16:creationId xmlns:a16="http://schemas.microsoft.com/office/drawing/2014/main" id="{DDC1C7F5-7D53-4E41-8793-356B730F64A9}"/>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961" name="ZoneTexte 960">
          <a:extLst>
            <a:ext uri="{FF2B5EF4-FFF2-40B4-BE49-F238E27FC236}">
              <a16:creationId xmlns:a16="http://schemas.microsoft.com/office/drawing/2014/main" id="{E06D00A2-8A80-48F5-B61C-EF3648FE9869}"/>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962" name="ZoneTexte 961">
          <a:extLst>
            <a:ext uri="{FF2B5EF4-FFF2-40B4-BE49-F238E27FC236}">
              <a16:creationId xmlns:a16="http://schemas.microsoft.com/office/drawing/2014/main" id="{5D6BB205-136C-4B29-971D-FBB15AE3DC9F}"/>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963" name="ZoneTexte 962">
          <a:extLst>
            <a:ext uri="{FF2B5EF4-FFF2-40B4-BE49-F238E27FC236}">
              <a16:creationId xmlns:a16="http://schemas.microsoft.com/office/drawing/2014/main" id="{59436E4E-A4AC-436A-B95E-2399664835D2}"/>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964" name="ZoneTexte 963">
          <a:extLst>
            <a:ext uri="{FF2B5EF4-FFF2-40B4-BE49-F238E27FC236}">
              <a16:creationId xmlns:a16="http://schemas.microsoft.com/office/drawing/2014/main" id="{DD323FE1-5B5D-4187-8E18-2363BB21B66E}"/>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965" name="ZoneTexte 964">
          <a:extLst>
            <a:ext uri="{FF2B5EF4-FFF2-40B4-BE49-F238E27FC236}">
              <a16:creationId xmlns:a16="http://schemas.microsoft.com/office/drawing/2014/main" id="{F6EB1C7B-6FE3-4535-8D05-91FA9F849A74}"/>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966" name="ZoneTexte 965">
          <a:extLst>
            <a:ext uri="{FF2B5EF4-FFF2-40B4-BE49-F238E27FC236}">
              <a16:creationId xmlns:a16="http://schemas.microsoft.com/office/drawing/2014/main" id="{B12DD3E4-8D64-49D4-AA55-80B27F400005}"/>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967" name="ZoneTexte 966">
          <a:extLst>
            <a:ext uri="{FF2B5EF4-FFF2-40B4-BE49-F238E27FC236}">
              <a16:creationId xmlns:a16="http://schemas.microsoft.com/office/drawing/2014/main" id="{9D0D3963-F637-45AA-A3EB-DD6E2E4CADE0}"/>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46</xdr:row>
      <xdr:rowOff>128587</xdr:rowOff>
    </xdr:from>
    <xdr:ext cx="65" cy="172227"/>
    <xdr:sp macro="" textlink="">
      <xdr:nvSpPr>
        <xdr:cNvPr id="968" name="ZoneTexte 967">
          <a:extLst>
            <a:ext uri="{FF2B5EF4-FFF2-40B4-BE49-F238E27FC236}">
              <a16:creationId xmlns:a16="http://schemas.microsoft.com/office/drawing/2014/main" id="{2D8C0E64-42E5-4590-8737-E3FCC1CD51D0}"/>
            </a:ext>
          </a:extLst>
        </xdr:cNvPr>
        <xdr:cNvSpPr txBox="1"/>
      </xdr:nvSpPr>
      <xdr:spPr>
        <a:xfrm>
          <a:off x="13506450" y="12692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969" name="ZoneTexte 968">
          <a:extLst>
            <a:ext uri="{FF2B5EF4-FFF2-40B4-BE49-F238E27FC236}">
              <a16:creationId xmlns:a16="http://schemas.microsoft.com/office/drawing/2014/main" id="{93F1CA20-0DB4-4298-AD87-D570DD97473A}"/>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970" name="ZoneTexte 969">
          <a:extLst>
            <a:ext uri="{FF2B5EF4-FFF2-40B4-BE49-F238E27FC236}">
              <a16:creationId xmlns:a16="http://schemas.microsoft.com/office/drawing/2014/main" id="{AB875C60-92AE-4D56-B515-AE18198E4B76}"/>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971" name="ZoneTexte 970">
          <a:extLst>
            <a:ext uri="{FF2B5EF4-FFF2-40B4-BE49-F238E27FC236}">
              <a16:creationId xmlns:a16="http://schemas.microsoft.com/office/drawing/2014/main" id="{C5E6ACC4-762A-4C02-B79F-DED358B0ADE9}"/>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972" name="ZoneTexte 971">
          <a:extLst>
            <a:ext uri="{FF2B5EF4-FFF2-40B4-BE49-F238E27FC236}">
              <a16:creationId xmlns:a16="http://schemas.microsoft.com/office/drawing/2014/main" id="{0271C71F-8AD7-4BA2-A03F-399C7CA47849}"/>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973" name="ZoneTexte 972">
          <a:extLst>
            <a:ext uri="{FF2B5EF4-FFF2-40B4-BE49-F238E27FC236}">
              <a16:creationId xmlns:a16="http://schemas.microsoft.com/office/drawing/2014/main" id="{BD989D4D-6AF2-41D0-BF7C-4097E9B03A0A}"/>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974" name="ZoneTexte 973">
          <a:extLst>
            <a:ext uri="{FF2B5EF4-FFF2-40B4-BE49-F238E27FC236}">
              <a16:creationId xmlns:a16="http://schemas.microsoft.com/office/drawing/2014/main" id="{FD757DE5-2DB7-460E-996D-84DA375EFED9}"/>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975" name="ZoneTexte 974">
          <a:extLst>
            <a:ext uri="{FF2B5EF4-FFF2-40B4-BE49-F238E27FC236}">
              <a16:creationId xmlns:a16="http://schemas.microsoft.com/office/drawing/2014/main" id="{7D726F96-EA48-4223-8074-5C8BE3643B13}"/>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976" name="ZoneTexte 975">
          <a:extLst>
            <a:ext uri="{FF2B5EF4-FFF2-40B4-BE49-F238E27FC236}">
              <a16:creationId xmlns:a16="http://schemas.microsoft.com/office/drawing/2014/main" id="{1BD8D500-21EA-4277-B6E3-63DEB22F961F}"/>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977" name="ZoneTexte 976">
          <a:extLst>
            <a:ext uri="{FF2B5EF4-FFF2-40B4-BE49-F238E27FC236}">
              <a16:creationId xmlns:a16="http://schemas.microsoft.com/office/drawing/2014/main" id="{DAA286C0-7464-45A2-8551-68E9315D8C76}"/>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978" name="ZoneTexte 977">
          <a:extLst>
            <a:ext uri="{FF2B5EF4-FFF2-40B4-BE49-F238E27FC236}">
              <a16:creationId xmlns:a16="http://schemas.microsoft.com/office/drawing/2014/main" id="{ED0432E2-24FE-4B3F-BE5C-CDB330AF573D}"/>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979" name="ZoneTexte 978">
          <a:extLst>
            <a:ext uri="{FF2B5EF4-FFF2-40B4-BE49-F238E27FC236}">
              <a16:creationId xmlns:a16="http://schemas.microsoft.com/office/drawing/2014/main" id="{3D1F6D84-9E96-4B80-BBC3-C3484F1EA876}"/>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47</xdr:row>
      <xdr:rowOff>128587</xdr:rowOff>
    </xdr:from>
    <xdr:ext cx="65" cy="172227"/>
    <xdr:sp macro="" textlink="">
      <xdr:nvSpPr>
        <xdr:cNvPr id="980" name="ZoneTexte 979">
          <a:extLst>
            <a:ext uri="{FF2B5EF4-FFF2-40B4-BE49-F238E27FC236}">
              <a16:creationId xmlns:a16="http://schemas.microsoft.com/office/drawing/2014/main" id="{3AB1036C-05D3-45D1-8C32-BD19DC834689}"/>
            </a:ext>
          </a:extLst>
        </xdr:cNvPr>
        <xdr:cNvSpPr txBox="1"/>
      </xdr:nvSpPr>
      <xdr:spPr>
        <a:xfrm>
          <a:off x="13506450" y="12958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981" name="ZoneTexte 980">
          <a:extLst>
            <a:ext uri="{FF2B5EF4-FFF2-40B4-BE49-F238E27FC236}">
              <a16:creationId xmlns:a16="http://schemas.microsoft.com/office/drawing/2014/main" id="{A22C165F-B7AE-4888-94A9-A986D8953CCA}"/>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982" name="ZoneTexte 981">
          <a:extLst>
            <a:ext uri="{FF2B5EF4-FFF2-40B4-BE49-F238E27FC236}">
              <a16:creationId xmlns:a16="http://schemas.microsoft.com/office/drawing/2014/main" id="{07BEE815-7890-4633-8EE5-4245A8E12DFF}"/>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983" name="ZoneTexte 982">
          <a:extLst>
            <a:ext uri="{FF2B5EF4-FFF2-40B4-BE49-F238E27FC236}">
              <a16:creationId xmlns:a16="http://schemas.microsoft.com/office/drawing/2014/main" id="{4EF1BAFA-E04C-4DFB-A5AE-4858E2AC1A87}"/>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984" name="ZoneTexte 983">
          <a:extLst>
            <a:ext uri="{FF2B5EF4-FFF2-40B4-BE49-F238E27FC236}">
              <a16:creationId xmlns:a16="http://schemas.microsoft.com/office/drawing/2014/main" id="{9C6E6347-EB66-4153-A15C-BA00690E2BAA}"/>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985" name="ZoneTexte 984">
          <a:extLst>
            <a:ext uri="{FF2B5EF4-FFF2-40B4-BE49-F238E27FC236}">
              <a16:creationId xmlns:a16="http://schemas.microsoft.com/office/drawing/2014/main" id="{6C19B61A-BBAC-4042-99C3-0DC1F24FC882}"/>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986" name="ZoneTexte 985">
          <a:extLst>
            <a:ext uri="{FF2B5EF4-FFF2-40B4-BE49-F238E27FC236}">
              <a16:creationId xmlns:a16="http://schemas.microsoft.com/office/drawing/2014/main" id="{77DBBD1B-44F6-4012-9E0D-36ECBBC1E739}"/>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987" name="ZoneTexte 986">
          <a:extLst>
            <a:ext uri="{FF2B5EF4-FFF2-40B4-BE49-F238E27FC236}">
              <a16:creationId xmlns:a16="http://schemas.microsoft.com/office/drawing/2014/main" id="{9173D48F-D57A-47FC-B5B3-AA52B9748530}"/>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988" name="ZoneTexte 987">
          <a:extLst>
            <a:ext uri="{FF2B5EF4-FFF2-40B4-BE49-F238E27FC236}">
              <a16:creationId xmlns:a16="http://schemas.microsoft.com/office/drawing/2014/main" id="{C1F39918-3831-43B1-B612-DAEDA7D9E3C0}"/>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989" name="ZoneTexte 988">
          <a:extLst>
            <a:ext uri="{FF2B5EF4-FFF2-40B4-BE49-F238E27FC236}">
              <a16:creationId xmlns:a16="http://schemas.microsoft.com/office/drawing/2014/main" id="{8CBADFBE-A87D-42B5-9D56-2D3A8E754B4D}"/>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990" name="ZoneTexte 989">
          <a:extLst>
            <a:ext uri="{FF2B5EF4-FFF2-40B4-BE49-F238E27FC236}">
              <a16:creationId xmlns:a16="http://schemas.microsoft.com/office/drawing/2014/main" id="{7DC179CA-0DB7-442F-9A68-8557C3CD13B6}"/>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991" name="ZoneTexte 990">
          <a:extLst>
            <a:ext uri="{FF2B5EF4-FFF2-40B4-BE49-F238E27FC236}">
              <a16:creationId xmlns:a16="http://schemas.microsoft.com/office/drawing/2014/main" id="{7637BCDE-BA6E-4F35-9FF2-D5C1799C11EB}"/>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48</xdr:row>
      <xdr:rowOff>128587</xdr:rowOff>
    </xdr:from>
    <xdr:ext cx="65" cy="172227"/>
    <xdr:sp macro="" textlink="">
      <xdr:nvSpPr>
        <xdr:cNvPr id="992" name="ZoneTexte 991">
          <a:extLst>
            <a:ext uri="{FF2B5EF4-FFF2-40B4-BE49-F238E27FC236}">
              <a16:creationId xmlns:a16="http://schemas.microsoft.com/office/drawing/2014/main" id="{C9A40BE4-0AEF-405F-8465-38810D529F5A}"/>
            </a:ext>
          </a:extLst>
        </xdr:cNvPr>
        <xdr:cNvSpPr txBox="1"/>
      </xdr:nvSpPr>
      <xdr:spPr>
        <a:xfrm>
          <a:off x="13506450" y="13225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993" name="ZoneTexte 992">
          <a:extLst>
            <a:ext uri="{FF2B5EF4-FFF2-40B4-BE49-F238E27FC236}">
              <a16:creationId xmlns:a16="http://schemas.microsoft.com/office/drawing/2014/main" id="{4AF088C4-BB38-453C-B6DF-5525F6098FD1}"/>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994" name="ZoneTexte 993">
          <a:extLst>
            <a:ext uri="{FF2B5EF4-FFF2-40B4-BE49-F238E27FC236}">
              <a16:creationId xmlns:a16="http://schemas.microsoft.com/office/drawing/2014/main" id="{24B04A73-5B24-4B58-8169-941BBA0FEC7F}"/>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995" name="ZoneTexte 994">
          <a:extLst>
            <a:ext uri="{FF2B5EF4-FFF2-40B4-BE49-F238E27FC236}">
              <a16:creationId xmlns:a16="http://schemas.microsoft.com/office/drawing/2014/main" id="{D182B993-3CCE-4D96-8CD1-005255AA6CA0}"/>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996" name="ZoneTexte 995">
          <a:extLst>
            <a:ext uri="{FF2B5EF4-FFF2-40B4-BE49-F238E27FC236}">
              <a16:creationId xmlns:a16="http://schemas.microsoft.com/office/drawing/2014/main" id="{DD9DEA92-E01D-4419-99BA-8EB9B51BBD6F}"/>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997" name="ZoneTexte 996">
          <a:extLst>
            <a:ext uri="{FF2B5EF4-FFF2-40B4-BE49-F238E27FC236}">
              <a16:creationId xmlns:a16="http://schemas.microsoft.com/office/drawing/2014/main" id="{34C62C7F-F04E-4D2C-BBF9-444D3A650275}"/>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998" name="ZoneTexte 997">
          <a:extLst>
            <a:ext uri="{FF2B5EF4-FFF2-40B4-BE49-F238E27FC236}">
              <a16:creationId xmlns:a16="http://schemas.microsoft.com/office/drawing/2014/main" id="{588E16BD-50B6-4B37-87B2-9FCB5DE749E4}"/>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999" name="ZoneTexte 998">
          <a:extLst>
            <a:ext uri="{FF2B5EF4-FFF2-40B4-BE49-F238E27FC236}">
              <a16:creationId xmlns:a16="http://schemas.microsoft.com/office/drawing/2014/main" id="{17551BB3-F7DF-42F0-82C3-8C51E7420D29}"/>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1000" name="ZoneTexte 999">
          <a:extLst>
            <a:ext uri="{FF2B5EF4-FFF2-40B4-BE49-F238E27FC236}">
              <a16:creationId xmlns:a16="http://schemas.microsoft.com/office/drawing/2014/main" id="{9A1FC40B-3BFD-43A4-AB30-7E16010A79EC}"/>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1001" name="ZoneTexte 1000">
          <a:extLst>
            <a:ext uri="{FF2B5EF4-FFF2-40B4-BE49-F238E27FC236}">
              <a16:creationId xmlns:a16="http://schemas.microsoft.com/office/drawing/2014/main" id="{E98816C4-156B-4080-844F-921641E59932}"/>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1002" name="ZoneTexte 1001">
          <a:extLst>
            <a:ext uri="{FF2B5EF4-FFF2-40B4-BE49-F238E27FC236}">
              <a16:creationId xmlns:a16="http://schemas.microsoft.com/office/drawing/2014/main" id="{D831E3DF-2667-4828-8027-5ADA77ACD7A9}"/>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1003" name="ZoneTexte 1002">
          <a:extLst>
            <a:ext uri="{FF2B5EF4-FFF2-40B4-BE49-F238E27FC236}">
              <a16:creationId xmlns:a16="http://schemas.microsoft.com/office/drawing/2014/main" id="{9DB09CED-FC40-4522-9F4C-418178B35F3F}"/>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49</xdr:row>
      <xdr:rowOff>128587</xdr:rowOff>
    </xdr:from>
    <xdr:ext cx="65" cy="172227"/>
    <xdr:sp macro="" textlink="">
      <xdr:nvSpPr>
        <xdr:cNvPr id="1004" name="ZoneTexte 1003">
          <a:extLst>
            <a:ext uri="{FF2B5EF4-FFF2-40B4-BE49-F238E27FC236}">
              <a16:creationId xmlns:a16="http://schemas.microsoft.com/office/drawing/2014/main" id="{77268A4B-6C0E-4D98-B62B-DCA615598272}"/>
            </a:ext>
          </a:extLst>
        </xdr:cNvPr>
        <xdr:cNvSpPr txBox="1"/>
      </xdr:nvSpPr>
      <xdr:spPr>
        <a:xfrm>
          <a:off x="13506450" y="134921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1005" name="ZoneTexte 1004">
          <a:extLst>
            <a:ext uri="{FF2B5EF4-FFF2-40B4-BE49-F238E27FC236}">
              <a16:creationId xmlns:a16="http://schemas.microsoft.com/office/drawing/2014/main" id="{93962440-C305-45F7-A9A6-68351B8ECCB9}"/>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1006" name="ZoneTexte 1005">
          <a:extLst>
            <a:ext uri="{FF2B5EF4-FFF2-40B4-BE49-F238E27FC236}">
              <a16:creationId xmlns:a16="http://schemas.microsoft.com/office/drawing/2014/main" id="{B7D6BE5A-6D79-437B-BDF3-21AE3BEC182F}"/>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1007" name="ZoneTexte 1006">
          <a:extLst>
            <a:ext uri="{FF2B5EF4-FFF2-40B4-BE49-F238E27FC236}">
              <a16:creationId xmlns:a16="http://schemas.microsoft.com/office/drawing/2014/main" id="{FC35234F-479F-4852-A5D4-48ED169758A5}"/>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1008" name="ZoneTexte 1007">
          <a:extLst>
            <a:ext uri="{FF2B5EF4-FFF2-40B4-BE49-F238E27FC236}">
              <a16:creationId xmlns:a16="http://schemas.microsoft.com/office/drawing/2014/main" id="{28F0740E-534B-4EDE-9977-5B3329520A18}"/>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1009" name="ZoneTexte 1008">
          <a:extLst>
            <a:ext uri="{FF2B5EF4-FFF2-40B4-BE49-F238E27FC236}">
              <a16:creationId xmlns:a16="http://schemas.microsoft.com/office/drawing/2014/main" id="{BD25B840-5B21-4406-BE4C-B9AAE63AC0B5}"/>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1010" name="ZoneTexte 1009">
          <a:extLst>
            <a:ext uri="{FF2B5EF4-FFF2-40B4-BE49-F238E27FC236}">
              <a16:creationId xmlns:a16="http://schemas.microsoft.com/office/drawing/2014/main" id="{E450DFFB-3939-4E03-9482-57E99A646CB0}"/>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1011" name="ZoneTexte 1010">
          <a:extLst>
            <a:ext uri="{FF2B5EF4-FFF2-40B4-BE49-F238E27FC236}">
              <a16:creationId xmlns:a16="http://schemas.microsoft.com/office/drawing/2014/main" id="{8050812A-C700-42E1-A786-1BC90992261D}"/>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1012" name="ZoneTexte 1011">
          <a:extLst>
            <a:ext uri="{FF2B5EF4-FFF2-40B4-BE49-F238E27FC236}">
              <a16:creationId xmlns:a16="http://schemas.microsoft.com/office/drawing/2014/main" id="{9F5F46DB-D485-46BF-8078-FBCF07C0B064}"/>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013" name="ZoneTexte 1012">
          <a:extLst>
            <a:ext uri="{FF2B5EF4-FFF2-40B4-BE49-F238E27FC236}">
              <a16:creationId xmlns:a16="http://schemas.microsoft.com/office/drawing/2014/main" id="{105221F1-3232-4A05-AF1D-622D5805004E}"/>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1014" name="ZoneTexte 1013">
          <a:extLst>
            <a:ext uri="{FF2B5EF4-FFF2-40B4-BE49-F238E27FC236}">
              <a16:creationId xmlns:a16="http://schemas.microsoft.com/office/drawing/2014/main" id="{C4A55DD3-9873-44AF-B14E-4155831D2D9E}"/>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015" name="ZoneTexte 1014">
          <a:extLst>
            <a:ext uri="{FF2B5EF4-FFF2-40B4-BE49-F238E27FC236}">
              <a16:creationId xmlns:a16="http://schemas.microsoft.com/office/drawing/2014/main" id="{07A2668B-6A68-4913-9FFE-805153EF5BE7}"/>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50</xdr:row>
      <xdr:rowOff>128587</xdr:rowOff>
    </xdr:from>
    <xdr:ext cx="65" cy="172227"/>
    <xdr:sp macro="" textlink="">
      <xdr:nvSpPr>
        <xdr:cNvPr id="1016" name="ZoneTexte 1015">
          <a:extLst>
            <a:ext uri="{FF2B5EF4-FFF2-40B4-BE49-F238E27FC236}">
              <a16:creationId xmlns:a16="http://schemas.microsoft.com/office/drawing/2014/main" id="{BA7FD972-93C0-4E4C-8CDC-F8D67BC5176A}"/>
            </a:ext>
          </a:extLst>
        </xdr:cNvPr>
        <xdr:cNvSpPr txBox="1"/>
      </xdr:nvSpPr>
      <xdr:spPr>
        <a:xfrm>
          <a:off x="13506450" y="137588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017" name="ZoneTexte 1016">
          <a:extLst>
            <a:ext uri="{FF2B5EF4-FFF2-40B4-BE49-F238E27FC236}">
              <a16:creationId xmlns:a16="http://schemas.microsoft.com/office/drawing/2014/main" id="{608DBE1B-D452-4F15-91C0-20DECC8D8D21}"/>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018" name="ZoneTexte 1017">
          <a:extLst>
            <a:ext uri="{FF2B5EF4-FFF2-40B4-BE49-F238E27FC236}">
              <a16:creationId xmlns:a16="http://schemas.microsoft.com/office/drawing/2014/main" id="{7B56161D-0A60-4E40-8344-C339619DA644}"/>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019" name="ZoneTexte 1018">
          <a:extLst>
            <a:ext uri="{FF2B5EF4-FFF2-40B4-BE49-F238E27FC236}">
              <a16:creationId xmlns:a16="http://schemas.microsoft.com/office/drawing/2014/main" id="{2B037826-6775-4DB2-9EB2-2D4E767E5F0D}"/>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020" name="ZoneTexte 1019">
          <a:extLst>
            <a:ext uri="{FF2B5EF4-FFF2-40B4-BE49-F238E27FC236}">
              <a16:creationId xmlns:a16="http://schemas.microsoft.com/office/drawing/2014/main" id="{86723B33-D852-43E5-BDFC-05E594A4C9D4}"/>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021" name="ZoneTexte 1020">
          <a:extLst>
            <a:ext uri="{FF2B5EF4-FFF2-40B4-BE49-F238E27FC236}">
              <a16:creationId xmlns:a16="http://schemas.microsoft.com/office/drawing/2014/main" id="{34CD619A-4758-4FBB-98D4-6273F641EE37}"/>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022" name="ZoneTexte 1021">
          <a:extLst>
            <a:ext uri="{FF2B5EF4-FFF2-40B4-BE49-F238E27FC236}">
              <a16:creationId xmlns:a16="http://schemas.microsoft.com/office/drawing/2014/main" id="{B02DF42C-22DF-4D5B-B277-ACB3D29A46B2}"/>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023" name="ZoneTexte 1022">
          <a:extLst>
            <a:ext uri="{FF2B5EF4-FFF2-40B4-BE49-F238E27FC236}">
              <a16:creationId xmlns:a16="http://schemas.microsoft.com/office/drawing/2014/main" id="{97ABD288-8776-4349-B0E5-ED295CDA6C87}"/>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024" name="ZoneTexte 1023">
          <a:extLst>
            <a:ext uri="{FF2B5EF4-FFF2-40B4-BE49-F238E27FC236}">
              <a16:creationId xmlns:a16="http://schemas.microsoft.com/office/drawing/2014/main" id="{A31603CD-0533-4158-B037-C096F4EA2A5C}"/>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025" name="ZoneTexte 1024">
          <a:extLst>
            <a:ext uri="{FF2B5EF4-FFF2-40B4-BE49-F238E27FC236}">
              <a16:creationId xmlns:a16="http://schemas.microsoft.com/office/drawing/2014/main" id="{9FDB6A7D-1F45-416B-B569-85707E418530}"/>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026" name="ZoneTexte 1025">
          <a:extLst>
            <a:ext uri="{FF2B5EF4-FFF2-40B4-BE49-F238E27FC236}">
              <a16:creationId xmlns:a16="http://schemas.microsoft.com/office/drawing/2014/main" id="{A7AE7588-D83B-4C5B-9544-C22A5C084E0B}"/>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027" name="ZoneTexte 1026">
          <a:extLst>
            <a:ext uri="{FF2B5EF4-FFF2-40B4-BE49-F238E27FC236}">
              <a16:creationId xmlns:a16="http://schemas.microsoft.com/office/drawing/2014/main" id="{F525602F-22B6-4CAA-B876-0B01693EDAEB}"/>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028" name="ZoneTexte 1027">
          <a:extLst>
            <a:ext uri="{FF2B5EF4-FFF2-40B4-BE49-F238E27FC236}">
              <a16:creationId xmlns:a16="http://schemas.microsoft.com/office/drawing/2014/main" id="{A51BE27C-CA81-4977-BCAE-19DCD92DBCC3}"/>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029" name="ZoneTexte 1028">
          <a:extLst>
            <a:ext uri="{FF2B5EF4-FFF2-40B4-BE49-F238E27FC236}">
              <a16:creationId xmlns:a16="http://schemas.microsoft.com/office/drawing/2014/main" id="{4504629B-C0BC-428A-BC62-BF3AED703429}"/>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030" name="ZoneTexte 1029">
          <a:extLst>
            <a:ext uri="{FF2B5EF4-FFF2-40B4-BE49-F238E27FC236}">
              <a16:creationId xmlns:a16="http://schemas.microsoft.com/office/drawing/2014/main" id="{C43B820B-E28B-4714-A78F-3726B5ACD5A2}"/>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031" name="ZoneTexte 1030">
          <a:extLst>
            <a:ext uri="{FF2B5EF4-FFF2-40B4-BE49-F238E27FC236}">
              <a16:creationId xmlns:a16="http://schemas.microsoft.com/office/drawing/2014/main" id="{12C20100-F1A3-4DC2-AD62-D6E710B4236A}"/>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032" name="ZoneTexte 1031">
          <a:extLst>
            <a:ext uri="{FF2B5EF4-FFF2-40B4-BE49-F238E27FC236}">
              <a16:creationId xmlns:a16="http://schemas.microsoft.com/office/drawing/2014/main" id="{1AEA8569-4698-434B-8257-70A34B533E5A}"/>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033" name="ZoneTexte 1032">
          <a:extLst>
            <a:ext uri="{FF2B5EF4-FFF2-40B4-BE49-F238E27FC236}">
              <a16:creationId xmlns:a16="http://schemas.microsoft.com/office/drawing/2014/main" id="{8EE170B5-6A0E-4D4A-8297-3966FF39971B}"/>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034" name="ZoneTexte 1033">
          <a:extLst>
            <a:ext uri="{FF2B5EF4-FFF2-40B4-BE49-F238E27FC236}">
              <a16:creationId xmlns:a16="http://schemas.microsoft.com/office/drawing/2014/main" id="{CDC30FDE-BCD8-41C9-AAEE-F7179B81D58A}"/>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035" name="ZoneTexte 1034">
          <a:extLst>
            <a:ext uri="{FF2B5EF4-FFF2-40B4-BE49-F238E27FC236}">
              <a16:creationId xmlns:a16="http://schemas.microsoft.com/office/drawing/2014/main" id="{3A4AEE71-56F4-4BFC-B239-D2AB559A63AA}"/>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036" name="ZoneTexte 1035">
          <a:extLst>
            <a:ext uri="{FF2B5EF4-FFF2-40B4-BE49-F238E27FC236}">
              <a16:creationId xmlns:a16="http://schemas.microsoft.com/office/drawing/2014/main" id="{3667634B-DB1D-4D9B-BB7C-7C780C97C209}"/>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037" name="ZoneTexte 1036">
          <a:extLst>
            <a:ext uri="{FF2B5EF4-FFF2-40B4-BE49-F238E27FC236}">
              <a16:creationId xmlns:a16="http://schemas.microsoft.com/office/drawing/2014/main" id="{0AF8DCBF-121C-4086-BB6E-6BC505112CCB}"/>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038" name="ZoneTexte 1037">
          <a:extLst>
            <a:ext uri="{FF2B5EF4-FFF2-40B4-BE49-F238E27FC236}">
              <a16:creationId xmlns:a16="http://schemas.microsoft.com/office/drawing/2014/main" id="{05CB32B5-703C-45A5-BE00-B7D2A1B4138C}"/>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039" name="ZoneTexte 1038">
          <a:extLst>
            <a:ext uri="{FF2B5EF4-FFF2-40B4-BE49-F238E27FC236}">
              <a16:creationId xmlns:a16="http://schemas.microsoft.com/office/drawing/2014/main" id="{71A6D43D-363C-41B9-8477-39ED6E253B0C}"/>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040" name="ZoneTexte 1039">
          <a:extLst>
            <a:ext uri="{FF2B5EF4-FFF2-40B4-BE49-F238E27FC236}">
              <a16:creationId xmlns:a16="http://schemas.microsoft.com/office/drawing/2014/main" id="{9A5D13E8-D4D6-485A-B994-5A6BE9E8E10D}"/>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041" name="ZoneTexte 1040">
          <a:extLst>
            <a:ext uri="{FF2B5EF4-FFF2-40B4-BE49-F238E27FC236}">
              <a16:creationId xmlns:a16="http://schemas.microsoft.com/office/drawing/2014/main" id="{C13E874E-43EB-42D9-90EA-3C5F24CD8CD9}"/>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042" name="ZoneTexte 1041">
          <a:extLst>
            <a:ext uri="{FF2B5EF4-FFF2-40B4-BE49-F238E27FC236}">
              <a16:creationId xmlns:a16="http://schemas.microsoft.com/office/drawing/2014/main" id="{96F86EA4-2DA1-463C-B2AA-F7322288724F}"/>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043" name="ZoneTexte 1042">
          <a:extLst>
            <a:ext uri="{FF2B5EF4-FFF2-40B4-BE49-F238E27FC236}">
              <a16:creationId xmlns:a16="http://schemas.microsoft.com/office/drawing/2014/main" id="{15A16E6A-45EC-4D3F-888E-8F2676EE57E1}"/>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044" name="ZoneTexte 1043">
          <a:extLst>
            <a:ext uri="{FF2B5EF4-FFF2-40B4-BE49-F238E27FC236}">
              <a16:creationId xmlns:a16="http://schemas.microsoft.com/office/drawing/2014/main" id="{4389B38D-407D-45B4-93A1-ED7A02863ED8}"/>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045" name="ZoneTexte 1044">
          <a:extLst>
            <a:ext uri="{FF2B5EF4-FFF2-40B4-BE49-F238E27FC236}">
              <a16:creationId xmlns:a16="http://schemas.microsoft.com/office/drawing/2014/main" id="{41B74BB4-4F14-4316-866F-36B5F10C57A3}"/>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046" name="ZoneTexte 1045">
          <a:extLst>
            <a:ext uri="{FF2B5EF4-FFF2-40B4-BE49-F238E27FC236}">
              <a16:creationId xmlns:a16="http://schemas.microsoft.com/office/drawing/2014/main" id="{C6572E4E-A8E1-4078-BB95-7F295AC5411E}"/>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047" name="ZoneTexte 1046">
          <a:extLst>
            <a:ext uri="{FF2B5EF4-FFF2-40B4-BE49-F238E27FC236}">
              <a16:creationId xmlns:a16="http://schemas.microsoft.com/office/drawing/2014/main" id="{9F57DB2B-0055-4E77-9CE3-D61117E669EF}"/>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048" name="ZoneTexte 1047">
          <a:extLst>
            <a:ext uri="{FF2B5EF4-FFF2-40B4-BE49-F238E27FC236}">
              <a16:creationId xmlns:a16="http://schemas.microsoft.com/office/drawing/2014/main" id="{47AC703F-E4E4-4015-B6B0-F5D8251E987F}"/>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1049" name="ZoneTexte 1048">
          <a:extLst>
            <a:ext uri="{FF2B5EF4-FFF2-40B4-BE49-F238E27FC236}">
              <a16:creationId xmlns:a16="http://schemas.microsoft.com/office/drawing/2014/main" id="{877C7191-F11D-45F3-967B-21BC35F3CB66}"/>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050" name="ZoneTexte 1049">
          <a:extLst>
            <a:ext uri="{FF2B5EF4-FFF2-40B4-BE49-F238E27FC236}">
              <a16:creationId xmlns:a16="http://schemas.microsoft.com/office/drawing/2014/main" id="{13381469-3042-440B-8BAB-BDEF01F0517D}"/>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1051" name="ZoneTexte 1050">
          <a:extLst>
            <a:ext uri="{FF2B5EF4-FFF2-40B4-BE49-F238E27FC236}">
              <a16:creationId xmlns:a16="http://schemas.microsoft.com/office/drawing/2014/main" id="{484AAA10-E6CA-4472-B55E-E0A82AC4069D}"/>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53</xdr:row>
      <xdr:rowOff>128587</xdr:rowOff>
    </xdr:from>
    <xdr:ext cx="65" cy="172227"/>
    <xdr:sp macro="" textlink="">
      <xdr:nvSpPr>
        <xdr:cNvPr id="1052" name="ZoneTexte 1051">
          <a:extLst>
            <a:ext uri="{FF2B5EF4-FFF2-40B4-BE49-F238E27FC236}">
              <a16:creationId xmlns:a16="http://schemas.microsoft.com/office/drawing/2014/main" id="{4DA832A3-4211-4185-BA7D-C29A731A1F3D}"/>
            </a:ext>
          </a:extLst>
        </xdr:cNvPr>
        <xdr:cNvSpPr txBox="1"/>
      </xdr:nvSpPr>
      <xdr:spPr>
        <a:xfrm>
          <a:off x="13506450" y="14558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1053" name="ZoneTexte 1052">
          <a:extLst>
            <a:ext uri="{FF2B5EF4-FFF2-40B4-BE49-F238E27FC236}">
              <a16:creationId xmlns:a16="http://schemas.microsoft.com/office/drawing/2014/main" id="{CFE0CF92-A06E-4190-95C4-05BD7C5636AB}"/>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1054" name="ZoneTexte 1053">
          <a:extLst>
            <a:ext uri="{FF2B5EF4-FFF2-40B4-BE49-F238E27FC236}">
              <a16:creationId xmlns:a16="http://schemas.microsoft.com/office/drawing/2014/main" id="{39050EF9-A751-4EEF-8305-1C2D881A6781}"/>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1055" name="ZoneTexte 1054">
          <a:extLst>
            <a:ext uri="{FF2B5EF4-FFF2-40B4-BE49-F238E27FC236}">
              <a16:creationId xmlns:a16="http://schemas.microsoft.com/office/drawing/2014/main" id="{BFE31DA5-0194-427C-AB7B-6D5485731C43}"/>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1056" name="ZoneTexte 1055">
          <a:extLst>
            <a:ext uri="{FF2B5EF4-FFF2-40B4-BE49-F238E27FC236}">
              <a16:creationId xmlns:a16="http://schemas.microsoft.com/office/drawing/2014/main" id="{61DFD16A-92D0-45B0-A095-58C573DA1036}"/>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1057" name="ZoneTexte 1056">
          <a:extLst>
            <a:ext uri="{FF2B5EF4-FFF2-40B4-BE49-F238E27FC236}">
              <a16:creationId xmlns:a16="http://schemas.microsoft.com/office/drawing/2014/main" id="{6542FEAA-3936-481A-A784-8C504C9CAEEB}"/>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1058" name="ZoneTexte 1057">
          <a:extLst>
            <a:ext uri="{FF2B5EF4-FFF2-40B4-BE49-F238E27FC236}">
              <a16:creationId xmlns:a16="http://schemas.microsoft.com/office/drawing/2014/main" id="{3C1379C8-DD13-4450-854C-E909A1E01084}"/>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1059" name="ZoneTexte 1058">
          <a:extLst>
            <a:ext uri="{FF2B5EF4-FFF2-40B4-BE49-F238E27FC236}">
              <a16:creationId xmlns:a16="http://schemas.microsoft.com/office/drawing/2014/main" id="{DB9400C5-4A27-4433-81C7-6F83D3576BB2}"/>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1060" name="ZoneTexte 1059">
          <a:extLst>
            <a:ext uri="{FF2B5EF4-FFF2-40B4-BE49-F238E27FC236}">
              <a16:creationId xmlns:a16="http://schemas.microsoft.com/office/drawing/2014/main" id="{489E5BA0-4283-4F68-A4FF-15DD56970FFC}"/>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1061" name="ZoneTexte 1060">
          <a:extLst>
            <a:ext uri="{FF2B5EF4-FFF2-40B4-BE49-F238E27FC236}">
              <a16:creationId xmlns:a16="http://schemas.microsoft.com/office/drawing/2014/main" id="{C803EC49-E97B-4910-B217-D0EBBD325387}"/>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1062" name="ZoneTexte 1061">
          <a:extLst>
            <a:ext uri="{FF2B5EF4-FFF2-40B4-BE49-F238E27FC236}">
              <a16:creationId xmlns:a16="http://schemas.microsoft.com/office/drawing/2014/main" id="{846D4403-93F7-4DB7-BEE9-C1AE471F981F}"/>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1063" name="ZoneTexte 1062">
          <a:extLst>
            <a:ext uri="{FF2B5EF4-FFF2-40B4-BE49-F238E27FC236}">
              <a16:creationId xmlns:a16="http://schemas.microsoft.com/office/drawing/2014/main" id="{96966E90-3DBC-404E-84E5-1E0535C79B6E}"/>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54</xdr:row>
      <xdr:rowOff>128587</xdr:rowOff>
    </xdr:from>
    <xdr:ext cx="65" cy="172227"/>
    <xdr:sp macro="" textlink="">
      <xdr:nvSpPr>
        <xdr:cNvPr id="1064" name="ZoneTexte 1063">
          <a:extLst>
            <a:ext uri="{FF2B5EF4-FFF2-40B4-BE49-F238E27FC236}">
              <a16:creationId xmlns:a16="http://schemas.microsoft.com/office/drawing/2014/main" id="{64569CD8-E0DD-4141-BB31-5919BD1611A5}"/>
            </a:ext>
          </a:extLst>
        </xdr:cNvPr>
        <xdr:cNvSpPr txBox="1"/>
      </xdr:nvSpPr>
      <xdr:spPr>
        <a:xfrm>
          <a:off x="13506450" y="14825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1065" name="ZoneTexte 1064">
          <a:extLst>
            <a:ext uri="{FF2B5EF4-FFF2-40B4-BE49-F238E27FC236}">
              <a16:creationId xmlns:a16="http://schemas.microsoft.com/office/drawing/2014/main" id="{2AC74027-0153-415A-8EB2-739C1978DC29}"/>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1066" name="ZoneTexte 1065">
          <a:extLst>
            <a:ext uri="{FF2B5EF4-FFF2-40B4-BE49-F238E27FC236}">
              <a16:creationId xmlns:a16="http://schemas.microsoft.com/office/drawing/2014/main" id="{91CEB305-1038-4289-8BB0-2B55CA7B97A5}"/>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1067" name="ZoneTexte 1066">
          <a:extLst>
            <a:ext uri="{FF2B5EF4-FFF2-40B4-BE49-F238E27FC236}">
              <a16:creationId xmlns:a16="http://schemas.microsoft.com/office/drawing/2014/main" id="{2C7F4085-392F-4D9A-B069-53EE89B6846D}"/>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1068" name="ZoneTexte 1067">
          <a:extLst>
            <a:ext uri="{FF2B5EF4-FFF2-40B4-BE49-F238E27FC236}">
              <a16:creationId xmlns:a16="http://schemas.microsoft.com/office/drawing/2014/main" id="{8FE9216B-B78F-449F-8782-960DF40D7B75}"/>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1069" name="ZoneTexte 1068">
          <a:extLst>
            <a:ext uri="{FF2B5EF4-FFF2-40B4-BE49-F238E27FC236}">
              <a16:creationId xmlns:a16="http://schemas.microsoft.com/office/drawing/2014/main" id="{7A5856DE-E389-4C5C-848F-532EB7F2EA47}"/>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1070" name="ZoneTexte 1069">
          <a:extLst>
            <a:ext uri="{FF2B5EF4-FFF2-40B4-BE49-F238E27FC236}">
              <a16:creationId xmlns:a16="http://schemas.microsoft.com/office/drawing/2014/main" id="{4F3C5623-0072-473A-8B54-8801B8DD6976}"/>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1071" name="ZoneTexte 1070">
          <a:extLst>
            <a:ext uri="{FF2B5EF4-FFF2-40B4-BE49-F238E27FC236}">
              <a16:creationId xmlns:a16="http://schemas.microsoft.com/office/drawing/2014/main" id="{9DCFB166-DF4B-4AD6-AC9D-39B68B0F6F91}"/>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1072" name="ZoneTexte 1071">
          <a:extLst>
            <a:ext uri="{FF2B5EF4-FFF2-40B4-BE49-F238E27FC236}">
              <a16:creationId xmlns:a16="http://schemas.microsoft.com/office/drawing/2014/main" id="{2A3FEFE9-88B8-48AA-98C2-F655E3BE22E4}"/>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1073" name="ZoneTexte 1072">
          <a:extLst>
            <a:ext uri="{FF2B5EF4-FFF2-40B4-BE49-F238E27FC236}">
              <a16:creationId xmlns:a16="http://schemas.microsoft.com/office/drawing/2014/main" id="{02956462-213F-4EC0-BF2A-77EDA757D465}"/>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1074" name="ZoneTexte 1073">
          <a:extLst>
            <a:ext uri="{FF2B5EF4-FFF2-40B4-BE49-F238E27FC236}">
              <a16:creationId xmlns:a16="http://schemas.microsoft.com/office/drawing/2014/main" id="{555C6099-78A1-4F3C-924C-4D606F982858}"/>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1075" name="ZoneTexte 1074">
          <a:extLst>
            <a:ext uri="{FF2B5EF4-FFF2-40B4-BE49-F238E27FC236}">
              <a16:creationId xmlns:a16="http://schemas.microsoft.com/office/drawing/2014/main" id="{E218A4F0-4FA6-4803-B70C-CE0C4F85FD2A}"/>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55</xdr:row>
      <xdr:rowOff>128587</xdr:rowOff>
    </xdr:from>
    <xdr:ext cx="65" cy="172227"/>
    <xdr:sp macro="" textlink="">
      <xdr:nvSpPr>
        <xdr:cNvPr id="1076" name="ZoneTexte 1075">
          <a:extLst>
            <a:ext uri="{FF2B5EF4-FFF2-40B4-BE49-F238E27FC236}">
              <a16:creationId xmlns:a16="http://schemas.microsoft.com/office/drawing/2014/main" id="{DBA01AF0-8BA8-4D82-B35D-E58E17063E79}"/>
            </a:ext>
          </a:extLst>
        </xdr:cNvPr>
        <xdr:cNvSpPr txBox="1"/>
      </xdr:nvSpPr>
      <xdr:spPr>
        <a:xfrm>
          <a:off x="13506450" y="150923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1077" name="ZoneTexte 1076">
          <a:extLst>
            <a:ext uri="{FF2B5EF4-FFF2-40B4-BE49-F238E27FC236}">
              <a16:creationId xmlns:a16="http://schemas.microsoft.com/office/drawing/2014/main" id="{713CA188-8FB5-4602-AE00-13DA78344D04}"/>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1078" name="ZoneTexte 1077">
          <a:extLst>
            <a:ext uri="{FF2B5EF4-FFF2-40B4-BE49-F238E27FC236}">
              <a16:creationId xmlns:a16="http://schemas.microsoft.com/office/drawing/2014/main" id="{00753038-91FF-4858-A250-05487C08A95A}"/>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1079" name="ZoneTexte 1078">
          <a:extLst>
            <a:ext uri="{FF2B5EF4-FFF2-40B4-BE49-F238E27FC236}">
              <a16:creationId xmlns:a16="http://schemas.microsoft.com/office/drawing/2014/main" id="{83A2C46A-3BCE-412C-9F9F-576F8D4CF505}"/>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1080" name="ZoneTexte 1079">
          <a:extLst>
            <a:ext uri="{FF2B5EF4-FFF2-40B4-BE49-F238E27FC236}">
              <a16:creationId xmlns:a16="http://schemas.microsoft.com/office/drawing/2014/main" id="{15C05157-3D50-4E35-8050-3150E6B73C14}"/>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1081" name="ZoneTexte 1080">
          <a:extLst>
            <a:ext uri="{FF2B5EF4-FFF2-40B4-BE49-F238E27FC236}">
              <a16:creationId xmlns:a16="http://schemas.microsoft.com/office/drawing/2014/main" id="{A4C2DADC-4BE4-4F7F-998F-CC69EAD91F17}"/>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1082" name="ZoneTexte 1081">
          <a:extLst>
            <a:ext uri="{FF2B5EF4-FFF2-40B4-BE49-F238E27FC236}">
              <a16:creationId xmlns:a16="http://schemas.microsoft.com/office/drawing/2014/main" id="{930D6927-BDC9-4A1D-B77E-0FFD2F562116}"/>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1083" name="ZoneTexte 1082">
          <a:extLst>
            <a:ext uri="{FF2B5EF4-FFF2-40B4-BE49-F238E27FC236}">
              <a16:creationId xmlns:a16="http://schemas.microsoft.com/office/drawing/2014/main" id="{8508F225-A455-453B-9E50-989C99340B61}"/>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1084" name="ZoneTexte 1083">
          <a:extLst>
            <a:ext uri="{FF2B5EF4-FFF2-40B4-BE49-F238E27FC236}">
              <a16:creationId xmlns:a16="http://schemas.microsoft.com/office/drawing/2014/main" id="{59BE9747-22F8-4D02-9F8C-8B8553298E87}"/>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1085" name="ZoneTexte 1084">
          <a:extLst>
            <a:ext uri="{FF2B5EF4-FFF2-40B4-BE49-F238E27FC236}">
              <a16:creationId xmlns:a16="http://schemas.microsoft.com/office/drawing/2014/main" id="{F576F8E7-FC08-4407-A33F-F0B54B875B4E}"/>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1086" name="ZoneTexte 1085">
          <a:extLst>
            <a:ext uri="{FF2B5EF4-FFF2-40B4-BE49-F238E27FC236}">
              <a16:creationId xmlns:a16="http://schemas.microsoft.com/office/drawing/2014/main" id="{2CE7E4B6-E00D-47B0-B266-58CADEC02345}"/>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1087" name="ZoneTexte 1086">
          <a:extLst>
            <a:ext uri="{FF2B5EF4-FFF2-40B4-BE49-F238E27FC236}">
              <a16:creationId xmlns:a16="http://schemas.microsoft.com/office/drawing/2014/main" id="{B3EC2A30-4C27-4B74-A79D-697E611FDCD0}"/>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56</xdr:row>
      <xdr:rowOff>128587</xdr:rowOff>
    </xdr:from>
    <xdr:ext cx="65" cy="172227"/>
    <xdr:sp macro="" textlink="">
      <xdr:nvSpPr>
        <xdr:cNvPr id="1088" name="ZoneTexte 1087">
          <a:extLst>
            <a:ext uri="{FF2B5EF4-FFF2-40B4-BE49-F238E27FC236}">
              <a16:creationId xmlns:a16="http://schemas.microsoft.com/office/drawing/2014/main" id="{155F5F3C-7F53-4C5C-AC74-FCBAD453A60B}"/>
            </a:ext>
          </a:extLst>
        </xdr:cNvPr>
        <xdr:cNvSpPr txBox="1"/>
      </xdr:nvSpPr>
      <xdr:spPr>
        <a:xfrm>
          <a:off x="13506450" y="15359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1089" name="ZoneTexte 1088">
          <a:extLst>
            <a:ext uri="{FF2B5EF4-FFF2-40B4-BE49-F238E27FC236}">
              <a16:creationId xmlns:a16="http://schemas.microsoft.com/office/drawing/2014/main" id="{45FCE200-C532-43F7-958E-424ED5BA597E}"/>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1090" name="ZoneTexte 1089">
          <a:extLst>
            <a:ext uri="{FF2B5EF4-FFF2-40B4-BE49-F238E27FC236}">
              <a16:creationId xmlns:a16="http://schemas.microsoft.com/office/drawing/2014/main" id="{79D2D427-CB00-43C4-A3C8-DCB0E64766AB}"/>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1091" name="ZoneTexte 1090">
          <a:extLst>
            <a:ext uri="{FF2B5EF4-FFF2-40B4-BE49-F238E27FC236}">
              <a16:creationId xmlns:a16="http://schemas.microsoft.com/office/drawing/2014/main" id="{56E64EF1-A7EA-41F6-8126-D4186077F6C4}"/>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1092" name="ZoneTexte 1091">
          <a:extLst>
            <a:ext uri="{FF2B5EF4-FFF2-40B4-BE49-F238E27FC236}">
              <a16:creationId xmlns:a16="http://schemas.microsoft.com/office/drawing/2014/main" id="{A304469C-B095-4F10-B679-8E558ACF93F9}"/>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1093" name="ZoneTexte 1092">
          <a:extLst>
            <a:ext uri="{FF2B5EF4-FFF2-40B4-BE49-F238E27FC236}">
              <a16:creationId xmlns:a16="http://schemas.microsoft.com/office/drawing/2014/main" id="{D4BFAB8E-C35E-4A79-9064-64E3AA7080FD}"/>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1094" name="ZoneTexte 1093">
          <a:extLst>
            <a:ext uri="{FF2B5EF4-FFF2-40B4-BE49-F238E27FC236}">
              <a16:creationId xmlns:a16="http://schemas.microsoft.com/office/drawing/2014/main" id="{8018B32C-CB99-454F-9D48-A4C8FA52DD23}"/>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57</xdr:row>
      <xdr:rowOff>128587</xdr:rowOff>
    </xdr:from>
    <xdr:ext cx="65" cy="172227"/>
    <xdr:sp macro="" textlink="">
      <xdr:nvSpPr>
        <xdr:cNvPr id="1095" name="ZoneTexte 1094">
          <a:extLst>
            <a:ext uri="{FF2B5EF4-FFF2-40B4-BE49-F238E27FC236}">
              <a16:creationId xmlns:a16="http://schemas.microsoft.com/office/drawing/2014/main" id="{C1587537-6630-4AE8-9961-350C3F9B57C4}"/>
            </a:ext>
          </a:extLst>
        </xdr:cNvPr>
        <xdr:cNvSpPr txBox="1"/>
      </xdr:nvSpPr>
      <xdr:spPr>
        <a:xfrm>
          <a:off x="13506450" y="15625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27</xdr:row>
      <xdr:rowOff>0</xdr:rowOff>
    </xdr:from>
    <xdr:ext cx="65" cy="172227"/>
    <xdr:sp macro="" textlink="">
      <xdr:nvSpPr>
        <xdr:cNvPr id="1096" name="ZoneTexte 1095">
          <a:extLst>
            <a:ext uri="{FF2B5EF4-FFF2-40B4-BE49-F238E27FC236}">
              <a16:creationId xmlns:a16="http://schemas.microsoft.com/office/drawing/2014/main" id="{BFA65685-DE6A-41CB-9C3A-13ADCD3A80AD}"/>
            </a:ext>
          </a:extLst>
        </xdr:cNvPr>
        <xdr:cNvSpPr txBox="1"/>
      </xdr:nvSpPr>
      <xdr:spPr>
        <a:xfrm>
          <a:off x="16440150" y="738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1097" name="ZoneTexte 1096">
          <a:extLst>
            <a:ext uri="{FF2B5EF4-FFF2-40B4-BE49-F238E27FC236}">
              <a16:creationId xmlns:a16="http://schemas.microsoft.com/office/drawing/2014/main" id="{C71C9EB3-80B7-49C9-9BBF-1F8A092865C5}"/>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26</xdr:row>
      <xdr:rowOff>128587</xdr:rowOff>
    </xdr:from>
    <xdr:ext cx="65" cy="172227"/>
    <xdr:sp macro="" textlink="">
      <xdr:nvSpPr>
        <xdr:cNvPr id="1098" name="ZoneTexte 1097">
          <a:extLst>
            <a:ext uri="{FF2B5EF4-FFF2-40B4-BE49-F238E27FC236}">
              <a16:creationId xmlns:a16="http://schemas.microsoft.com/office/drawing/2014/main" id="{73D12765-EF3B-4B51-A55B-8A1F8C3940E4}"/>
            </a:ext>
          </a:extLst>
        </xdr:cNvPr>
        <xdr:cNvSpPr txBox="1"/>
      </xdr:nvSpPr>
      <xdr:spPr>
        <a:xfrm>
          <a:off x="15192375"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26</xdr:row>
      <xdr:rowOff>0</xdr:rowOff>
    </xdr:from>
    <xdr:ext cx="65" cy="172227"/>
    <xdr:sp macro="" textlink="">
      <xdr:nvSpPr>
        <xdr:cNvPr id="1099" name="ZoneTexte 1098">
          <a:extLst>
            <a:ext uri="{FF2B5EF4-FFF2-40B4-BE49-F238E27FC236}">
              <a16:creationId xmlns:a16="http://schemas.microsoft.com/office/drawing/2014/main" id="{74AC246E-DC6E-4778-A234-1D569F36D38F}"/>
            </a:ext>
          </a:extLst>
        </xdr:cNvPr>
        <xdr:cNvSpPr txBox="1"/>
      </xdr:nvSpPr>
      <xdr:spPr>
        <a:xfrm>
          <a:off x="15192375"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27</xdr:row>
      <xdr:rowOff>128587</xdr:rowOff>
    </xdr:from>
    <xdr:ext cx="65" cy="172227"/>
    <xdr:sp macro="" textlink="">
      <xdr:nvSpPr>
        <xdr:cNvPr id="1100" name="ZoneTexte 1099">
          <a:extLst>
            <a:ext uri="{FF2B5EF4-FFF2-40B4-BE49-F238E27FC236}">
              <a16:creationId xmlns:a16="http://schemas.microsoft.com/office/drawing/2014/main" id="{71E16F9C-3FF0-483B-AEE3-E991E2CD2E73}"/>
            </a:ext>
          </a:extLst>
        </xdr:cNvPr>
        <xdr:cNvSpPr txBox="1"/>
      </xdr:nvSpPr>
      <xdr:spPr>
        <a:xfrm>
          <a:off x="15192375" y="7510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19</xdr:col>
      <xdr:colOff>438150</xdr:colOff>
      <xdr:row>26</xdr:row>
      <xdr:rowOff>128587</xdr:rowOff>
    </xdr:from>
    <xdr:ext cx="65" cy="172227"/>
    <xdr:sp macro="" textlink="">
      <xdr:nvSpPr>
        <xdr:cNvPr id="1101" name="ZoneTexte 1100">
          <a:extLst>
            <a:ext uri="{FF2B5EF4-FFF2-40B4-BE49-F238E27FC236}">
              <a16:creationId xmlns:a16="http://schemas.microsoft.com/office/drawing/2014/main" id="{C5EFB3B3-D993-4ACE-8FA4-B53CB9B30E1D}"/>
            </a:ext>
          </a:extLst>
        </xdr:cNvPr>
        <xdr:cNvSpPr txBox="1"/>
      </xdr:nvSpPr>
      <xdr:spPr>
        <a:xfrm>
          <a:off x="15192375"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1102" name="ZoneTexte 1101">
          <a:extLst>
            <a:ext uri="{FF2B5EF4-FFF2-40B4-BE49-F238E27FC236}">
              <a16:creationId xmlns:a16="http://schemas.microsoft.com/office/drawing/2014/main" id="{3BF09550-5854-4656-87E0-969F786BC1CC}"/>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0</xdr:rowOff>
    </xdr:from>
    <xdr:ext cx="65" cy="172227"/>
    <xdr:sp macro="" textlink="">
      <xdr:nvSpPr>
        <xdr:cNvPr id="1103" name="ZoneTexte 1102">
          <a:extLst>
            <a:ext uri="{FF2B5EF4-FFF2-40B4-BE49-F238E27FC236}">
              <a16:creationId xmlns:a16="http://schemas.microsoft.com/office/drawing/2014/main" id="{B353822E-0A52-415E-A834-B9E682994ACC}"/>
            </a:ext>
          </a:extLst>
        </xdr:cNvPr>
        <xdr:cNvSpPr txBox="1"/>
      </xdr:nvSpPr>
      <xdr:spPr>
        <a:xfrm>
          <a:off x="16440150"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27</xdr:row>
      <xdr:rowOff>128587</xdr:rowOff>
    </xdr:from>
    <xdr:ext cx="65" cy="172227"/>
    <xdr:sp macro="" textlink="">
      <xdr:nvSpPr>
        <xdr:cNvPr id="1104" name="ZoneTexte 1103">
          <a:extLst>
            <a:ext uri="{FF2B5EF4-FFF2-40B4-BE49-F238E27FC236}">
              <a16:creationId xmlns:a16="http://schemas.microsoft.com/office/drawing/2014/main" id="{7F6174BA-B242-49EF-9359-DBC904BD6CDD}"/>
            </a:ext>
          </a:extLst>
        </xdr:cNvPr>
        <xdr:cNvSpPr txBox="1"/>
      </xdr:nvSpPr>
      <xdr:spPr>
        <a:xfrm>
          <a:off x="16440150" y="7510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1105" name="ZoneTexte 1104">
          <a:extLst>
            <a:ext uri="{FF2B5EF4-FFF2-40B4-BE49-F238E27FC236}">
              <a16:creationId xmlns:a16="http://schemas.microsoft.com/office/drawing/2014/main" id="{BF506822-5583-4928-8424-6337093C5CF2}"/>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1106" name="ZoneTexte 1105">
          <a:extLst>
            <a:ext uri="{FF2B5EF4-FFF2-40B4-BE49-F238E27FC236}">
              <a16:creationId xmlns:a16="http://schemas.microsoft.com/office/drawing/2014/main" id="{9CAF8308-8B65-4C68-A893-DE0A3D9A69DB}"/>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0</xdr:rowOff>
    </xdr:from>
    <xdr:ext cx="65" cy="172227"/>
    <xdr:sp macro="" textlink="">
      <xdr:nvSpPr>
        <xdr:cNvPr id="1107" name="ZoneTexte 1106">
          <a:extLst>
            <a:ext uri="{FF2B5EF4-FFF2-40B4-BE49-F238E27FC236}">
              <a16:creationId xmlns:a16="http://schemas.microsoft.com/office/drawing/2014/main" id="{BCA461C6-9012-4B59-8EE0-D293751DDAA7}"/>
            </a:ext>
          </a:extLst>
        </xdr:cNvPr>
        <xdr:cNvSpPr txBox="1"/>
      </xdr:nvSpPr>
      <xdr:spPr>
        <a:xfrm>
          <a:off x="16440150" y="71151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27</xdr:row>
      <xdr:rowOff>128587</xdr:rowOff>
    </xdr:from>
    <xdr:ext cx="65" cy="172227"/>
    <xdr:sp macro="" textlink="">
      <xdr:nvSpPr>
        <xdr:cNvPr id="1108" name="ZoneTexte 1107">
          <a:extLst>
            <a:ext uri="{FF2B5EF4-FFF2-40B4-BE49-F238E27FC236}">
              <a16:creationId xmlns:a16="http://schemas.microsoft.com/office/drawing/2014/main" id="{109C7472-F23F-4120-AD55-1BB71FB26E59}"/>
            </a:ext>
          </a:extLst>
        </xdr:cNvPr>
        <xdr:cNvSpPr txBox="1"/>
      </xdr:nvSpPr>
      <xdr:spPr>
        <a:xfrm>
          <a:off x="16440150" y="7510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20</xdr:col>
      <xdr:colOff>438150</xdr:colOff>
      <xdr:row>26</xdr:row>
      <xdr:rowOff>128587</xdr:rowOff>
    </xdr:from>
    <xdr:ext cx="65" cy="172227"/>
    <xdr:sp macro="" textlink="">
      <xdr:nvSpPr>
        <xdr:cNvPr id="1109" name="ZoneTexte 1108">
          <a:extLst>
            <a:ext uri="{FF2B5EF4-FFF2-40B4-BE49-F238E27FC236}">
              <a16:creationId xmlns:a16="http://schemas.microsoft.com/office/drawing/2014/main" id="{22E0BBE9-D281-45D2-ABF6-EED81FDC03CB}"/>
            </a:ext>
          </a:extLst>
        </xdr:cNvPr>
        <xdr:cNvSpPr txBox="1"/>
      </xdr:nvSpPr>
      <xdr:spPr>
        <a:xfrm>
          <a:off x="16440150" y="72437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10" name="ZoneTexte 1109">
          <a:extLst>
            <a:ext uri="{FF2B5EF4-FFF2-40B4-BE49-F238E27FC236}">
              <a16:creationId xmlns:a16="http://schemas.microsoft.com/office/drawing/2014/main" id="{BBBD01EB-6AC9-470E-BF4B-BB18362059B9}"/>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11" name="ZoneTexte 1110">
          <a:extLst>
            <a:ext uri="{FF2B5EF4-FFF2-40B4-BE49-F238E27FC236}">
              <a16:creationId xmlns:a16="http://schemas.microsoft.com/office/drawing/2014/main" id="{79A97C97-FFA7-48DC-9DC7-ACC283AB6A13}"/>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12" name="ZoneTexte 1111">
          <a:extLst>
            <a:ext uri="{FF2B5EF4-FFF2-40B4-BE49-F238E27FC236}">
              <a16:creationId xmlns:a16="http://schemas.microsoft.com/office/drawing/2014/main" id="{3ECB411F-E5B1-408A-905C-EAB29986A666}"/>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13" name="ZoneTexte 1112">
          <a:extLst>
            <a:ext uri="{FF2B5EF4-FFF2-40B4-BE49-F238E27FC236}">
              <a16:creationId xmlns:a16="http://schemas.microsoft.com/office/drawing/2014/main" id="{BF2AED83-72A9-4763-BDBA-3450060CE6ED}"/>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14" name="ZoneTexte 1113">
          <a:extLst>
            <a:ext uri="{FF2B5EF4-FFF2-40B4-BE49-F238E27FC236}">
              <a16:creationId xmlns:a16="http://schemas.microsoft.com/office/drawing/2014/main" id="{4F4FAAB7-687E-417B-BAE3-D98E75451795}"/>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15" name="ZoneTexte 1114">
          <a:extLst>
            <a:ext uri="{FF2B5EF4-FFF2-40B4-BE49-F238E27FC236}">
              <a16:creationId xmlns:a16="http://schemas.microsoft.com/office/drawing/2014/main" id="{93493E71-BF8F-4379-B559-AD113D2F44A1}"/>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16" name="ZoneTexte 1115">
          <a:extLst>
            <a:ext uri="{FF2B5EF4-FFF2-40B4-BE49-F238E27FC236}">
              <a16:creationId xmlns:a16="http://schemas.microsoft.com/office/drawing/2014/main" id="{DA591450-CFEA-4C45-AA2B-7A68E873FD96}"/>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17" name="ZoneTexte 1116">
          <a:extLst>
            <a:ext uri="{FF2B5EF4-FFF2-40B4-BE49-F238E27FC236}">
              <a16:creationId xmlns:a16="http://schemas.microsoft.com/office/drawing/2014/main" id="{1B533C7D-0026-48E2-8607-1D7E9CF93C2D}"/>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18" name="ZoneTexte 1117">
          <a:extLst>
            <a:ext uri="{FF2B5EF4-FFF2-40B4-BE49-F238E27FC236}">
              <a16:creationId xmlns:a16="http://schemas.microsoft.com/office/drawing/2014/main" id="{14B16CE2-BB71-44F8-B5D9-5B867A5DB627}"/>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19" name="ZoneTexte 1118">
          <a:extLst>
            <a:ext uri="{FF2B5EF4-FFF2-40B4-BE49-F238E27FC236}">
              <a16:creationId xmlns:a16="http://schemas.microsoft.com/office/drawing/2014/main" id="{3B938A55-F889-41B3-BB81-A42226B3ECC3}"/>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20" name="ZoneTexte 1119">
          <a:extLst>
            <a:ext uri="{FF2B5EF4-FFF2-40B4-BE49-F238E27FC236}">
              <a16:creationId xmlns:a16="http://schemas.microsoft.com/office/drawing/2014/main" id="{6376197E-00ED-4895-9C0C-024C6D7C96AB}"/>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21" name="ZoneTexte 1120">
          <a:extLst>
            <a:ext uri="{FF2B5EF4-FFF2-40B4-BE49-F238E27FC236}">
              <a16:creationId xmlns:a16="http://schemas.microsoft.com/office/drawing/2014/main" id="{3E8D5498-9E68-4FA3-8F53-AE11A697FC5E}"/>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22" name="ZoneTexte 1121">
          <a:extLst>
            <a:ext uri="{FF2B5EF4-FFF2-40B4-BE49-F238E27FC236}">
              <a16:creationId xmlns:a16="http://schemas.microsoft.com/office/drawing/2014/main" id="{8F96C2DF-9296-4DDF-8DBF-652E780AAC0E}"/>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23" name="ZoneTexte 1122">
          <a:extLst>
            <a:ext uri="{FF2B5EF4-FFF2-40B4-BE49-F238E27FC236}">
              <a16:creationId xmlns:a16="http://schemas.microsoft.com/office/drawing/2014/main" id="{21C2760B-6C29-4D0B-ABA4-1A603241B050}"/>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24" name="ZoneTexte 1123">
          <a:extLst>
            <a:ext uri="{FF2B5EF4-FFF2-40B4-BE49-F238E27FC236}">
              <a16:creationId xmlns:a16="http://schemas.microsoft.com/office/drawing/2014/main" id="{36E92D07-CF65-4C44-A425-F62149EA0EB5}"/>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25" name="ZoneTexte 1124">
          <a:extLst>
            <a:ext uri="{FF2B5EF4-FFF2-40B4-BE49-F238E27FC236}">
              <a16:creationId xmlns:a16="http://schemas.microsoft.com/office/drawing/2014/main" id="{E68FB5A7-6A46-4D29-A193-54EA9651A831}"/>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26" name="ZoneTexte 1125">
          <a:extLst>
            <a:ext uri="{FF2B5EF4-FFF2-40B4-BE49-F238E27FC236}">
              <a16:creationId xmlns:a16="http://schemas.microsoft.com/office/drawing/2014/main" id="{756AE6E5-0668-4E56-8D34-9071A5F20877}"/>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27" name="ZoneTexte 1126">
          <a:extLst>
            <a:ext uri="{FF2B5EF4-FFF2-40B4-BE49-F238E27FC236}">
              <a16:creationId xmlns:a16="http://schemas.microsoft.com/office/drawing/2014/main" id="{EB2D6AD2-D95D-40A4-9FEA-42C61B5419B4}"/>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28" name="ZoneTexte 1127">
          <a:extLst>
            <a:ext uri="{FF2B5EF4-FFF2-40B4-BE49-F238E27FC236}">
              <a16:creationId xmlns:a16="http://schemas.microsoft.com/office/drawing/2014/main" id="{54C01F7F-2AE6-45B8-B39D-BB8FB97169F8}"/>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29" name="ZoneTexte 1128">
          <a:extLst>
            <a:ext uri="{FF2B5EF4-FFF2-40B4-BE49-F238E27FC236}">
              <a16:creationId xmlns:a16="http://schemas.microsoft.com/office/drawing/2014/main" id="{5AA92F90-CA97-4049-AF44-5E8D46D25BA6}"/>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30" name="ZoneTexte 1129">
          <a:extLst>
            <a:ext uri="{FF2B5EF4-FFF2-40B4-BE49-F238E27FC236}">
              <a16:creationId xmlns:a16="http://schemas.microsoft.com/office/drawing/2014/main" id="{09C7C722-4AB3-4612-8C3F-B9C56A8328CF}"/>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31" name="ZoneTexte 1130">
          <a:extLst>
            <a:ext uri="{FF2B5EF4-FFF2-40B4-BE49-F238E27FC236}">
              <a16:creationId xmlns:a16="http://schemas.microsoft.com/office/drawing/2014/main" id="{5D8759EF-3576-4DBB-8164-6D81A01A86E5}"/>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32" name="ZoneTexte 1131">
          <a:extLst>
            <a:ext uri="{FF2B5EF4-FFF2-40B4-BE49-F238E27FC236}">
              <a16:creationId xmlns:a16="http://schemas.microsoft.com/office/drawing/2014/main" id="{5564495D-1B90-4044-9946-212A169DB189}"/>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33" name="ZoneTexte 1132">
          <a:extLst>
            <a:ext uri="{FF2B5EF4-FFF2-40B4-BE49-F238E27FC236}">
              <a16:creationId xmlns:a16="http://schemas.microsoft.com/office/drawing/2014/main" id="{E305CEB6-AA92-4729-B646-4F9CC5E256EB}"/>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34" name="ZoneTexte 1133">
          <a:extLst>
            <a:ext uri="{FF2B5EF4-FFF2-40B4-BE49-F238E27FC236}">
              <a16:creationId xmlns:a16="http://schemas.microsoft.com/office/drawing/2014/main" id="{2C39390D-24F3-4708-A517-8109EA58379C}"/>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35" name="ZoneTexte 1134">
          <a:extLst>
            <a:ext uri="{FF2B5EF4-FFF2-40B4-BE49-F238E27FC236}">
              <a16:creationId xmlns:a16="http://schemas.microsoft.com/office/drawing/2014/main" id="{110C9FB3-7D72-4B86-983E-65E5F1A0625F}"/>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36" name="ZoneTexte 1135">
          <a:extLst>
            <a:ext uri="{FF2B5EF4-FFF2-40B4-BE49-F238E27FC236}">
              <a16:creationId xmlns:a16="http://schemas.microsoft.com/office/drawing/2014/main" id="{1ABC56C8-2627-49B1-B597-6BD7503E68F8}"/>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37" name="ZoneTexte 1136">
          <a:extLst>
            <a:ext uri="{FF2B5EF4-FFF2-40B4-BE49-F238E27FC236}">
              <a16:creationId xmlns:a16="http://schemas.microsoft.com/office/drawing/2014/main" id="{3CA35A10-C2AD-4976-BA11-4796F7901C11}"/>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38" name="ZoneTexte 1137">
          <a:extLst>
            <a:ext uri="{FF2B5EF4-FFF2-40B4-BE49-F238E27FC236}">
              <a16:creationId xmlns:a16="http://schemas.microsoft.com/office/drawing/2014/main" id="{5C9AB8CC-2939-4010-8160-C0B246644255}"/>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39" name="ZoneTexte 1138">
          <a:extLst>
            <a:ext uri="{FF2B5EF4-FFF2-40B4-BE49-F238E27FC236}">
              <a16:creationId xmlns:a16="http://schemas.microsoft.com/office/drawing/2014/main" id="{E57C84A1-20A8-4D9C-8C81-82147C6A553A}"/>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40" name="ZoneTexte 1139">
          <a:extLst>
            <a:ext uri="{FF2B5EF4-FFF2-40B4-BE49-F238E27FC236}">
              <a16:creationId xmlns:a16="http://schemas.microsoft.com/office/drawing/2014/main" id="{9AB1E7C4-550E-40DB-8763-A879CDEA14D1}"/>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41" name="ZoneTexte 1140">
          <a:extLst>
            <a:ext uri="{FF2B5EF4-FFF2-40B4-BE49-F238E27FC236}">
              <a16:creationId xmlns:a16="http://schemas.microsoft.com/office/drawing/2014/main" id="{6D997D59-083C-4F5E-8ED5-DB20A98C158C}"/>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42" name="ZoneTexte 1141">
          <a:extLst>
            <a:ext uri="{FF2B5EF4-FFF2-40B4-BE49-F238E27FC236}">
              <a16:creationId xmlns:a16="http://schemas.microsoft.com/office/drawing/2014/main" id="{D948AE45-15D4-4B3C-A49D-5E9D89143195}"/>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43" name="ZoneTexte 1142">
          <a:extLst>
            <a:ext uri="{FF2B5EF4-FFF2-40B4-BE49-F238E27FC236}">
              <a16:creationId xmlns:a16="http://schemas.microsoft.com/office/drawing/2014/main" id="{A7604A30-4098-42E2-BA4E-DF256EE4E958}"/>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44" name="ZoneTexte 1143">
          <a:extLst>
            <a:ext uri="{FF2B5EF4-FFF2-40B4-BE49-F238E27FC236}">
              <a16:creationId xmlns:a16="http://schemas.microsoft.com/office/drawing/2014/main" id="{0005DB9E-A7D6-46AE-A438-222091A4D132}"/>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45" name="ZoneTexte 1144">
          <a:extLst>
            <a:ext uri="{FF2B5EF4-FFF2-40B4-BE49-F238E27FC236}">
              <a16:creationId xmlns:a16="http://schemas.microsoft.com/office/drawing/2014/main" id="{8D97F408-FBF0-4BAD-B6E7-42726FCC11A3}"/>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46" name="ZoneTexte 1145">
          <a:extLst>
            <a:ext uri="{FF2B5EF4-FFF2-40B4-BE49-F238E27FC236}">
              <a16:creationId xmlns:a16="http://schemas.microsoft.com/office/drawing/2014/main" id="{242BCE56-D2D2-4FC1-8200-246C6E218DEB}"/>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47" name="ZoneTexte 1146">
          <a:extLst>
            <a:ext uri="{FF2B5EF4-FFF2-40B4-BE49-F238E27FC236}">
              <a16:creationId xmlns:a16="http://schemas.microsoft.com/office/drawing/2014/main" id="{8E5263F8-D820-4635-8C09-A0BE611BE95F}"/>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48" name="ZoneTexte 1147">
          <a:extLst>
            <a:ext uri="{FF2B5EF4-FFF2-40B4-BE49-F238E27FC236}">
              <a16:creationId xmlns:a16="http://schemas.microsoft.com/office/drawing/2014/main" id="{414F810E-1838-4B66-A187-11458666998B}"/>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49" name="ZoneTexte 1148">
          <a:extLst>
            <a:ext uri="{FF2B5EF4-FFF2-40B4-BE49-F238E27FC236}">
              <a16:creationId xmlns:a16="http://schemas.microsoft.com/office/drawing/2014/main" id="{AC7B174B-BB17-4774-A73B-24F79233D87E}"/>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50" name="ZoneTexte 1149">
          <a:extLst>
            <a:ext uri="{FF2B5EF4-FFF2-40B4-BE49-F238E27FC236}">
              <a16:creationId xmlns:a16="http://schemas.microsoft.com/office/drawing/2014/main" id="{C262B16A-A78E-423E-A5F3-AF9A78005D80}"/>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51" name="ZoneTexte 1150">
          <a:extLst>
            <a:ext uri="{FF2B5EF4-FFF2-40B4-BE49-F238E27FC236}">
              <a16:creationId xmlns:a16="http://schemas.microsoft.com/office/drawing/2014/main" id="{D2344284-D302-4C80-A1D2-3B17310A8542}"/>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52" name="ZoneTexte 1151">
          <a:extLst>
            <a:ext uri="{FF2B5EF4-FFF2-40B4-BE49-F238E27FC236}">
              <a16:creationId xmlns:a16="http://schemas.microsoft.com/office/drawing/2014/main" id="{7D7D9DD0-97AF-4E67-8856-413C05E45B26}"/>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53" name="ZoneTexte 1152">
          <a:extLst>
            <a:ext uri="{FF2B5EF4-FFF2-40B4-BE49-F238E27FC236}">
              <a16:creationId xmlns:a16="http://schemas.microsoft.com/office/drawing/2014/main" id="{4E4D0A8D-3607-4075-B2BE-679ACADD68D4}"/>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54" name="ZoneTexte 1153">
          <a:extLst>
            <a:ext uri="{FF2B5EF4-FFF2-40B4-BE49-F238E27FC236}">
              <a16:creationId xmlns:a16="http://schemas.microsoft.com/office/drawing/2014/main" id="{E677C93A-9314-468B-B2B3-B5189CB3E6E0}"/>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55" name="ZoneTexte 1154">
          <a:extLst>
            <a:ext uri="{FF2B5EF4-FFF2-40B4-BE49-F238E27FC236}">
              <a16:creationId xmlns:a16="http://schemas.microsoft.com/office/drawing/2014/main" id="{EFC5353F-49ED-49A2-A447-A692DA5EA897}"/>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56" name="ZoneTexte 1155">
          <a:extLst>
            <a:ext uri="{FF2B5EF4-FFF2-40B4-BE49-F238E27FC236}">
              <a16:creationId xmlns:a16="http://schemas.microsoft.com/office/drawing/2014/main" id="{BFE21E24-2F5E-4A75-AB92-1AA281C19621}"/>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57" name="ZoneTexte 1156">
          <a:extLst>
            <a:ext uri="{FF2B5EF4-FFF2-40B4-BE49-F238E27FC236}">
              <a16:creationId xmlns:a16="http://schemas.microsoft.com/office/drawing/2014/main" id="{D71AF80A-D8DA-4077-A1AF-AF59AA6B799C}"/>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58" name="ZoneTexte 1157">
          <a:extLst>
            <a:ext uri="{FF2B5EF4-FFF2-40B4-BE49-F238E27FC236}">
              <a16:creationId xmlns:a16="http://schemas.microsoft.com/office/drawing/2014/main" id="{697FFFBC-6A6B-4FA8-A19A-005BCEE9CDD8}"/>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59" name="ZoneTexte 1158">
          <a:extLst>
            <a:ext uri="{FF2B5EF4-FFF2-40B4-BE49-F238E27FC236}">
              <a16:creationId xmlns:a16="http://schemas.microsoft.com/office/drawing/2014/main" id="{82AD5887-656C-49FD-B41B-06A6AC98D7DB}"/>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60" name="ZoneTexte 1159">
          <a:extLst>
            <a:ext uri="{FF2B5EF4-FFF2-40B4-BE49-F238E27FC236}">
              <a16:creationId xmlns:a16="http://schemas.microsoft.com/office/drawing/2014/main" id="{95391280-33AC-480D-8A0C-6CE5CD7693A3}"/>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61" name="ZoneTexte 1160">
          <a:extLst>
            <a:ext uri="{FF2B5EF4-FFF2-40B4-BE49-F238E27FC236}">
              <a16:creationId xmlns:a16="http://schemas.microsoft.com/office/drawing/2014/main" id="{C6182860-BB7D-4AF2-B973-FFA791DB988A}"/>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62" name="ZoneTexte 1161">
          <a:extLst>
            <a:ext uri="{FF2B5EF4-FFF2-40B4-BE49-F238E27FC236}">
              <a16:creationId xmlns:a16="http://schemas.microsoft.com/office/drawing/2014/main" id="{20806B32-2059-4CE9-B0C8-959803C79ADA}"/>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63" name="ZoneTexte 1162">
          <a:extLst>
            <a:ext uri="{FF2B5EF4-FFF2-40B4-BE49-F238E27FC236}">
              <a16:creationId xmlns:a16="http://schemas.microsoft.com/office/drawing/2014/main" id="{39FF20D5-A158-44B6-956F-5A8E3639E8BA}"/>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64" name="ZoneTexte 1163">
          <a:extLst>
            <a:ext uri="{FF2B5EF4-FFF2-40B4-BE49-F238E27FC236}">
              <a16:creationId xmlns:a16="http://schemas.microsoft.com/office/drawing/2014/main" id="{4CDA74E5-25F2-4481-A93B-B5BF2E1D8D3D}"/>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65" name="ZoneTexte 1164">
          <a:extLst>
            <a:ext uri="{FF2B5EF4-FFF2-40B4-BE49-F238E27FC236}">
              <a16:creationId xmlns:a16="http://schemas.microsoft.com/office/drawing/2014/main" id="{E049F6D1-C617-40CD-A6B7-668753819E53}"/>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66" name="ZoneTexte 1165">
          <a:extLst>
            <a:ext uri="{FF2B5EF4-FFF2-40B4-BE49-F238E27FC236}">
              <a16:creationId xmlns:a16="http://schemas.microsoft.com/office/drawing/2014/main" id="{D1AA5628-F439-4F1F-A41D-A0C047F9EB77}"/>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67" name="ZoneTexte 1166">
          <a:extLst>
            <a:ext uri="{FF2B5EF4-FFF2-40B4-BE49-F238E27FC236}">
              <a16:creationId xmlns:a16="http://schemas.microsoft.com/office/drawing/2014/main" id="{79694175-BF4F-44BE-AECF-6B822182977D}"/>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68" name="ZoneTexte 1167">
          <a:extLst>
            <a:ext uri="{FF2B5EF4-FFF2-40B4-BE49-F238E27FC236}">
              <a16:creationId xmlns:a16="http://schemas.microsoft.com/office/drawing/2014/main" id="{8DB23130-0986-4D62-B751-19ABE1624676}"/>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69" name="ZoneTexte 1168">
          <a:extLst>
            <a:ext uri="{FF2B5EF4-FFF2-40B4-BE49-F238E27FC236}">
              <a16:creationId xmlns:a16="http://schemas.microsoft.com/office/drawing/2014/main" id="{25246D9A-2AF9-4632-B0AA-378235F1AF0C}"/>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70" name="ZoneTexte 1169">
          <a:extLst>
            <a:ext uri="{FF2B5EF4-FFF2-40B4-BE49-F238E27FC236}">
              <a16:creationId xmlns:a16="http://schemas.microsoft.com/office/drawing/2014/main" id="{977AEF33-096E-4AAA-8E16-139EB02539CE}"/>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71" name="ZoneTexte 1170">
          <a:extLst>
            <a:ext uri="{FF2B5EF4-FFF2-40B4-BE49-F238E27FC236}">
              <a16:creationId xmlns:a16="http://schemas.microsoft.com/office/drawing/2014/main" id="{55226BA1-F881-4864-9E9A-1EDFD8FEA55C}"/>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72" name="ZoneTexte 1171">
          <a:extLst>
            <a:ext uri="{FF2B5EF4-FFF2-40B4-BE49-F238E27FC236}">
              <a16:creationId xmlns:a16="http://schemas.microsoft.com/office/drawing/2014/main" id="{9E27D651-BC67-47C9-AFCF-73B6CE1695DB}"/>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73" name="ZoneTexte 1172">
          <a:extLst>
            <a:ext uri="{FF2B5EF4-FFF2-40B4-BE49-F238E27FC236}">
              <a16:creationId xmlns:a16="http://schemas.microsoft.com/office/drawing/2014/main" id="{9112E5BC-7F6A-4289-9DD0-60B33BD2210C}"/>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74" name="ZoneTexte 1173">
          <a:extLst>
            <a:ext uri="{FF2B5EF4-FFF2-40B4-BE49-F238E27FC236}">
              <a16:creationId xmlns:a16="http://schemas.microsoft.com/office/drawing/2014/main" id="{797BABD1-68F2-4A36-B880-906CC4BB118E}"/>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75" name="ZoneTexte 1174">
          <a:extLst>
            <a:ext uri="{FF2B5EF4-FFF2-40B4-BE49-F238E27FC236}">
              <a16:creationId xmlns:a16="http://schemas.microsoft.com/office/drawing/2014/main" id="{23069CCD-0F29-4FA7-8C9D-4C0B16CD1B76}"/>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76" name="ZoneTexte 1175">
          <a:extLst>
            <a:ext uri="{FF2B5EF4-FFF2-40B4-BE49-F238E27FC236}">
              <a16:creationId xmlns:a16="http://schemas.microsoft.com/office/drawing/2014/main" id="{8FB8CF2A-4C8F-4484-9EB4-40900EA3D390}"/>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51</xdr:row>
      <xdr:rowOff>128587</xdr:rowOff>
    </xdr:from>
    <xdr:ext cx="65" cy="172227"/>
    <xdr:sp macro="" textlink="">
      <xdr:nvSpPr>
        <xdr:cNvPr id="1177" name="ZoneTexte 1176">
          <a:extLst>
            <a:ext uri="{FF2B5EF4-FFF2-40B4-BE49-F238E27FC236}">
              <a16:creationId xmlns:a16="http://schemas.microsoft.com/office/drawing/2014/main" id="{6B49BDB0-0071-457C-B29B-6A9E2FEC7B7C}"/>
            </a:ext>
          </a:extLst>
        </xdr:cNvPr>
        <xdr:cNvSpPr txBox="1"/>
      </xdr:nvSpPr>
      <xdr:spPr>
        <a:xfrm>
          <a:off x="13506450" y="14025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78" name="ZoneTexte 1177">
          <a:extLst>
            <a:ext uri="{FF2B5EF4-FFF2-40B4-BE49-F238E27FC236}">
              <a16:creationId xmlns:a16="http://schemas.microsoft.com/office/drawing/2014/main" id="{E2B42FDD-C33D-4BB8-BC78-914FD463FD42}"/>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79" name="ZoneTexte 1178">
          <a:extLst>
            <a:ext uri="{FF2B5EF4-FFF2-40B4-BE49-F238E27FC236}">
              <a16:creationId xmlns:a16="http://schemas.microsoft.com/office/drawing/2014/main" id="{065C0451-A776-407A-BF85-B898C122FF8A}"/>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80" name="ZoneTexte 1179">
          <a:extLst>
            <a:ext uri="{FF2B5EF4-FFF2-40B4-BE49-F238E27FC236}">
              <a16:creationId xmlns:a16="http://schemas.microsoft.com/office/drawing/2014/main" id="{FF07CDF4-AD03-4D88-ACC3-977B375045C4}"/>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81" name="ZoneTexte 1180">
          <a:extLst>
            <a:ext uri="{FF2B5EF4-FFF2-40B4-BE49-F238E27FC236}">
              <a16:creationId xmlns:a16="http://schemas.microsoft.com/office/drawing/2014/main" id="{7124E274-9F35-44D4-AAA7-B50CD97099F9}"/>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82" name="ZoneTexte 1181">
          <a:extLst>
            <a:ext uri="{FF2B5EF4-FFF2-40B4-BE49-F238E27FC236}">
              <a16:creationId xmlns:a16="http://schemas.microsoft.com/office/drawing/2014/main" id="{0A012EB5-7D44-494B-B399-D82CCBEBCA86}"/>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83" name="ZoneTexte 1182">
          <a:extLst>
            <a:ext uri="{FF2B5EF4-FFF2-40B4-BE49-F238E27FC236}">
              <a16:creationId xmlns:a16="http://schemas.microsoft.com/office/drawing/2014/main" id="{EF9907FB-1ACE-46C6-9515-48C9963B4CF3}"/>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84" name="ZoneTexte 1183">
          <a:extLst>
            <a:ext uri="{FF2B5EF4-FFF2-40B4-BE49-F238E27FC236}">
              <a16:creationId xmlns:a16="http://schemas.microsoft.com/office/drawing/2014/main" id="{4FA167B6-570C-4E02-A8E1-2CDABFE3BDED}"/>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85" name="ZoneTexte 1184">
          <a:extLst>
            <a:ext uri="{FF2B5EF4-FFF2-40B4-BE49-F238E27FC236}">
              <a16:creationId xmlns:a16="http://schemas.microsoft.com/office/drawing/2014/main" id="{BD6BD8E2-058F-43D7-A15D-FC6865D3705E}"/>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86" name="ZoneTexte 1185">
          <a:extLst>
            <a:ext uri="{FF2B5EF4-FFF2-40B4-BE49-F238E27FC236}">
              <a16:creationId xmlns:a16="http://schemas.microsoft.com/office/drawing/2014/main" id="{C18A9124-41A7-4F81-98CA-598A85D29562}"/>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18</xdr:col>
      <xdr:colOff>0</xdr:colOff>
      <xdr:row>52</xdr:row>
      <xdr:rowOff>128587</xdr:rowOff>
    </xdr:from>
    <xdr:ext cx="65" cy="172227"/>
    <xdr:sp macro="" textlink="">
      <xdr:nvSpPr>
        <xdr:cNvPr id="1187" name="ZoneTexte 1186">
          <a:extLst>
            <a:ext uri="{FF2B5EF4-FFF2-40B4-BE49-F238E27FC236}">
              <a16:creationId xmlns:a16="http://schemas.microsoft.com/office/drawing/2014/main" id="{AB42CA3B-0E06-4B77-A350-60578161E4D6}"/>
            </a:ext>
          </a:extLst>
        </xdr:cNvPr>
        <xdr:cNvSpPr txBox="1"/>
      </xdr:nvSpPr>
      <xdr:spPr>
        <a:xfrm>
          <a:off x="13506450" y="1429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oneCellAnchor>
    <xdr:from>
      <xdr:col>26</xdr:col>
      <xdr:colOff>0</xdr:colOff>
      <xdr:row>81</xdr:row>
      <xdr:rowOff>128587</xdr:rowOff>
    </xdr:from>
    <xdr:ext cx="65" cy="172227"/>
    <xdr:sp macro="" textlink="">
      <xdr:nvSpPr>
        <xdr:cNvPr id="1188" name="ZoneTexte 1187">
          <a:extLst>
            <a:ext uri="{FF2B5EF4-FFF2-40B4-BE49-F238E27FC236}">
              <a16:creationId xmlns:a16="http://schemas.microsoft.com/office/drawing/2014/main" id="{F281491B-3982-48A6-86A3-0556212BC17F}"/>
            </a:ext>
          </a:extLst>
        </xdr:cNvPr>
        <xdr:cNvSpPr txBox="1"/>
      </xdr:nvSpPr>
      <xdr:spPr>
        <a:xfrm>
          <a:off x="23488650" y="220265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fr-FR" sz="1100"/>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390525</xdr:colOff>
      <xdr:row>421</xdr:row>
      <xdr:rowOff>114300</xdr:rowOff>
    </xdr:from>
    <xdr:to>
      <xdr:col>4</xdr:col>
      <xdr:colOff>723900</xdr:colOff>
      <xdr:row>430</xdr:row>
      <xdr:rowOff>161925</xdr:rowOff>
    </xdr:to>
    <xdr:pic>
      <xdr:nvPicPr>
        <xdr:cNvPr id="2" name="Picture 3" descr="http://www.educastream.com/IMG/Image/volumes21a.png">
          <a:extLst>
            <a:ext uri="{FF2B5EF4-FFF2-40B4-BE49-F238E27FC236}">
              <a16:creationId xmlns:a16="http://schemas.microsoft.com/office/drawing/2014/main" id="{43C6B3B8-907D-4E7D-AD21-5BB32FF5A0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175" y="103060500"/>
          <a:ext cx="3476625"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238126</xdr:colOff>
      <xdr:row>831</xdr:row>
      <xdr:rowOff>95250</xdr:rowOff>
    </xdr:from>
    <xdr:to>
      <xdr:col>2</xdr:col>
      <xdr:colOff>171450</xdr:colOff>
      <xdr:row>839</xdr:row>
      <xdr:rowOff>34391</xdr:rowOff>
    </xdr:to>
    <xdr:pic>
      <xdr:nvPicPr>
        <xdr:cNvPr id="3" name="Image 2">
          <a:extLst>
            <a:ext uri="{FF2B5EF4-FFF2-40B4-BE49-F238E27FC236}">
              <a16:creationId xmlns:a16="http://schemas.microsoft.com/office/drawing/2014/main" id="{A065EEED-89B2-42AF-B773-F869607B546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6" y="187194825"/>
          <a:ext cx="1228724" cy="19203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295275</xdr:colOff>
      <xdr:row>844</xdr:row>
      <xdr:rowOff>66675</xdr:rowOff>
    </xdr:from>
    <xdr:to>
      <xdr:col>2</xdr:col>
      <xdr:colOff>666750</xdr:colOff>
      <xdr:row>847</xdr:row>
      <xdr:rowOff>0</xdr:rowOff>
    </xdr:to>
    <xdr:pic>
      <xdr:nvPicPr>
        <xdr:cNvPr id="4" name="Image 3">
          <a:extLst>
            <a:ext uri="{FF2B5EF4-FFF2-40B4-BE49-F238E27FC236}">
              <a16:creationId xmlns:a16="http://schemas.microsoft.com/office/drawing/2014/main" id="{D94C4E13-8280-4EAF-9134-17F60291DB0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90675" y="190385700"/>
          <a:ext cx="371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851</xdr:row>
      <xdr:rowOff>28575</xdr:rowOff>
    </xdr:from>
    <xdr:to>
      <xdr:col>2</xdr:col>
      <xdr:colOff>409575</xdr:colOff>
      <xdr:row>853</xdr:row>
      <xdr:rowOff>209550</xdr:rowOff>
    </xdr:to>
    <xdr:pic>
      <xdr:nvPicPr>
        <xdr:cNvPr id="5" name="Image 4">
          <a:extLst>
            <a:ext uri="{FF2B5EF4-FFF2-40B4-BE49-F238E27FC236}">
              <a16:creationId xmlns:a16="http://schemas.microsoft.com/office/drawing/2014/main" id="{96707FD8-CFB7-4FA1-8D10-6A839476A63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0" y="192081150"/>
          <a:ext cx="371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858</xdr:row>
      <xdr:rowOff>19050</xdr:rowOff>
    </xdr:from>
    <xdr:to>
      <xdr:col>2</xdr:col>
      <xdr:colOff>409575</xdr:colOff>
      <xdr:row>860</xdr:row>
      <xdr:rowOff>200025</xdr:rowOff>
    </xdr:to>
    <xdr:pic>
      <xdr:nvPicPr>
        <xdr:cNvPr id="6" name="Image 5">
          <a:extLst>
            <a:ext uri="{FF2B5EF4-FFF2-40B4-BE49-F238E27FC236}">
              <a16:creationId xmlns:a16="http://schemas.microsoft.com/office/drawing/2014/main" id="{42911916-5B7F-44F4-B42B-34D3066AAA16}"/>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3500" y="193805175"/>
          <a:ext cx="371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842</xdr:row>
      <xdr:rowOff>0</xdr:rowOff>
    </xdr:from>
    <xdr:to>
      <xdr:col>1</xdr:col>
      <xdr:colOff>676275</xdr:colOff>
      <xdr:row>845</xdr:row>
      <xdr:rowOff>38100</xdr:rowOff>
    </xdr:to>
    <xdr:pic>
      <xdr:nvPicPr>
        <xdr:cNvPr id="7" name="Image 8">
          <a:extLst>
            <a:ext uri="{FF2B5EF4-FFF2-40B4-BE49-F238E27FC236}">
              <a16:creationId xmlns:a16="http://schemas.microsoft.com/office/drawing/2014/main" id="{381728F5-2917-475E-9CF6-31ECDEB2B0C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 y="189823725"/>
          <a:ext cx="6000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466725</xdr:colOff>
      <xdr:row>845</xdr:row>
      <xdr:rowOff>76200</xdr:rowOff>
    </xdr:from>
    <xdr:to>
      <xdr:col>3</xdr:col>
      <xdr:colOff>762000</xdr:colOff>
      <xdr:row>847</xdr:row>
      <xdr:rowOff>171450</xdr:rowOff>
    </xdr:to>
    <xdr:pic>
      <xdr:nvPicPr>
        <xdr:cNvPr id="8" name="Image 13">
          <a:extLst>
            <a:ext uri="{FF2B5EF4-FFF2-40B4-BE49-F238E27FC236}">
              <a16:creationId xmlns:a16="http://schemas.microsoft.com/office/drawing/2014/main" id="{561EC7FB-BF0C-437A-AAD1-9448BEDA73C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09875" y="190642875"/>
          <a:ext cx="2952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390525</xdr:colOff>
      <xdr:row>851</xdr:row>
      <xdr:rowOff>228600</xdr:rowOff>
    </xdr:from>
    <xdr:to>
      <xdr:col>3</xdr:col>
      <xdr:colOff>676275</xdr:colOff>
      <xdr:row>854</xdr:row>
      <xdr:rowOff>85725</xdr:rowOff>
    </xdr:to>
    <xdr:pic>
      <xdr:nvPicPr>
        <xdr:cNvPr id="9" name="Image 18">
          <a:extLst>
            <a:ext uri="{FF2B5EF4-FFF2-40B4-BE49-F238E27FC236}">
              <a16:creationId xmlns:a16="http://schemas.microsoft.com/office/drawing/2014/main" id="{BFFAF3F5-FA01-4CE9-A3C9-57343DF3224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33675" y="192281175"/>
          <a:ext cx="2857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858</xdr:row>
      <xdr:rowOff>28575</xdr:rowOff>
    </xdr:from>
    <xdr:to>
      <xdr:col>2</xdr:col>
      <xdr:colOff>409575</xdr:colOff>
      <xdr:row>860</xdr:row>
      <xdr:rowOff>209550</xdr:rowOff>
    </xdr:to>
    <xdr:pic>
      <xdr:nvPicPr>
        <xdr:cNvPr id="10" name="Image 19">
          <a:extLst>
            <a:ext uri="{FF2B5EF4-FFF2-40B4-BE49-F238E27FC236}">
              <a16:creationId xmlns:a16="http://schemas.microsoft.com/office/drawing/2014/main" id="{94F5874A-AE59-4670-8AB4-575CDC32458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0" y="193814700"/>
          <a:ext cx="371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428625</xdr:colOff>
      <xdr:row>858</xdr:row>
      <xdr:rowOff>238125</xdr:rowOff>
    </xdr:from>
    <xdr:to>
      <xdr:col>3</xdr:col>
      <xdr:colOff>714375</xdr:colOff>
      <xdr:row>861</xdr:row>
      <xdr:rowOff>104775</xdr:rowOff>
    </xdr:to>
    <xdr:pic>
      <xdr:nvPicPr>
        <xdr:cNvPr id="11" name="Image 22">
          <a:extLst>
            <a:ext uri="{FF2B5EF4-FFF2-40B4-BE49-F238E27FC236}">
              <a16:creationId xmlns:a16="http://schemas.microsoft.com/office/drawing/2014/main" id="{2F2E6AFF-8674-434A-BFA9-8D2D4DA2B4F2}"/>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71775" y="194024250"/>
          <a:ext cx="2857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866</xdr:row>
      <xdr:rowOff>19050</xdr:rowOff>
    </xdr:from>
    <xdr:to>
      <xdr:col>2</xdr:col>
      <xdr:colOff>409575</xdr:colOff>
      <xdr:row>868</xdr:row>
      <xdr:rowOff>200025</xdr:rowOff>
    </xdr:to>
    <xdr:pic>
      <xdr:nvPicPr>
        <xdr:cNvPr id="12" name="Image 30">
          <a:extLst>
            <a:ext uri="{FF2B5EF4-FFF2-40B4-BE49-F238E27FC236}">
              <a16:creationId xmlns:a16="http://schemas.microsoft.com/office/drawing/2014/main" id="{FC91EE25-5A27-4E8B-8554-7333DA14D989}"/>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3500" y="195786375"/>
          <a:ext cx="371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38100</xdr:colOff>
      <xdr:row>866</xdr:row>
      <xdr:rowOff>28575</xdr:rowOff>
    </xdr:from>
    <xdr:to>
      <xdr:col>2</xdr:col>
      <xdr:colOff>409575</xdr:colOff>
      <xdr:row>868</xdr:row>
      <xdr:rowOff>209550</xdr:rowOff>
    </xdr:to>
    <xdr:pic>
      <xdr:nvPicPr>
        <xdr:cNvPr id="13" name="Image 31">
          <a:extLst>
            <a:ext uri="{FF2B5EF4-FFF2-40B4-BE49-F238E27FC236}">
              <a16:creationId xmlns:a16="http://schemas.microsoft.com/office/drawing/2014/main" id="{3D0017AC-4632-4AC7-A97C-AF4241D6ACC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3500" y="195795900"/>
          <a:ext cx="3714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409575</xdr:colOff>
      <xdr:row>867</xdr:row>
      <xdr:rowOff>28575</xdr:rowOff>
    </xdr:from>
    <xdr:to>
      <xdr:col>3</xdr:col>
      <xdr:colOff>695325</xdr:colOff>
      <xdr:row>869</xdr:row>
      <xdr:rowOff>161925</xdr:rowOff>
    </xdr:to>
    <xdr:pic>
      <xdr:nvPicPr>
        <xdr:cNvPr id="14" name="Image 34">
          <a:extLst>
            <a:ext uri="{FF2B5EF4-FFF2-40B4-BE49-F238E27FC236}">
              <a16:creationId xmlns:a16="http://schemas.microsoft.com/office/drawing/2014/main" id="{34F950FD-E166-48C5-B5FA-8219DF46F9C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752725" y="196043550"/>
          <a:ext cx="2857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85725</xdr:colOff>
      <xdr:row>842</xdr:row>
      <xdr:rowOff>76200</xdr:rowOff>
    </xdr:from>
    <xdr:to>
      <xdr:col>7</xdr:col>
      <xdr:colOff>438150</xdr:colOff>
      <xdr:row>844</xdr:row>
      <xdr:rowOff>142875</xdr:rowOff>
    </xdr:to>
    <xdr:pic>
      <xdr:nvPicPr>
        <xdr:cNvPr id="15" name="Image 2">
          <a:extLst>
            <a:ext uri="{FF2B5EF4-FFF2-40B4-BE49-F238E27FC236}">
              <a16:creationId xmlns:a16="http://schemas.microsoft.com/office/drawing/2014/main" id="{A5C37C17-6A18-4E6B-BCD0-2FBEE4C3D51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19875" y="189899925"/>
          <a:ext cx="3524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57150</xdr:colOff>
      <xdr:row>844</xdr:row>
      <xdr:rowOff>295275</xdr:rowOff>
    </xdr:from>
    <xdr:to>
      <xdr:col>7</xdr:col>
      <xdr:colOff>371475</xdr:colOff>
      <xdr:row>847</xdr:row>
      <xdr:rowOff>219075</xdr:rowOff>
    </xdr:to>
    <xdr:pic>
      <xdr:nvPicPr>
        <xdr:cNvPr id="16" name="Image 37">
          <a:extLst>
            <a:ext uri="{FF2B5EF4-FFF2-40B4-BE49-F238E27FC236}">
              <a16:creationId xmlns:a16="http://schemas.microsoft.com/office/drawing/2014/main" id="{1A234EFC-E8FB-4AD8-A3F9-B7AAEEC91637}"/>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91300" y="190566675"/>
          <a:ext cx="3143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848</xdr:row>
      <xdr:rowOff>0</xdr:rowOff>
    </xdr:from>
    <xdr:to>
      <xdr:col>7</xdr:col>
      <xdr:colOff>314325</xdr:colOff>
      <xdr:row>850</xdr:row>
      <xdr:rowOff>219075</xdr:rowOff>
    </xdr:to>
    <xdr:pic>
      <xdr:nvPicPr>
        <xdr:cNvPr id="17" name="Image 39">
          <a:extLst>
            <a:ext uri="{FF2B5EF4-FFF2-40B4-BE49-F238E27FC236}">
              <a16:creationId xmlns:a16="http://schemas.microsoft.com/office/drawing/2014/main" id="{259053FE-E03D-46E6-8F4A-ACDAB65BF18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4150" y="191309625"/>
          <a:ext cx="3143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893</xdr:row>
      <xdr:rowOff>0</xdr:rowOff>
    </xdr:from>
    <xdr:to>
      <xdr:col>7</xdr:col>
      <xdr:colOff>314325</xdr:colOff>
      <xdr:row>896</xdr:row>
      <xdr:rowOff>142875</xdr:rowOff>
    </xdr:to>
    <xdr:pic>
      <xdr:nvPicPr>
        <xdr:cNvPr id="18" name="Image 40">
          <a:extLst>
            <a:ext uri="{FF2B5EF4-FFF2-40B4-BE49-F238E27FC236}">
              <a16:creationId xmlns:a16="http://schemas.microsoft.com/office/drawing/2014/main" id="{49CDEECC-15AC-4C27-A2C8-29EA3FB66893}"/>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4150" y="201958575"/>
          <a:ext cx="3143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852</xdr:row>
      <xdr:rowOff>0</xdr:rowOff>
    </xdr:from>
    <xdr:to>
      <xdr:col>7</xdr:col>
      <xdr:colOff>314325</xdr:colOff>
      <xdr:row>854</xdr:row>
      <xdr:rowOff>219075</xdr:rowOff>
    </xdr:to>
    <xdr:pic>
      <xdr:nvPicPr>
        <xdr:cNvPr id="19" name="Image 41">
          <a:extLst>
            <a:ext uri="{FF2B5EF4-FFF2-40B4-BE49-F238E27FC236}">
              <a16:creationId xmlns:a16="http://schemas.microsoft.com/office/drawing/2014/main" id="{724F9B23-4C42-43B9-B6BC-38A6BCB86269}"/>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4150" y="192300225"/>
          <a:ext cx="3143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854</xdr:row>
      <xdr:rowOff>0</xdr:rowOff>
    </xdr:from>
    <xdr:to>
      <xdr:col>7</xdr:col>
      <xdr:colOff>314325</xdr:colOff>
      <xdr:row>856</xdr:row>
      <xdr:rowOff>219075</xdr:rowOff>
    </xdr:to>
    <xdr:pic>
      <xdr:nvPicPr>
        <xdr:cNvPr id="20" name="Image 43">
          <a:extLst>
            <a:ext uri="{FF2B5EF4-FFF2-40B4-BE49-F238E27FC236}">
              <a16:creationId xmlns:a16="http://schemas.microsoft.com/office/drawing/2014/main" id="{884AC857-6329-4904-9D3B-69F2E9A0228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4150" y="192795525"/>
          <a:ext cx="3143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38100</xdr:colOff>
      <xdr:row>855</xdr:row>
      <xdr:rowOff>276225</xdr:rowOff>
    </xdr:from>
    <xdr:to>
      <xdr:col>7</xdr:col>
      <xdr:colOff>352425</xdr:colOff>
      <xdr:row>858</xdr:row>
      <xdr:rowOff>219075</xdr:rowOff>
    </xdr:to>
    <xdr:pic>
      <xdr:nvPicPr>
        <xdr:cNvPr id="21" name="Image 44">
          <a:extLst>
            <a:ext uri="{FF2B5EF4-FFF2-40B4-BE49-F238E27FC236}">
              <a16:creationId xmlns:a16="http://schemas.microsoft.com/office/drawing/2014/main" id="{40834122-B218-4A00-9A63-002814E8DE6B}"/>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72250" y="193290825"/>
          <a:ext cx="3143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152400</xdr:colOff>
      <xdr:row>19</xdr:row>
      <xdr:rowOff>9525</xdr:rowOff>
    </xdr:from>
    <xdr:to>
      <xdr:col>16</xdr:col>
      <xdr:colOff>180975</xdr:colOff>
      <xdr:row>21</xdr:row>
      <xdr:rowOff>219075</xdr:rowOff>
    </xdr:to>
    <xdr:sp macro="" textlink="">
      <xdr:nvSpPr>
        <xdr:cNvPr id="22" name="Bulle ronde 21">
          <a:extLst>
            <a:ext uri="{FF2B5EF4-FFF2-40B4-BE49-F238E27FC236}">
              <a16:creationId xmlns:a16="http://schemas.microsoft.com/office/drawing/2014/main" id="{229A99A9-351A-4069-B8E8-B1AAB1D2D859}"/>
            </a:ext>
          </a:extLst>
        </xdr:cNvPr>
        <xdr:cNvSpPr/>
      </xdr:nvSpPr>
      <xdr:spPr bwMode="auto">
        <a:xfrm>
          <a:off x="14020800" y="4572000"/>
          <a:ext cx="1971675" cy="609600"/>
        </a:xfrm>
        <a:prstGeom prst="wedgeEllipseCallout">
          <a:avLst>
            <a:gd name="adj1" fmla="val -66373"/>
            <a:gd name="adj2" fmla="val 46179"/>
          </a:avLst>
        </a:prstGeom>
        <a:gradFill flip="none" rotWithShape="1">
          <a:gsLst>
            <a:gs pos="0">
              <a:schemeClr val="accent4">
                <a:lumMod val="5000"/>
                <a:lumOff val="95000"/>
              </a:schemeClr>
            </a:gs>
            <a:gs pos="74000">
              <a:schemeClr val="accent4">
                <a:lumMod val="45000"/>
                <a:lumOff val="55000"/>
              </a:schemeClr>
            </a:gs>
            <a:gs pos="83000">
              <a:schemeClr val="accent4">
                <a:lumMod val="45000"/>
                <a:lumOff val="55000"/>
              </a:schemeClr>
            </a:gs>
            <a:gs pos="100000">
              <a:schemeClr val="accent4">
                <a:lumMod val="30000"/>
                <a:lumOff val="70000"/>
              </a:schemeClr>
            </a:gs>
          </a:gsLst>
          <a:lin ang="5400000" scaled="1"/>
          <a:tileRect/>
        </a:gradFill>
        <a:ln>
          <a:headEnd type="none" w="med" len="med"/>
          <a:tailEnd type="none" w="med" len="med"/>
        </a:ln>
      </xdr:spPr>
      <xdr:style>
        <a:lnRef idx="1">
          <a:schemeClr val="accent3"/>
        </a:lnRef>
        <a:fillRef idx="2">
          <a:schemeClr val="accent3"/>
        </a:fillRef>
        <a:effectRef idx="1">
          <a:schemeClr val="accent3"/>
        </a:effectRef>
        <a:fontRef idx="minor">
          <a:schemeClr val="dk1"/>
        </a:fontRef>
      </xdr:style>
      <xdr:txBody>
        <a:bodyPr vertOverflow="clip" wrap="square" lIns="18288" tIns="0" rIns="0" bIns="0" rtlCol="0" anchor="ctr" upright="1"/>
        <a:lstStyle/>
        <a:p>
          <a:pPr algn="ctr"/>
          <a:r>
            <a:rPr lang="fr-FR" sz="1100">
              <a:solidFill>
                <a:srgbClr val="0070C0"/>
              </a:solidFill>
            </a:rPr>
            <a:t>Saisissez le poids de</a:t>
          </a:r>
          <a:r>
            <a:rPr lang="fr-FR" sz="1100" baseline="0">
              <a:solidFill>
                <a:srgbClr val="0070C0"/>
              </a:solidFill>
            </a:rPr>
            <a:t> </a:t>
          </a:r>
          <a:r>
            <a:rPr lang="fr-FR" sz="1100">
              <a:solidFill>
                <a:srgbClr val="0070C0"/>
              </a:solidFill>
            </a:rPr>
            <a:t>fabrication</a:t>
          </a:r>
        </a:p>
      </xdr:txBody>
    </xdr:sp>
    <xdr:clientData/>
  </xdr:twoCellAnchor>
  <xdr:twoCellAnchor>
    <xdr:from>
      <xdr:col>14</xdr:col>
      <xdr:colOff>0</xdr:colOff>
      <xdr:row>25</xdr:row>
      <xdr:rowOff>0</xdr:rowOff>
    </xdr:from>
    <xdr:to>
      <xdr:col>16</xdr:col>
      <xdr:colOff>133350</xdr:colOff>
      <xdr:row>31</xdr:row>
      <xdr:rowOff>66675</xdr:rowOff>
    </xdr:to>
    <xdr:sp macro="" textlink="">
      <xdr:nvSpPr>
        <xdr:cNvPr id="23" name="AutoShape 1">
          <a:extLst>
            <a:ext uri="{FF2B5EF4-FFF2-40B4-BE49-F238E27FC236}">
              <a16:creationId xmlns:a16="http://schemas.microsoft.com/office/drawing/2014/main" id="{7C861899-4E87-4E8C-9BBA-56AE85123C84}"/>
            </a:ext>
          </a:extLst>
        </xdr:cNvPr>
        <xdr:cNvSpPr>
          <a:spLocks noChangeArrowheads="1"/>
        </xdr:cNvSpPr>
      </xdr:nvSpPr>
      <xdr:spPr bwMode="auto">
        <a:xfrm>
          <a:off x="13868400" y="5819775"/>
          <a:ext cx="2076450" cy="1323975"/>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fr-FR" sz="900" b="0" i="0" u="none" strike="noStrike" baseline="0">
              <a:solidFill>
                <a:srgbClr val="FF0000"/>
              </a:solidFill>
              <a:latin typeface="Times New Roman"/>
              <a:cs typeface="Times New Roman"/>
            </a:rPr>
            <a:t>Saisissez le texte que vous voulez</a:t>
          </a:r>
        </a:p>
      </xdr:txBody>
    </xdr:sp>
    <xdr:clientData/>
  </xdr:twoCellAnchor>
  <xdr:twoCellAnchor editAs="oneCell">
    <xdr:from>
      <xdr:col>12</xdr:col>
      <xdr:colOff>971550</xdr:colOff>
      <xdr:row>610</xdr:row>
      <xdr:rowOff>66675</xdr:rowOff>
    </xdr:from>
    <xdr:to>
      <xdr:col>16</xdr:col>
      <xdr:colOff>371475</xdr:colOff>
      <xdr:row>618</xdr:row>
      <xdr:rowOff>28575</xdr:rowOff>
    </xdr:to>
    <xdr:pic>
      <xdr:nvPicPr>
        <xdr:cNvPr id="24" name="Image 23" descr="Résultats de pourcentage dans la colonne D">
          <a:extLst>
            <a:ext uri="{FF2B5EF4-FFF2-40B4-BE49-F238E27FC236}">
              <a16:creationId xmlns:a16="http://schemas.microsoft.com/office/drawing/2014/main" id="{19C66224-22EB-4C02-B383-4F3749715EA9}"/>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2744450" y="142179675"/>
          <a:ext cx="3438525" cy="1562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547</xdr:row>
      <xdr:rowOff>114300</xdr:rowOff>
    </xdr:from>
    <xdr:to>
      <xdr:col>8</xdr:col>
      <xdr:colOff>734586</xdr:colOff>
      <xdr:row>555</xdr:row>
      <xdr:rowOff>47887</xdr:rowOff>
    </xdr:to>
    <xdr:pic>
      <xdr:nvPicPr>
        <xdr:cNvPr id="25" name="Image 24">
          <a:extLst>
            <a:ext uri="{FF2B5EF4-FFF2-40B4-BE49-F238E27FC236}">
              <a16:creationId xmlns:a16="http://schemas.microsoft.com/office/drawing/2014/main" id="{D98A3BA0-F905-4A7B-9A1D-8C1F005032C9}"/>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0" y="128701800"/>
          <a:ext cx="8316486" cy="1876687"/>
        </a:xfrm>
        <a:prstGeom prst="rect">
          <a:avLst/>
        </a:prstGeom>
      </xdr:spPr>
    </xdr:pic>
    <xdr:clientData/>
  </xdr:twoCellAnchor>
  <xdr:twoCellAnchor editAs="oneCell">
    <xdr:from>
      <xdr:col>3</xdr:col>
      <xdr:colOff>304800</xdr:colOff>
      <xdr:row>82</xdr:row>
      <xdr:rowOff>200025</xdr:rowOff>
    </xdr:from>
    <xdr:to>
      <xdr:col>3</xdr:col>
      <xdr:colOff>666750</xdr:colOff>
      <xdr:row>82</xdr:row>
      <xdr:rowOff>561975</xdr:rowOff>
    </xdr:to>
    <xdr:pic>
      <xdr:nvPicPr>
        <xdr:cNvPr id="26" name="Picture">
          <a:extLst>
            <a:ext uri="{FF2B5EF4-FFF2-40B4-BE49-F238E27FC236}">
              <a16:creationId xmlns:a16="http://schemas.microsoft.com/office/drawing/2014/main" id="{192773A8-C891-45D7-9CAC-A0C78473BC8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647950" y="18373725"/>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238125</xdr:colOff>
      <xdr:row>82</xdr:row>
      <xdr:rowOff>180974</xdr:rowOff>
    </xdr:from>
    <xdr:to>
      <xdr:col>4</xdr:col>
      <xdr:colOff>647700</xdr:colOff>
      <xdr:row>82</xdr:row>
      <xdr:rowOff>552449</xdr:rowOff>
    </xdr:to>
    <xdr:pic>
      <xdr:nvPicPr>
        <xdr:cNvPr id="27" name="Picture">
          <a:extLst>
            <a:ext uri="{FF2B5EF4-FFF2-40B4-BE49-F238E27FC236}">
              <a16:creationId xmlns:a16="http://schemas.microsoft.com/office/drawing/2014/main" id="{A5C06912-D4BF-4A23-AD21-87E13688C3C1}"/>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629025" y="18354674"/>
          <a:ext cx="4095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209550</xdr:colOff>
      <xdr:row>82</xdr:row>
      <xdr:rowOff>142874</xdr:rowOff>
    </xdr:from>
    <xdr:to>
      <xdr:col>5</xdr:col>
      <xdr:colOff>581025</xdr:colOff>
      <xdr:row>82</xdr:row>
      <xdr:rowOff>552449</xdr:rowOff>
    </xdr:to>
    <xdr:pic>
      <xdr:nvPicPr>
        <xdr:cNvPr id="28" name="Picture">
          <a:extLst>
            <a:ext uri="{FF2B5EF4-FFF2-40B4-BE49-F238E27FC236}">
              <a16:creationId xmlns:a16="http://schemas.microsoft.com/office/drawing/2014/main" id="{58B22F48-C16B-43E0-8345-89EB0569ECA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648200" y="18316574"/>
          <a:ext cx="3714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104775</xdr:colOff>
      <xdr:row>82</xdr:row>
      <xdr:rowOff>171450</xdr:rowOff>
    </xdr:from>
    <xdr:to>
      <xdr:col>6</xdr:col>
      <xdr:colOff>523875</xdr:colOff>
      <xdr:row>82</xdr:row>
      <xdr:rowOff>561975</xdr:rowOff>
    </xdr:to>
    <xdr:pic>
      <xdr:nvPicPr>
        <xdr:cNvPr id="29" name="Picture">
          <a:extLst>
            <a:ext uri="{FF2B5EF4-FFF2-40B4-BE49-F238E27FC236}">
              <a16:creationId xmlns:a16="http://schemas.microsoft.com/office/drawing/2014/main" id="{18E3B931-5586-4F3B-A73D-6E862879B66B}"/>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591175" y="18345150"/>
          <a:ext cx="4191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171450</xdr:colOff>
      <xdr:row>82</xdr:row>
      <xdr:rowOff>161925</xdr:rowOff>
    </xdr:from>
    <xdr:to>
      <xdr:col>7</xdr:col>
      <xdr:colOff>533400</xdr:colOff>
      <xdr:row>82</xdr:row>
      <xdr:rowOff>533400</xdr:rowOff>
    </xdr:to>
    <xdr:pic>
      <xdr:nvPicPr>
        <xdr:cNvPr id="30" name="Picture">
          <a:extLst>
            <a:ext uri="{FF2B5EF4-FFF2-40B4-BE49-F238E27FC236}">
              <a16:creationId xmlns:a16="http://schemas.microsoft.com/office/drawing/2014/main" id="{20F0D72C-3966-4962-AAD5-1A2EAA216A7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705600" y="18335625"/>
          <a:ext cx="361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142875</xdr:colOff>
      <xdr:row>82</xdr:row>
      <xdr:rowOff>190500</xdr:rowOff>
    </xdr:from>
    <xdr:to>
      <xdr:col>8</xdr:col>
      <xdr:colOff>571500</xdr:colOff>
      <xdr:row>82</xdr:row>
      <xdr:rowOff>552450</xdr:rowOff>
    </xdr:to>
    <xdr:pic>
      <xdr:nvPicPr>
        <xdr:cNvPr id="31" name="Picture">
          <a:extLst>
            <a:ext uri="{FF2B5EF4-FFF2-40B4-BE49-F238E27FC236}">
              <a16:creationId xmlns:a16="http://schemas.microsoft.com/office/drawing/2014/main" id="{248B4D89-8F9F-4953-8441-2F74115C6689}"/>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724775" y="18364200"/>
          <a:ext cx="4286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228600</xdr:colOff>
      <xdr:row>82</xdr:row>
      <xdr:rowOff>180975</xdr:rowOff>
    </xdr:from>
    <xdr:to>
      <xdr:col>9</xdr:col>
      <xdr:colOff>552450</xdr:colOff>
      <xdr:row>82</xdr:row>
      <xdr:rowOff>533400</xdr:rowOff>
    </xdr:to>
    <xdr:pic>
      <xdr:nvPicPr>
        <xdr:cNvPr id="32" name="Picture">
          <a:extLst>
            <a:ext uri="{FF2B5EF4-FFF2-40B4-BE49-F238E27FC236}">
              <a16:creationId xmlns:a16="http://schemas.microsoft.com/office/drawing/2014/main" id="{8943D183-13EA-42B7-8BE5-2AF4A4E0915C}"/>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8858250" y="18354675"/>
          <a:ext cx="3238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123825</xdr:colOff>
      <xdr:row>82</xdr:row>
      <xdr:rowOff>171450</xdr:rowOff>
    </xdr:from>
    <xdr:to>
      <xdr:col>10</xdr:col>
      <xdr:colOff>476250</xdr:colOff>
      <xdr:row>82</xdr:row>
      <xdr:rowOff>542925</xdr:rowOff>
    </xdr:to>
    <xdr:pic>
      <xdr:nvPicPr>
        <xdr:cNvPr id="33" name="Picture">
          <a:extLst>
            <a:ext uri="{FF2B5EF4-FFF2-40B4-BE49-F238E27FC236}">
              <a16:creationId xmlns:a16="http://schemas.microsoft.com/office/drawing/2014/main" id="{FD8A98CC-6BF8-4C45-B442-4CFB92CA892A}"/>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801225" y="18345150"/>
          <a:ext cx="3524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428625</xdr:colOff>
      <xdr:row>82</xdr:row>
      <xdr:rowOff>180975</xdr:rowOff>
    </xdr:from>
    <xdr:to>
      <xdr:col>2</xdr:col>
      <xdr:colOff>781050</xdr:colOff>
      <xdr:row>82</xdr:row>
      <xdr:rowOff>561975</xdr:rowOff>
    </xdr:to>
    <xdr:pic>
      <xdr:nvPicPr>
        <xdr:cNvPr id="34" name="Picture">
          <a:extLst>
            <a:ext uri="{FF2B5EF4-FFF2-40B4-BE49-F238E27FC236}">
              <a16:creationId xmlns:a16="http://schemas.microsoft.com/office/drawing/2014/main" id="{07458062-A77A-4391-AA83-078A623CDC89}"/>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724025" y="18354675"/>
          <a:ext cx="3524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619124</xdr:colOff>
      <xdr:row>206</xdr:row>
      <xdr:rowOff>133350</xdr:rowOff>
    </xdr:from>
    <xdr:to>
      <xdr:col>5</xdr:col>
      <xdr:colOff>209549</xdr:colOff>
      <xdr:row>216</xdr:row>
      <xdr:rowOff>219075</xdr:rowOff>
    </xdr:to>
    <xdr:graphicFrame macro="">
      <xdr:nvGraphicFramePr>
        <xdr:cNvPr id="35" name="Diagramme 34">
          <a:extLst>
            <a:ext uri="{FF2B5EF4-FFF2-40B4-BE49-F238E27FC236}">
              <a16:creationId xmlns:a16="http://schemas.microsoft.com/office/drawing/2014/main" id="{1D9C9754-1602-4FBD-B194-93F827B8206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 r:lo="rId20" r:qs="rId21" r:cs="rId22"/>
        </a:graphicData>
      </a:graphic>
    </xdr:graphicFrame>
    <xdr:clientData/>
  </xdr:twoCellAnchor>
  <xdr:twoCellAnchor editAs="oneCell">
    <xdr:from>
      <xdr:col>1</xdr:col>
      <xdr:colOff>793750</xdr:colOff>
      <xdr:row>234</xdr:row>
      <xdr:rowOff>117476</xdr:rowOff>
    </xdr:from>
    <xdr:to>
      <xdr:col>3</xdr:col>
      <xdr:colOff>1000125</xdr:colOff>
      <xdr:row>235</xdr:row>
      <xdr:rowOff>89279</xdr:rowOff>
    </xdr:to>
    <xdr:pic>
      <xdr:nvPicPr>
        <xdr:cNvPr id="36" name="Image 35">
          <a:extLst>
            <a:ext uri="{FF2B5EF4-FFF2-40B4-BE49-F238E27FC236}">
              <a16:creationId xmlns:a16="http://schemas.microsoft.com/office/drawing/2014/main" id="{62D482CC-C4C7-4082-9F28-DC1800698C07}"/>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041400" y="55667276"/>
          <a:ext cx="2301875" cy="1505328"/>
        </a:xfrm>
        <a:prstGeom prst="rect">
          <a:avLst/>
        </a:prstGeom>
      </xdr:spPr>
    </xdr:pic>
    <xdr:clientData/>
  </xdr:twoCellAnchor>
  <xdr:twoCellAnchor editAs="oneCell">
    <xdr:from>
      <xdr:col>10</xdr:col>
      <xdr:colOff>342900</xdr:colOff>
      <xdr:row>234</xdr:row>
      <xdr:rowOff>247650</xdr:rowOff>
    </xdr:from>
    <xdr:to>
      <xdr:col>12</xdr:col>
      <xdr:colOff>466725</xdr:colOff>
      <xdr:row>234</xdr:row>
      <xdr:rowOff>1301997</xdr:rowOff>
    </xdr:to>
    <xdr:pic>
      <xdr:nvPicPr>
        <xdr:cNvPr id="37" name="Image 36" descr="http://s1.lemde.fr/medias/web/1.2.686/img/friends/logos/logo_chef_simon_97x22.png">
          <a:extLst>
            <a:ext uri="{FF2B5EF4-FFF2-40B4-BE49-F238E27FC236}">
              <a16:creationId xmlns:a16="http://schemas.microsoft.com/office/drawing/2014/main" id="{FFCBB938-605B-4D1C-9F1D-CAF217F3C769}"/>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0020300" y="55797450"/>
          <a:ext cx="2219325" cy="1054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346077</xdr:colOff>
      <xdr:row>234</xdr:row>
      <xdr:rowOff>231778</xdr:rowOff>
    </xdr:from>
    <xdr:to>
      <xdr:col>16</xdr:col>
      <xdr:colOff>466725</xdr:colOff>
      <xdr:row>234</xdr:row>
      <xdr:rowOff>1368434</xdr:rowOff>
    </xdr:to>
    <xdr:pic>
      <xdr:nvPicPr>
        <xdr:cNvPr id="38" name="Image 37">
          <a:extLst>
            <a:ext uri="{FF2B5EF4-FFF2-40B4-BE49-F238E27FC236}">
              <a16:creationId xmlns:a16="http://schemas.microsoft.com/office/drawing/2014/main" id="{2B98BF5C-D30E-4F5B-9F93-7CCB2A440A83}"/>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4214477" y="55781578"/>
          <a:ext cx="2063748" cy="1136656"/>
        </a:xfrm>
        <a:prstGeom prst="rect">
          <a:avLst/>
        </a:prstGeom>
      </xdr:spPr>
    </xdr:pic>
    <xdr:clientData/>
  </xdr:twoCellAnchor>
  <xdr:twoCellAnchor editAs="oneCell">
    <xdr:from>
      <xdr:col>1</xdr:col>
      <xdr:colOff>323850</xdr:colOff>
      <xdr:row>275</xdr:row>
      <xdr:rowOff>152400</xdr:rowOff>
    </xdr:from>
    <xdr:to>
      <xdr:col>3</xdr:col>
      <xdr:colOff>676617</xdr:colOff>
      <xdr:row>286</xdr:row>
      <xdr:rowOff>105149</xdr:rowOff>
    </xdr:to>
    <xdr:pic>
      <xdr:nvPicPr>
        <xdr:cNvPr id="39" name="Image 38">
          <a:extLst>
            <a:ext uri="{FF2B5EF4-FFF2-40B4-BE49-F238E27FC236}">
              <a16:creationId xmlns:a16="http://schemas.microsoft.com/office/drawing/2014/main" id="{CC54FA8D-FBB3-43BD-9611-D7F28E656438}"/>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571500" y="67703700"/>
          <a:ext cx="2448267" cy="2676899"/>
        </a:xfrm>
        <a:prstGeom prst="rect">
          <a:avLst/>
        </a:prstGeom>
      </xdr:spPr>
    </xdr:pic>
    <xdr:clientData/>
  </xdr:twoCellAnchor>
  <xdr:twoCellAnchor editAs="oneCell">
    <xdr:from>
      <xdr:col>3</xdr:col>
      <xdr:colOff>971550</xdr:colOff>
      <xdr:row>278</xdr:row>
      <xdr:rowOff>0</xdr:rowOff>
    </xdr:from>
    <xdr:to>
      <xdr:col>6</xdr:col>
      <xdr:colOff>428988</xdr:colOff>
      <xdr:row>284</xdr:row>
      <xdr:rowOff>200260</xdr:rowOff>
    </xdr:to>
    <xdr:pic>
      <xdr:nvPicPr>
        <xdr:cNvPr id="40" name="Image 39">
          <a:extLst>
            <a:ext uri="{FF2B5EF4-FFF2-40B4-BE49-F238E27FC236}">
              <a16:creationId xmlns:a16="http://schemas.microsoft.com/office/drawing/2014/main" id="{5730AD01-8CCF-47EF-A3DF-16104E52E29C}"/>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3314700" y="68294250"/>
          <a:ext cx="2600688" cy="16861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ogle.fr/search?q=piffom%C3%A9trie&amp;ie=utf-8&amp;oe=utf-8&amp;client=firefox-b&amp;gfe_rd=cr&amp;dcr=0&amp;ei=yYrYWZrKMYfAaMTIipgK" TargetMode="External"/><Relationship Id="rId2" Type="http://schemas.openxmlformats.org/officeDocument/2006/relationships/hyperlink" Target="http://www.excel-downloads.com/remository/Download/Professionnels/Planification-et-gestion-de-projets/SPACE.html" TargetMode="External"/><Relationship Id="rId1" Type="http://schemas.openxmlformats.org/officeDocument/2006/relationships/hyperlink" Target="http://www.excel-downloads.com/forum/111720-space.html" TargetMode="External"/><Relationship Id="rId5" Type="http://schemas.openxmlformats.org/officeDocument/2006/relationships/drawing" Target="../drawings/drawing1.xml"/><Relationship Id="rId4" Type="http://schemas.openxmlformats.org/officeDocument/2006/relationships/hyperlink" Target="https://www.google.fr/search?q=piffom%C3%A9trie&amp;ie=utf-8&amp;oe=utf-8&amp;client=firefox-b&amp;gfe_rd=cr&amp;dcr=0&amp;ei=yYrYWZrKMYfAaMTIipgK"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matoumatheux.ac-rennes.fr/geom/solides/5/volcylindre.htm" TargetMode="External"/><Relationship Id="rId21" Type="http://schemas.openxmlformats.org/officeDocument/2006/relationships/hyperlink" Target="http://www.capte-les-maths.com/pourcentage/les_pourcentages_p6.php" TargetMode="External"/><Relationship Id="rId42" Type="http://schemas.openxmlformats.org/officeDocument/2006/relationships/hyperlink" Target="http://www.mdf-xlpages.com/modules/publisher/item.php?itemid=91" TargetMode="External"/><Relationship Id="rId63" Type="http://schemas.openxmlformats.org/officeDocument/2006/relationships/hyperlink" Target="http://www.crenoexpert.fr/flipbooks/expproduit/TABLEAUX-CALIBRES-FRUITS-2.pdf" TargetMode="External"/><Relationship Id="rId84" Type="http://schemas.openxmlformats.org/officeDocument/2006/relationships/hyperlink" Target="http://www.aufeminin.com/fiche/cuisine/f14522-gelatine-et-agar-gar-principes-et-utilisations.html" TargetMode="External"/><Relationship Id="rId16" Type="http://schemas.openxmlformats.org/officeDocument/2006/relationships/hyperlink" Target="http://fortimelp.fr/content/44-calculer-un-pourcentage" TargetMode="External"/><Relationship Id="rId107" Type="http://schemas.openxmlformats.org/officeDocument/2006/relationships/hyperlink" Target="http://matoumatheux.ac-rennes.fr/cours/mesures/convlong.htm" TargetMode="External"/><Relationship Id="rId11" Type="http://schemas.openxmlformats.org/officeDocument/2006/relationships/hyperlink" Target="https://www.deleze.name/marcel/culture/taux_composes/taux_simple.html" TargetMode="External"/><Relationship Id="rId32" Type="http://schemas.openxmlformats.org/officeDocument/2006/relationships/hyperlink" Target="http://excel.quebec/excel-formules-et-fonctions/" TargetMode="External"/><Relationship Id="rId37" Type="http://schemas.openxmlformats.org/officeDocument/2006/relationships/hyperlink" Target="http://www.mdf-xlpages.com/modules/publisher/item.php?itemid=149" TargetMode="External"/><Relationship Id="rId53" Type="http://schemas.openxmlformats.org/officeDocument/2006/relationships/hyperlink" Target="http://www.mdf-xlpages.com/modules/publisher/item.php?itemid=81" TargetMode="External"/><Relationship Id="rId58" Type="http://schemas.openxmlformats.org/officeDocument/2006/relationships/hyperlink" Target="http://www.mdf-xlpages.com/modules/publisher/item.php?itemid=63" TargetMode="External"/><Relationship Id="rId74" Type="http://schemas.openxmlformats.org/officeDocument/2006/relationships/hyperlink" Target="http://joseph.larmarange.net/IMG/pdf/memo_caracteres_speciaux_windows.pdf" TargetMode="External"/><Relationship Id="rId79" Type="http://schemas.openxmlformats.org/officeDocument/2006/relationships/hyperlink" Target="https://www.google.fr/search?q=visualiseur+d%27Emoji+et+de+symboles&amp;oq=visualiseur+d%27Emoji+et+de+symboles&amp;aqs=chrome..69i57.2156j0j8&amp;sourceid=chrome&amp;ie=UTF-8" TargetMode="External"/><Relationship Id="rId102" Type="http://schemas.openxmlformats.org/officeDocument/2006/relationships/hyperlink" Target="http://matoumatheux.ac-rennes.fr/num/proportionnalite/6/creme.htm" TargetMode="External"/><Relationship Id="rId123" Type="http://schemas.openxmlformats.org/officeDocument/2006/relationships/hyperlink" Target="http://webtv.ac-versailles.fr/restauration/Patisserie" TargetMode="External"/><Relationship Id="rId128" Type="http://schemas.openxmlformats.org/officeDocument/2006/relationships/hyperlink" Target="https://www.google.fr/search?q=wedding+cake&amp;espv=2&amp;biw=1600&amp;bih=861&amp;tbm=isch&amp;tbo=u&amp;source=univ&amp;sa=X&amp;ved=0ahUKEwiv0prUhKnKAhWB7xQKHddYAJ8QsAQIIQ&amp;dpr=0.9" TargetMode="External"/><Relationship Id="rId5" Type="http://schemas.openxmlformats.org/officeDocument/2006/relationships/hyperlink" Target="https://www.mathematiquesfaciles.com/pourcentages-calculer-un-pourcentage_2_19885.htm" TargetMode="External"/><Relationship Id="rId90" Type="http://schemas.openxmlformats.org/officeDocument/2006/relationships/hyperlink" Target="http://matoumatheux.ac-rennes.fr/num/probleme/classer.htm" TargetMode="External"/><Relationship Id="rId95" Type="http://schemas.openxmlformats.org/officeDocument/2006/relationships/hyperlink" Target="http://matoumatheux.ac-rennes.fr/num/fractions/6/cocktail1.htm" TargetMode="External"/><Relationship Id="rId22" Type="http://schemas.openxmlformats.org/officeDocument/2006/relationships/hyperlink" Target="https://www.youtube.com/watch?v=SgFaLduHeAE" TargetMode="External"/><Relationship Id="rId27" Type="http://schemas.openxmlformats.org/officeDocument/2006/relationships/hyperlink" Target="https://www.youtube.com/watch?v=PyDvkMr3qfg" TargetMode="External"/><Relationship Id="rId43" Type="http://schemas.openxmlformats.org/officeDocument/2006/relationships/hyperlink" Target="http://www.mdf-xlpages.com/modules/publisher/item.php?itemid=99" TargetMode="External"/><Relationship Id="rId48" Type="http://schemas.openxmlformats.org/officeDocument/2006/relationships/hyperlink" Target="http://www.mdf-xlpages.com/modules/publisher/item.php?itemid=84" TargetMode="External"/><Relationship Id="rId64" Type="http://schemas.openxmlformats.org/officeDocument/2006/relationships/hyperlink" Target="http://www.uprt.fr/mesimages/fichiers-uprt/ff-fiches-fabrication/ff-fiches-fabrication-maj-02-2015/ff-documents-divers-maj-02-2015/ff-fiches-apprentis-Patissiers-07-03-2016.xlsx" TargetMode="External"/><Relationship Id="rId69" Type="http://schemas.openxmlformats.org/officeDocument/2006/relationships/hyperlink" Target="http://www.cuisinealafrancaise.com/fr/2-poids-et-mesures" TargetMode="External"/><Relationship Id="rId113" Type="http://schemas.openxmlformats.org/officeDocument/2006/relationships/hyperlink" Target="http://matoumatheux.ac-rennes.fr/geom/cercle/5/aire.htm" TargetMode="External"/><Relationship Id="rId118" Type="http://schemas.openxmlformats.org/officeDocument/2006/relationships/hyperlink" Target="http://matoumatheux.ac-rennes.fr/num/puissances/gateau.htm" TargetMode="External"/><Relationship Id="rId134" Type="http://schemas.openxmlformats.org/officeDocument/2006/relationships/printerSettings" Target="../printerSettings/printerSettings6.bin"/><Relationship Id="rId80" Type="http://schemas.openxmlformats.org/officeDocument/2006/relationships/hyperlink" Target="http://fr.fonts2u.com/category.html?id=21" TargetMode="External"/><Relationship Id="rId85" Type="http://schemas.openxmlformats.org/officeDocument/2006/relationships/hyperlink" Target="http://chefsimon.lemonde.fr/additifs/agar-agar.html" TargetMode="External"/><Relationship Id="rId12" Type="http://schemas.openxmlformats.org/officeDocument/2006/relationships/hyperlink" Target="https://www.cmath.fr/cesite/presentation.php" TargetMode="External"/><Relationship Id="rId17" Type="http://schemas.openxmlformats.org/officeDocument/2006/relationships/hyperlink" Target="https://fr.wikihow.com/convertir-en-pourcentage" TargetMode="External"/><Relationship Id="rId33" Type="http://schemas.openxmlformats.org/officeDocument/2006/relationships/hyperlink" Target="https://www.maths-et-tiques.fr/telech/Pourcent.pdf" TargetMode="External"/><Relationship Id="rId38" Type="http://schemas.openxmlformats.org/officeDocument/2006/relationships/hyperlink" Target="http://www.mdf-xlpages.com/modules/publisher/item.php?itemid=152" TargetMode="External"/><Relationship Id="rId59" Type="http://schemas.openxmlformats.org/officeDocument/2006/relationships/hyperlink" Target="http://www.mdf-xlpages.com/modules/publisher/item.php?itemid=62" TargetMode="External"/><Relationship Id="rId103" Type="http://schemas.openxmlformats.org/officeDocument/2006/relationships/hyperlink" Target="http://matoumatheux.ac-rennes.fr/num/proportionnalite/6/gateauriz.htm" TargetMode="External"/><Relationship Id="rId108" Type="http://schemas.openxmlformats.org/officeDocument/2006/relationships/hyperlink" Target="http://matoumatheux.ac-rennes.fr/cours/mesures/convmasse.htm" TargetMode="External"/><Relationship Id="rId124" Type="http://schemas.openxmlformats.org/officeDocument/2006/relationships/hyperlink" Target="http://webtv.ac-versailles.fr/restauration/Patisserie" TargetMode="External"/><Relationship Id="rId129" Type="http://schemas.openxmlformats.org/officeDocument/2006/relationships/hyperlink" Target="https://www.youtube.com/results?search_query=wedding+cake" TargetMode="External"/><Relationship Id="rId54" Type="http://schemas.openxmlformats.org/officeDocument/2006/relationships/hyperlink" Target="http://www.mdf-xlpages.com/modules/publisher/item.php?itemid=82" TargetMode="External"/><Relationship Id="rId70" Type="http://schemas.openxmlformats.org/officeDocument/2006/relationships/hyperlink" Target="http://www.cuisinealafrancaise.com/fr/2-poids-et-mesures" TargetMode="External"/><Relationship Id="rId75" Type="http://schemas.openxmlformats.org/officeDocument/2006/relationships/hyperlink" Target="http://fr.fontriver.com/" TargetMode="External"/><Relationship Id="rId91" Type="http://schemas.openxmlformats.org/officeDocument/2006/relationships/hyperlink" Target="http://matoumatheux.ac-rennes.fr/num/probleme/seringue.htm" TargetMode="External"/><Relationship Id="rId96" Type="http://schemas.openxmlformats.org/officeDocument/2006/relationships/hyperlink" Target="http://matoumatheux.ac-rennes.fr/num/fractions/6/cocktail3.htm" TargetMode="External"/><Relationship Id="rId1" Type="http://schemas.openxmlformats.org/officeDocument/2006/relationships/hyperlink" Target="http://fr.answers.yahoo.com/question/index?qid=20090730080951AAKkgPl" TargetMode="External"/><Relationship Id="rId6" Type="http://schemas.openxmlformats.org/officeDocument/2006/relationships/hyperlink" Target="http://www.lyc-monnet-juvisy.ac-versailles.fr/Diapomath.pdf" TargetMode="External"/><Relationship Id="rId23" Type="http://schemas.openxmlformats.org/officeDocument/2006/relationships/hyperlink" Target="https://www.youtube.com/c/YMONKA" TargetMode="External"/><Relationship Id="rId28" Type="http://schemas.openxmlformats.org/officeDocument/2006/relationships/hyperlink" Target="https://www.youtube.com/watch?v=_PTjJ7UD4eo" TargetMode="External"/><Relationship Id="rId49" Type="http://schemas.openxmlformats.org/officeDocument/2006/relationships/hyperlink" Target="http://www.mdf-xlpages.com/modules/publisher/item.php?itemid=94" TargetMode="External"/><Relationship Id="rId114" Type="http://schemas.openxmlformats.org/officeDocument/2006/relationships/hyperlink" Target="http://matoumatheux.ac-rennes.fr/geom/cercle/5/rayon.htm" TargetMode="External"/><Relationship Id="rId119" Type="http://schemas.openxmlformats.org/officeDocument/2006/relationships/hyperlink" Target="http://matoumatheux.ac-rennes.fr/cours/volume/cylindre.htm" TargetMode="External"/><Relationship Id="rId44" Type="http://schemas.openxmlformats.org/officeDocument/2006/relationships/hyperlink" Target="http://www.mdf-xlpages.com/modules/publisher/item.php?itemid=98" TargetMode="External"/><Relationship Id="rId60" Type="http://schemas.openxmlformats.org/officeDocument/2006/relationships/hyperlink" Target="http://www.mdf-xlpages.com/modules/publisher/item.php?itemid=25" TargetMode="External"/><Relationship Id="rId65" Type="http://schemas.openxmlformats.org/officeDocument/2006/relationships/hyperlink" Target="http://www.uprt.fr/mesimages/fichiers-uprt/ff-fiches-fabrication/ff-fiches-fabrication-maj-02-2015/ff-documents-divers-maj-02-2015/ff-Croquis.xlsx" TargetMode="External"/><Relationship Id="rId81" Type="http://schemas.openxmlformats.org/officeDocument/2006/relationships/hyperlink" Target="https://www.google.fr/search?ei=BOQ0WvOSNImaU-OKg4gK&amp;q=caract%C3%A8res++Alphanum%C3%A9riques+cercl%C3%A9s&amp;oq=caract%C3%A8res++Alphanum%C3%A9riques+cercl%C3%A9s&amp;gs_l=psy-ab.12...11580.21189.0.23585.2.2.0.0.0.0.86.163.2.2.0....0...1c.1.64.psy-ab..0.0.0....0" TargetMode="External"/><Relationship Id="rId86" Type="http://schemas.openxmlformats.org/officeDocument/2006/relationships/hyperlink" Target="http://www.google.fr/url?sa=t&amp;rct=j&amp;q=&amp;esrc=s&amp;source=web&amp;cd=19&amp;ved=0CH0QFjAIOAo&amp;url=http%3A%2F%2Fwww.meilleurduchef.com%2Fcgi%2Fmdc%2Fl%2Ffr%2Frecette%2Fglacage-chocolat.html&amp;ei=qIqkUsLvBoO70QXB3IHICQ&amp;usg=AFQjCNEHNXUk5FtDq9jxg3vDAHRvvwqMHw&amp;sig2=gyPSYHO8vFYAfCmt_wkJrA&amp;cad=rja" TargetMode="External"/><Relationship Id="rId130" Type="http://schemas.openxmlformats.org/officeDocument/2006/relationships/hyperlink" Target="http://www.espacegraphique.com/blog/art-floral/faire-un-gateau-vegetal-avec-les-fleurs-du-jardin-2724" TargetMode="External"/><Relationship Id="rId135" Type="http://schemas.openxmlformats.org/officeDocument/2006/relationships/drawing" Target="../drawings/drawing7.xml"/><Relationship Id="rId13" Type="http://schemas.openxmlformats.org/officeDocument/2006/relationships/hyperlink" Target="https://www.cmath.fr/6eme/pourcentages/cours.php" TargetMode="External"/><Relationship Id="rId18" Type="http://schemas.openxmlformats.org/officeDocument/2006/relationships/hyperlink" Target="http://www.astuceshebdo.com/2012/03/comment-calculer-un-pourcentage-cas-n-1.html" TargetMode="External"/><Relationship Id="rId39" Type="http://schemas.openxmlformats.org/officeDocument/2006/relationships/hyperlink" Target="http://www.mdf-xlpages.com/modules/publisher/item.php?itemid=153" TargetMode="External"/><Relationship Id="rId109" Type="http://schemas.openxmlformats.org/officeDocument/2006/relationships/hyperlink" Target="http://matoumatheux.ac-rennes.fr/geom/cercle/Bebert11.htm" TargetMode="External"/><Relationship Id="rId34" Type="http://schemas.openxmlformats.org/officeDocument/2006/relationships/hyperlink" Target="http://www.maths-et-tiques.fr/index.php/cours-en-videos" TargetMode="External"/><Relationship Id="rId50" Type="http://schemas.openxmlformats.org/officeDocument/2006/relationships/hyperlink" Target="http://www.mdf-xlpages.com/modules/publisher/item.php?itemid=83" TargetMode="External"/><Relationship Id="rId55" Type="http://schemas.openxmlformats.org/officeDocument/2006/relationships/hyperlink" Target="http://www.mdf-xlpages.com/modules/publisher/item.php?itemid=90" TargetMode="External"/><Relationship Id="rId76" Type="http://schemas.openxmlformats.org/officeDocument/2006/relationships/hyperlink" Target="https://www.youtube.com/watch?v=wMgBzUHzKvM" TargetMode="External"/><Relationship Id="rId97" Type="http://schemas.openxmlformats.org/officeDocument/2006/relationships/hyperlink" Target="http://matoumatheux.ac-rennes.fr/num/fractions/6/cocktail4.htm" TargetMode="External"/><Relationship Id="rId104" Type="http://schemas.openxmlformats.org/officeDocument/2006/relationships/hyperlink" Target="http://matoumatheux.ac-rennes.fr/num/proportionnalite/6/far.htm" TargetMode="External"/><Relationship Id="rId120" Type="http://schemas.openxmlformats.org/officeDocument/2006/relationships/hyperlink" Target="http://matoumatheux.ac-rennes.fr/cours/aire/airerect.htm" TargetMode="External"/><Relationship Id="rId125" Type="http://schemas.openxmlformats.org/officeDocument/2006/relationships/hyperlink" Target="http://chefsimon.lemonde.fr/recettes/tag/dessert" TargetMode="External"/><Relationship Id="rId7" Type="http://schemas.openxmlformats.org/officeDocument/2006/relationships/hyperlink" Target="http://www.un-calcul.fr/calcul-comptabilite/comment-calculer-un-pourcentage-338" TargetMode="External"/><Relationship Id="rId71" Type="http://schemas.openxmlformats.org/officeDocument/2006/relationships/hyperlink" Target="https://pragmatice.net/kitinstit/3_installer_produire_polices_selection.htm" TargetMode="External"/><Relationship Id="rId92" Type="http://schemas.openxmlformats.org/officeDocument/2006/relationships/hyperlink" Target="http://matoumatheux.ac-rennes.fr/num/probleme/etiquettes.htm" TargetMode="External"/><Relationship Id="rId2" Type="http://schemas.openxmlformats.org/officeDocument/2006/relationships/hyperlink" Target="http://www.1001cocktails.com/magazine/savoir-faire/cocktails-a-etages" TargetMode="External"/><Relationship Id="rId29" Type="http://schemas.openxmlformats.org/officeDocument/2006/relationships/hyperlink" Target="https://www.youtube.com/watch?v=tSp2xkS-tKs" TargetMode="External"/><Relationship Id="rId24" Type="http://schemas.openxmlformats.org/officeDocument/2006/relationships/hyperlink" Target="https://www.youtube.com/watch?v=dWC54hCv0pc" TargetMode="External"/><Relationship Id="rId40" Type="http://schemas.openxmlformats.org/officeDocument/2006/relationships/hyperlink" Target="http://www.mdf-xlpages.com/modules/publisher/item.php?itemid=134" TargetMode="External"/><Relationship Id="rId45" Type="http://schemas.openxmlformats.org/officeDocument/2006/relationships/hyperlink" Target="http://www.mdf-xlpages.com/modules/publisher/item.php?itemid=86" TargetMode="External"/><Relationship Id="rId66" Type="http://schemas.openxmlformats.org/officeDocument/2006/relationships/hyperlink" Target="http://www.uprt.fr/mesimages/fichiers-uprt/ff-fiches-fabrication/ff-fiches-fabrication-maj-02-2015/ff-documents-divers-maj-02-2015/ff-qualiterecettes2007.xls" TargetMode="External"/><Relationship Id="rId87" Type="http://schemas.openxmlformats.org/officeDocument/2006/relationships/hyperlink" Target="http://www.google.fr/url?sa=t&amp;rct=j&amp;q=&amp;esrc=s&amp;source=web&amp;cd=15&amp;ved=0CGsQFjAEOAo&amp;url=http%3A%2F%2Fwww.lesoeufs.ca%2Foeufs101%2Fvoir%2F4%2Fintroduction-aux-oeufs&amp;ei=nISkUs3NCsjb0QXW8YD4CA&amp;usg=AFQjCNEzfLq8I4YY66TSMIK8fPhtE2eduw&amp;sig2=-EnHtzmGG8LO5qkFSlMiQA&amp;bvm=bv.57752919,d.d2k&amp;cad=rja" TargetMode="External"/><Relationship Id="rId110" Type="http://schemas.openxmlformats.org/officeDocument/2006/relationships/hyperlink" Target="http://matoumatheux.ac-rennes.fr/geom/cercle/Bebert21.htm" TargetMode="External"/><Relationship Id="rId115" Type="http://schemas.openxmlformats.org/officeDocument/2006/relationships/hyperlink" Target="http://matoumatheux.ac-rennes.fr/geom/cercle/5/couronne.htm" TargetMode="External"/><Relationship Id="rId131" Type="http://schemas.openxmlformats.org/officeDocument/2006/relationships/hyperlink" Target="http://www.cestmafournee.com/2013/06/quelles-quantites-pour-mon-moule.html" TargetMode="External"/><Relationship Id="rId61" Type="http://schemas.openxmlformats.org/officeDocument/2006/relationships/hyperlink" Target="http://excel.quebec/excel-formules-et-fonctions/" TargetMode="External"/><Relationship Id="rId82" Type="http://schemas.openxmlformats.org/officeDocument/2006/relationships/hyperlink" Target="http://www.uprt.fr/mesimages/fichiers-uprt/pt-procedures-techniques/PT-bonnes-pratiques.doc" TargetMode="External"/><Relationship Id="rId19" Type="http://schemas.openxmlformats.org/officeDocument/2006/relationships/hyperlink" Target="https://www.youtube.com/watch?v=dQafvb2O01U" TargetMode="External"/><Relationship Id="rId14" Type="http://schemas.openxmlformats.org/officeDocument/2006/relationships/hyperlink" Target="https://fr.wikipedia.org/wiki/Pourcentage" TargetMode="External"/><Relationship Id="rId30" Type="http://schemas.openxmlformats.org/officeDocument/2006/relationships/hyperlink" Target="https://web.archive.org/web/20150919082310/http:/www.excelabo.net/" TargetMode="External"/><Relationship Id="rId35" Type="http://schemas.openxmlformats.org/officeDocument/2006/relationships/hyperlink" Target="https://www.economie.gouv.fr/files/files/directions_services/dgccrf/documentation/publications/depliants/poidsbrut_poidsnet.pdf" TargetMode="External"/><Relationship Id="rId56" Type="http://schemas.openxmlformats.org/officeDocument/2006/relationships/hyperlink" Target="http://www.mdf-xlpages.com/modules/publisher/item.php?itemid=76" TargetMode="External"/><Relationship Id="rId77" Type="http://schemas.openxmlformats.org/officeDocument/2006/relationships/hyperlink" Target="https://www.google.fr/search?q=piffom%C3%A9trie&amp;ie=utf-8&amp;oe=utf-8&amp;client=firefox-b&amp;gfe_rd=cr&amp;dcr=0&amp;ei=yYrYWZrKMYfAaMTIipgK" TargetMode="External"/><Relationship Id="rId100" Type="http://schemas.openxmlformats.org/officeDocument/2006/relationships/hyperlink" Target="http://matoumatheux.ac-rennes.fr/num/fractions/6/menthe.htm" TargetMode="External"/><Relationship Id="rId105" Type="http://schemas.openxmlformats.org/officeDocument/2006/relationships/hyperlink" Target="http://matoumatheux.ac-rennes.fr/num/proportionnalite/6/boulangerie.htm" TargetMode="External"/><Relationship Id="rId126" Type="http://schemas.openxmlformats.org/officeDocument/2006/relationships/hyperlink" Target="https://www.google.fr/webhp?sourceid=chrome-instant&amp;ion=1&amp;espv=2&amp;ie=UTF-8" TargetMode="External"/><Relationship Id="rId8" Type="http://schemas.openxmlformats.org/officeDocument/2006/relationships/hyperlink" Target="http://calc.name/blog/comment-compter-le-pourcentage-de-tete-vite-et-facilement/" TargetMode="External"/><Relationship Id="rId51" Type="http://schemas.openxmlformats.org/officeDocument/2006/relationships/hyperlink" Target="http://www.mdf-xlpages.com/modules/publisher/item.php?itemid=87" TargetMode="External"/><Relationship Id="rId72" Type="http://schemas.openxmlformats.org/officeDocument/2006/relationships/hyperlink" Target="http://www.philing.net/" TargetMode="External"/><Relationship Id="rId93" Type="http://schemas.openxmlformats.org/officeDocument/2006/relationships/hyperlink" Target="http://matoumatheux.ac-rennes.fr/num/fractions/6/menthe1.htm" TargetMode="External"/><Relationship Id="rId98" Type="http://schemas.openxmlformats.org/officeDocument/2006/relationships/hyperlink" Target="http://matoumatheux.ac-rennes.fr/num/fractions/6/fractionsM.htm" TargetMode="External"/><Relationship Id="rId121" Type="http://schemas.openxmlformats.org/officeDocument/2006/relationships/hyperlink" Target="http://matoumatheux.ac-rennes.fr/num/diviseur/probleme1.htm" TargetMode="External"/><Relationship Id="rId3" Type="http://schemas.openxmlformats.org/officeDocument/2006/relationships/hyperlink" Target="http://www.aliments.org/poids.htm" TargetMode="External"/><Relationship Id="rId25" Type="http://schemas.openxmlformats.org/officeDocument/2006/relationships/hyperlink" Target="https://www.youtube.com/watch?v=psIZ0y_8VVc" TargetMode="External"/><Relationship Id="rId46" Type="http://schemas.openxmlformats.org/officeDocument/2006/relationships/hyperlink" Target="http://www.mdf-xlpages.com/modules/publisher/item.php?itemid=97" TargetMode="External"/><Relationship Id="rId67" Type="http://schemas.openxmlformats.org/officeDocument/2006/relationships/hyperlink" Target="http://www.uprt.fr/mesimages/fichiers-uprt/ff-fiches-fabrication/ff-fiches-fabrication-maj-02-2015/ff-documents-divers-maj-02-2015/ff-tableau-cuisson.pdf" TargetMode="External"/><Relationship Id="rId116" Type="http://schemas.openxmlformats.org/officeDocument/2006/relationships/hyperlink" Target="http://matoumatheux.ac-rennes.fr/geom/solides/5/airecylindre.htm" TargetMode="External"/><Relationship Id="rId20" Type="http://schemas.openxmlformats.org/officeDocument/2006/relationships/hyperlink" Target="https://www.youtube.com/watch?v=QTGvjmAhEHo" TargetMode="External"/><Relationship Id="rId41" Type="http://schemas.openxmlformats.org/officeDocument/2006/relationships/hyperlink" Target="http://www.mdf-xlpages.com/modules/publisher/item.php?itemid=105" TargetMode="External"/><Relationship Id="rId62" Type="http://schemas.openxmlformats.org/officeDocument/2006/relationships/hyperlink" Target="https://www.excel-downloads.com/resources/" TargetMode="External"/><Relationship Id="rId83" Type="http://schemas.openxmlformats.org/officeDocument/2006/relationships/hyperlink" Target="http://www.google.fr/url?sa=t&amp;rct=j&amp;q=&amp;esrc=s&amp;source=web&amp;cd=6&amp;ved=0CF4QFjAF&amp;url=http%3A%2F%2Fwww.salondublogculinaire.com%2Ft111382_feuilles-de-gelatine.htm&amp;ei=8ImkUqfoKqeS0AW9sICACQ&amp;usg=AFQjCNEc6KKZUXYcSTgjAvrRt2f6csBBuQ&amp;sig2=nBOHIqhSlud28pCjSyBh9g&amp;cad=rja" TargetMode="External"/><Relationship Id="rId88" Type="http://schemas.openxmlformats.org/officeDocument/2006/relationships/hyperlink" Target="http://matoumatheux.ac-rennes.fr/sommaire.php?niv=6" TargetMode="External"/><Relationship Id="rId111" Type="http://schemas.openxmlformats.org/officeDocument/2006/relationships/hyperlink" Target="http://matoumatheux.ac-rennes.fr/geom/cercle/chien.htm" TargetMode="External"/><Relationship Id="rId132" Type="http://schemas.openxmlformats.org/officeDocument/2006/relationships/hyperlink" Target="http://forum.excel-pratique.com/excel/donner-la-forme-de-carres-reguliers-a-toutes-les-cellules-t9229.html" TargetMode="External"/><Relationship Id="rId15" Type="http://schemas.openxmlformats.org/officeDocument/2006/relationships/hyperlink" Target="http://fabie.info.pagesperso-orange.fr/math/cours7.htm" TargetMode="External"/><Relationship Id="rId36" Type="http://schemas.openxmlformats.org/officeDocument/2006/relationships/hyperlink" Target="http://www.mdf-xlpages.com/modules/publisher/item.php?itemid=167" TargetMode="External"/><Relationship Id="rId57" Type="http://schemas.openxmlformats.org/officeDocument/2006/relationships/hyperlink" Target="http://www.mdf-xlpages.com/modules/publisher/item.php?itemid=64" TargetMode="External"/><Relationship Id="rId106" Type="http://schemas.openxmlformats.org/officeDocument/2006/relationships/hyperlink" Target="http://matoumatheux.ac-rennes.fr/geom/unite/mesureur.htm" TargetMode="External"/><Relationship Id="rId127" Type="http://schemas.openxmlformats.org/officeDocument/2006/relationships/hyperlink" Target="https://www.google.fr/search?q=cake+design&amp;espv=2&amp;biw=1600&amp;bih=861&amp;source=lnms&amp;tbm=isch&amp;sa=X&amp;sqi=2&amp;ved=0ahUKEwiWztWng6nKAhWMWRQKHbLuDEQQ_AUIBigB&amp;dpr=0.9" TargetMode="External"/><Relationship Id="rId10" Type="http://schemas.openxmlformats.org/officeDocument/2006/relationships/hyperlink" Target="http://www.slate.fr/story/82029/soldes-calculer-rabais" TargetMode="External"/><Relationship Id="rId31" Type="http://schemas.openxmlformats.org/officeDocument/2006/relationships/hyperlink" Target="http://www.mdf-xlpages.com/modules/publisher/" TargetMode="External"/><Relationship Id="rId52" Type="http://schemas.openxmlformats.org/officeDocument/2006/relationships/hyperlink" Target="http://www.mdf-xlpages.com/modules/publisher/item.php?itemid=85" TargetMode="External"/><Relationship Id="rId73" Type="http://schemas.openxmlformats.org/officeDocument/2006/relationships/hyperlink" Target="http://jacques-andre.fr/faqtypo/lessons.pdf" TargetMode="External"/><Relationship Id="rId78" Type="http://schemas.openxmlformats.org/officeDocument/2006/relationships/hyperlink" Target="http://unicode.org/" TargetMode="External"/><Relationship Id="rId94" Type="http://schemas.openxmlformats.org/officeDocument/2006/relationships/hyperlink" Target="http://matoumatheux.ac-rennes.fr/num/fractions/6/cocktail2.htm" TargetMode="External"/><Relationship Id="rId99" Type="http://schemas.openxmlformats.org/officeDocument/2006/relationships/hyperlink" Target="http://matoumatheux.ac-rennes.fr/num/fractions/6/fractionsM2.htm" TargetMode="External"/><Relationship Id="rId101" Type="http://schemas.openxmlformats.org/officeDocument/2006/relationships/hyperlink" Target="http://matoumatheux.ac-rennes.fr/num/fractions/6/poisson.htm" TargetMode="External"/><Relationship Id="rId122" Type="http://schemas.openxmlformats.org/officeDocument/2006/relationships/hyperlink" Target="http://matoumatheux.ac-rennes.fr/num/courbe/casserole.htm" TargetMode="External"/><Relationship Id="rId4" Type="http://schemas.openxmlformats.org/officeDocument/2006/relationships/hyperlink" Target="http://www.nubel.be/fra/manual/liste_des_denrees_alimentaires.asp" TargetMode="External"/><Relationship Id="rId9" Type="http://schemas.openxmlformats.org/officeDocument/2006/relationships/hyperlink" Target="http://www.capte-les-maths.com/pourcentage/les_pourcentages_p10.php" TargetMode="External"/><Relationship Id="rId26" Type="http://schemas.openxmlformats.org/officeDocument/2006/relationships/hyperlink" Target="https://www.youtube.com/watch?v=mGDjvAcvigc" TargetMode="External"/><Relationship Id="rId47" Type="http://schemas.openxmlformats.org/officeDocument/2006/relationships/hyperlink" Target="http://www.mdf-xlpages.com/modules/publisher/item.php?itemid=93" TargetMode="External"/><Relationship Id="rId68" Type="http://schemas.openxmlformats.org/officeDocument/2006/relationships/hyperlink" Target="http://miam-images.centerblog.net/rub-vaisselle-ustensiles-de-cuisson--3.html" TargetMode="External"/><Relationship Id="rId89" Type="http://schemas.openxmlformats.org/officeDocument/2006/relationships/hyperlink" Target="http://matoumatheux.ac-rennes.fr/num/numeration/doigt.htm" TargetMode="External"/><Relationship Id="rId112" Type="http://schemas.openxmlformats.org/officeDocument/2006/relationships/hyperlink" Target="http://matoumatheux.ac-rennes.fr/geom/solides/6/ruban.htm" TargetMode="External"/><Relationship Id="rId133" Type="http://schemas.openxmlformats.org/officeDocument/2006/relationships/hyperlink" Target="http://www.mylittlerecettes.com/cap-patissier-les-oeufs-en-patisseri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portal.health.fgov.be/pls/portal/docs/PAGE/INTERNET_PG/HOMEPAGE_MENU/ABOUTUS1_MENU/INSTITUTIONSAPPARENTEES1_MENU/HOGEGEZONDHEIDSRAAD1_MENU/ADVIEZENENAANBEVELINGEN1_MENU/ADVIEZENENAANBEVELINGEN1_DOCS/6545-2_POIDSETMESURES_FR_2005_2.PDF" TargetMode="External"/><Relationship Id="rId3" Type="http://schemas.openxmlformats.org/officeDocument/2006/relationships/hyperlink" Target="http://www.basesdelacuisine.com/Cadre1/z1/pp80.htm" TargetMode="External"/><Relationship Id="rId7" Type="http://schemas.openxmlformats.org/officeDocument/2006/relationships/hyperlink" Target="https://www.google.fr/webhp?sourceid=chrome-instant&amp;ion=1&amp;espv=2&amp;ie=UTF-8" TargetMode="External"/><Relationship Id="rId12" Type="http://schemas.openxmlformats.org/officeDocument/2006/relationships/printerSettings" Target="../printerSettings/printerSettings7.bin"/><Relationship Id="rId2" Type="http://schemas.openxmlformats.org/officeDocument/2006/relationships/hyperlink" Target="https://www.nubel.be/fra/default.aspx" TargetMode="External"/><Relationship Id="rId1" Type="http://schemas.openxmlformats.org/officeDocument/2006/relationships/hyperlink" Target="http://www.nubel.be/fra/manual/liste_des_denrees_alimentaires.asp" TargetMode="External"/><Relationship Id="rId6" Type="http://schemas.openxmlformats.org/officeDocument/2006/relationships/hyperlink" Target="http://dmcwilshim.canalblog.com/archives/2009/01/18/12131475.html" TargetMode="External"/><Relationship Id="rId11" Type="http://schemas.openxmlformats.org/officeDocument/2006/relationships/hyperlink" Target="https://www.lanutrition.fr/bien-dans-son-assiette/bien-manger/les-recommandations-de-lanutrition.fr/une-portion-cest-combien-" TargetMode="External"/><Relationship Id="rId5" Type="http://schemas.openxmlformats.org/officeDocument/2006/relationships/hyperlink" Target="http://etab.ac-poitiers.fr/lycee-hotelier-la-rochelle/IMG/pdf/Grammage_4.pdf" TargetMode="External"/><Relationship Id="rId10" Type="http://schemas.openxmlformats.org/officeDocument/2006/relationships/hyperlink" Target="http://www.astro.ulg.ac.be/cours/magain/stat/stat52.html" TargetMode="External"/><Relationship Id="rId4" Type="http://schemas.openxmlformats.org/officeDocument/2006/relationships/hyperlink" Target="http://lahalledepessac.com/content/14-fruits-et-legumes-frais-poids-moyen-d-une-piece" TargetMode="External"/><Relationship Id="rId9" Type="http://schemas.openxmlformats.org/officeDocument/2006/relationships/hyperlink" Target="http://www.aliments.org/poids.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excel-pratique.com/fr/vba/evenements_feuille" TargetMode="External"/><Relationship Id="rId7" Type="http://schemas.openxmlformats.org/officeDocument/2006/relationships/drawing" Target="../drawings/drawing2.xml"/><Relationship Id="rId2" Type="http://schemas.openxmlformats.org/officeDocument/2006/relationships/hyperlink" Target="https://www.exceltip.com/events-in-vba/the-worksheet-events-in-excel-vba.html" TargetMode="External"/><Relationship Id="rId1" Type="http://schemas.openxmlformats.org/officeDocument/2006/relationships/hyperlink" Target="https://www.google.fr/search?q=piffom%C3%A9trie&amp;ie=utf-8&amp;oe=utf-8&amp;client=firefox-b&amp;gfe_rd=cr&amp;dcr=0&amp;ei=yYrYWZrKMYfAaMTIipgK" TargetMode="External"/><Relationship Id="rId6" Type="http://schemas.openxmlformats.org/officeDocument/2006/relationships/hyperlink" Target="https://www.excel-pratique.com/fr/vba/evenements_feuille" TargetMode="External"/><Relationship Id="rId5" Type="http://schemas.openxmlformats.org/officeDocument/2006/relationships/hyperlink" Target="https://www.exceltip.com/events-in-vba/the-worksheet-events-in-excel-vba.html" TargetMode="External"/><Relationship Id="rId4" Type="http://schemas.openxmlformats.org/officeDocument/2006/relationships/hyperlink" Target="https://www.google.fr/search?q=piffom%C3%A9trie&amp;ie=utf-8&amp;oe=utf-8&amp;client=firefox-b&amp;gfe_rd=cr&amp;dcr=0&amp;ei=yYrYWZrKMYfAaMTIipg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hyperlink" Target="http://www.poitou-charentes.afpa.fr/region-poitou-charentes/l-afpa-la-formation-professionnelle/tous-les-etablissements.html?dep=17&amp;ctr=Rochefort&amp;etab=17010&amp;detail=1" TargetMode="External"/><Relationship Id="rId1" Type="http://schemas.openxmlformats.org/officeDocument/2006/relationships/hyperlink" Target="http://www.paysdelaloire.afpa.fr/region-pays-de-la-loire/l-afpa-la-formation-professionnelle/tous-les-etablissements.html?dep=44&amp;ctr=Saint-Nazaire"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s://temps-action.com/classer-ses-documents-sur-ordinateur" TargetMode="External"/><Relationship Id="rId7" Type="http://schemas.openxmlformats.org/officeDocument/2006/relationships/drawing" Target="../drawings/drawing6.xml"/><Relationship Id="rId2" Type="http://schemas.openxmlformats.org/officeDocument/2006/relationships/hyperlink" Target="https://www.youtube.com/watch?v=pgDqto-tZ9I" TargetMode="External"/><Relationship Id="rId1" Type="http://schemas.openxmlformats.org/officeDocument/2006/relationships/hyperlink" Target="https://www.3mfrance.fr/3M/fr_FR/post-it-notes/ideas/collaborate/" TargetMode="External"/><Relationship Id="rId6" Type="http://schemas.openxmlformats.org/officeDocument/2006/relationships/printerSettings" Target="../printerSettings/printerSettings4.bin"/><Relationship Id="rId5" Type="http://schemas.openxmlformats.org/officeDocument/2006/relationships/hyperlink" Target="https://www.01net.com/astuces/windows-10-15-astuces-pour-maitriser-l-explorateur-de-fichiers-comme-un-pro-2013249.html" TargetMode="External"/><Relationship Id="rId4" Type="http://schemas.openxmlformats.org/officeDocument/2006/relationships/hyperlink" Target="https://www.naept.com/blog/organiser-vos-documents-nommer-stocker-classer/"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fr.wiktionary.org/wiki/Cat%C3%A9gorie:Lexique_en_fran%C3%A7ais_de_la_boucherie" TargetMode="External"/><Relationship Id="rId3" Type="http://schemas.openxmlformats.org/officeDocument/2006/relationships/hyperlink" Target="http://devenir.patissier.free.fr/cours-CAP-vocabulaire-professionnel-eleve.pdf" TargetMode="External"/><Relationship Id="rId7" Type="http://schemas.openxmlformats.org/officeDocument/2006/relationships/hyperlink" Target="https://www.unamur.be/services/sevrexe/prodoc/documents-mission-accompagnement-prodoc-AL/verbes-actions" TargetMode="External"/><Relationship Id="rId12" Type="http://schemas.openxmlformats.org/officeDocument/2006/relationships/printerSettings" Target="../printerSettings/printerSettings5.bin"/><Relationship Id="rId2" Type="http://schemas.openxmlformats.org/officeDocument/2006/relationships/hyperlink" Target="https://www.passionpatisserie.fr/lexique" TargetMode="External"/><Relationship Id="rId1" Type="http://schemas.openxmlformats.org/officeDocument/2006/relationships/hyperlink" Target="http://www.juliemyrtille.com/lexique_du_patissier/" TargetMode="External"/><Relationship Id="rId6" Type="http://schemas.openxmlformats.org/officeDocument/2006/relationships/hyperlink" Target="https://www.encoreungateau.com/pourquoi-un-blog-de-patisserie/vocabulaire-du-patissier/" TargetMode="External"/><Relationship Id="rId11" Type="http://schemas.openxmlformats.org/officeDocument/2006/relationships/hyperlink" Target="https://www.editions-bpi.fr/produit/60/9782857084242/La%20cuisine%20de%20collectivite" TargetMode="External"/><Relationship Id="rId5" Type="http://schemas.openxmlformats.org/officeDocument/2006/relationships/hyperlink" Target="https://devenirpatissier.fr/vocabulaire-professionnel/" TargetMode="External"/><Relationship Id="rId10" Type="http://schemas.openxmlformats.org/officeDocument/2006/relationships/hyperlink" Target="https://www.amazon.fr/Fiches-techniques-cuisine-Annette-Domergues/dp/B0014KUK0A/ref=sr_1_4?s=books&amp;ie=UTF8&amp;qid=1516880530&amp;sr=1-4" TargetMode="External"/><Relationship Id="rId4" Type="http://schemas.openxmlformats.org/officeDocument/2006/relationships/hyperlink" Target="http://technologiepatisserie.blogspot.com/p/le-vocabulaire-professionnel-en.html" TargetMode="External"/><Relationship Id="rId9" Type="http://schemas.openxmlformats.org/officeDocument/2006/relationships/hyperlink" Target="https://pdfhall.com/le-dictionnaire-du-boucher-1s2-lambert_5bda93d3097c47a4028b45c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08AA1-0C66-4EDF-9899-DD6F7F345E8D}">
  <sheetPr codeName="Feuil2"/>
  <dimension ref="A1:Z106"/>
  <sheetViews>
    <sheetView tabSelected="1" zoomScale="75" zoomScaleNormal="75" workbookViewId="0">
      <selection activeCell="W16" sqref="W16"/>
    </sheetView>
  </sheetViews>
  <sheetFormatPr baseColWidth="10" defaultRowHeight="12.75"/>
  <cols>
    <col min="3" max="3" width="15.85546875" bestFit="1" customWidth="1"/>
    <col min="19" max="19" width="19.85546875" bestFit="1" customWidth="1"/>
    <col min="21" max="21" width="12.5703125" bestFit="1" customWidth="1"/>
    <col min="23" max="23" width="30.140625" customWidth="1"/>
    <col min="25" max="25" width="29.140625" customWidth="1"/>
  </cols>
  <sheetData>
    <row r="1" spans="1:26" s="50" customFormat="1" ht="30" customHeight="1">
      <c r="A1" s="48"/>
      <c r="B1" s="48"/>
      <c r="C1" s="48"/>
      <c r="D1" s="48"/>
      <c r="E1" s="48"/>
      <c r="F1" s="48"/>
      <c r="G1" s="48"/>
      <c r="H1" s="48"/>
      <c r="I1" s="48"/>
      <c r="J1" s="48"/>
      <c r="K1" s="48"/>
      <c r="L1" s="1416"/>
      <c r="M1" s="1416"/>
      <c r="N1" s="1416"/>
      <c r="O1" s="1416"/>
      <c r="P1" s="1416"/>
      <c r="Q1" s="49"/>
      <c r="R1" s="49"/>
      <c r="S1" s="49"/>
      <c r="T1" s="49"/>
      <c r="U1" s="49"/>
      <c r="V1" s="49"/>
      <c r="W1" s="49"/>
      <c r="X1" s="49"/>
      <c r="Y1" s="49"/>
      <c r="Z1" s="49"/>
    </row>
    <row r="2" spans="1:26" s="50" customFormat="1" ht="30" customHeight="1">
      <c r="A2" s="48"/>
      <c r="B2" s="197" t="s">
        <v>265</v>
      </c>
      <c r="C2" s="48"/>
      <c r="D2" s="48"/>
      <c r="E2" s="48"/>
      <c r="F2" s="48"/>
      <c r="G2" s="48"/>
      <c r="H2" s="48"/>
      <c r="I2" s="1416"/>
      <c r="J2" s="48"/>
      <c r="K2" s="48"/>
      <c r="L2" s="1416"/>
      <c r="M2" s="1416"/>
      <c r="N2" s="1416"/>
      <c r="O2" s="1416"/>
      <c r="P2" s="1416"/>
      <c r="Q2" s="49"/>
      <c r="R2" s="49"/>
      <c r="S2" s="1532" t="s">
        <v>2415</v>
      </c>
      <c r="T2" s="1532"/>
      <c r="U2" s="1532"/>
      <c r="V2" s="1532"/>
      <c r="W2" s="49"/>
      <c r="X2" s="49"/>
      <c r="Y2" s="49"/>
      <c r="Z2" s="49"/>
    </row>
    <row r="3" spans="1:26" s="50" customFormat="1" ht="30" customHeight="1">
      <c r="A3" s="48"/>
      <c r="B3" s="413" t="s">
        <v>266</v>
      </c>
      <c r="C3" s="53"/>
      <c r="D3" s="48"/>
      <c r="E3" s="48"/>
      <c r="F3" s="48"/>
      <c r="G3" s="48"/>
      <c r="H3" s="48"/>
      <c r="I3" s="1416"/>
      <c r="J3" s="48"/>
      <c r="K3" s="48"/>
      <c r="L3" s="1416"/>
      <c r="M3" s="1416"/>
      <c r="N3" s="1416"/>
      <c r="O3" s="1416"/>
      <c r="P3" s="1416"/>
      <c r="Q3" s="49"/>
      <c r="R3" s="49"/>
      <c r="S3" s="1532"/>
      <c r="T3" s="1532"/>
      <c r="U3" s="1532"/>
      <c r="V3" s="1532"/>
      <c r="W3" s="49"/>
      <c r="X3" s="49"/>
      <c r="Y3" s="49"/>
      <c r="Z3" s="49"/>
    </row>
    <row r="4" spans="1:26" s="50" customFormat="1" ht="30" customHeight="1">
      <c r="A4" s="48"/>
      <c r="B4" s="413" t="s">
        <v>1590</v>
      </c>
      <c r="C4" s="53"/>
      <c r="D4" s="48"/>
      <c r="E4" s="48"/>
      <c r="F4" s="48"/>
      <c r="G4" s="48"/>
      <c r="H4" s="48"/>
      <c r="I4" s="1416"/>
      <c r="J4" s="48"/>
      <c r="K4" s="48"/>
      <c r="L4" s="1416"/>
      <c r="M4" s="1416"/>
      <c r="N4" s="1416"/>
      <c r="O4" s="1416"/>
      <c r="P4" s="1416"/>
      <c r="Q4" s="49"/>
      <c r="R4" s="49"/>
      <c r="S4" s="123" t="s">
        <v>2440</v>
      </c>
      <c r="T4" s="123"/>
      <c r="U4" s="49"/>
      <c r="V4" s="49"/>
      <c r="W4" s="49"/>
      <c r="X4" s="49"/>
      <c r="Y4" s="49"/>
      <c r="Z4" s="49"/>
    </row>
    <row r="5" spans="1:26" s="50" customFormat="1" ht="30" customHeight="1">
      <c r="A5" s="48"/>
      <c r="B5" s="413" t="s">
        <v>1591</v>
      </c>
      <c r="C5" s="53"/>
      <c r="D5" s="48"/>
      <c r="E5" s="48"/>
      <c r="F5" s="48"/>
      <c r="G5" s="48"/>
      <c r="H5" s="48"/>
      <c r="I5" s="1416"/>
      <c r="J5" s="48"/>
      <c r="K5" s="48"/>
      <c r="L5" s="1416"/>
      <c r="M5" s="1416"/>
      <c r="N5" s="1416"/>
      <c r="O5" s="1416"/>
      <c r="P5" s="1416"/>
      <c r="Q5" s="49"/>
      <c r="R5" s="49"/>
      <c r="S5" s="123" t="str">
        <f ca="1">"Page "&amp;_xlfn.SHEET()&amp;" sur "&amp;_xlfn.SHEETS()</f>
        <v>Page 1 sur 11</v>
      </c>
      <c r="T5" s="123"/>
      <c r="U5" s="49"/>
      <c r="V5" s="49"/>
      <c r="W5" s="49"/>
      <c r="X5" s="49"/>
      <c r="Y5" s="49"/>
      <c r="Z5" s="49"/>
    </row>
    <row r="6" spans="1:26" s="50" customFormat="1" ht="30" customHeight="1">
      <c r="A6" s="48"/>
      <c r="B6" s="413"/>
      <c r="C6" s="53"/>
      <c r="D6" s="48"/>
      <c r="E6" s="48"/>
      <c r="F6" s="48"/>
      <c r="G6" s="48"/>
      <c r="H6" s="48"/>
      <c r="I6" s="1416"/>
      <c r="J6" s="48"/>
      <c r="K6" s="48"/>
      <c r="L6" s="1416"/>
      <c r="M6" s="1416"/>
      <c r="N6" s="1416"/>
      <c r="O6" s="1416"/>
      <c r="P6" s="1416"/>
      <c r="Q6" s="49"/>
      <c r="R6" s="49"/>
      <c r="S6" s="123"/>
      <c r="T6" s="49"/>
      <c r="U6" s="49"/>
      <c r="V6" s="49"/>
      <c r="W6" s="49"/>
      <c r="X6" s="49"/>
      <c r="Y6" s="49"/>
      <c r="Z6" s="49"/>
    </row>
    <row r="7" spans="1:26" s="50" customFormat="1" ht="30" customHeight="1">
      <c r="A7" s="48"/>
      <c r="B7" s="1533" t="s">
        <v>295</v>
      </c>
      <c r="C7" s="1533"/>
      <c r="D7" s="414" t="str">
        <f ca="1">CELL("nomfichier")</f>
        <v>E:\0-UPRT\1-UPRT.FR-SITE-WEB\re-recettes-jean-marc-catteau\re-catteau-galettes\[PC-pate-a-galette-du-leon.xls]original</v>
      </c>
      <c r="E7" s="415"/>
      <c r="F7" s="415"/>
      <c r="G7" s="415"/>
      <c r="H7" s="415"/>
      <c r="I7" s="1417"/>
      <c r="J7" s="415"/>
      <c r="K7" s="415"/>
      <c r="L7" s="415"/>
      <c r="M7" s="415"/>
      <c r="N7" s="415"/>
      <c r="O7" s="415"/>
      <c r="P7" s="415"/>
      <c r="Q7" s="415"/>
      <c r="R7" s="415"/>
      <c r="S7" s="415"/>
      <c r="T7" s="416"/>
      <c r="U7" s="416"/>
      <c r="V7" s="49"/>
      <c r="W7" s="49"/>
      <c r="X7" s="49"/>
      <c r="Y7" s="49"/>
      <c r="Z7" s="49"/>
    </row>
    <row r="8" spans="1:26" ht="30" customHeight="1">
      <c r="A8" s="48"/>
      <c r="B8" s="198"/>
      <c r="C8" s="48"/>
      <c r="D8" s="48"/>
      <c r="E8" s="48"/>
      <c r="F8" s="48"/>
      <c r="G8" s="48"/>
      <c r="H8" s="48"/>
      <c r="I8" s="1416"/>
      <c r="J8" s="48"/>
      <c r="K8" s="48"/>
      <c r="L8" s="1416"/>
      <c r="M8" s="1416"/>
      <c r="N8" s="1416"/>
      <c r="O8" s="1416"/>
      <c r="P8" s="1416"/>
      <c r="Q8" s="49"/>
      <c r="R8" s="49"/>
      <c r="S8" s="49"/>
      <c r="T8" s="49"/>
      <c r="U8" s="49"/>
      <c r="V8" s="49"/>
      <c r="W8" s="49"/>
      <c r="X8" s="49"/>
      <c r="Y8" s="49"/>
      <c r="Z8" s="49"/>
    </row>
    <row r="9" spans="1:26" ht="30" customHeight="1">
      <c r="A9" s="48"/>
      <c r="B9" s="1410"/>
      <c r="C9" s="1410"/>
      <c r="D9" s="1410"/>
      <c r="E9" s="1410"/>
      <c r="F9" s="1410"/>
      <c r="G9" s="1410"/>
      <c r="H9" s="1410"/>
      <c r="I9" s="1410"/>
      <c r="J9" s="1410"/>
      <c r="K9" s="1410"/>
      <c r="L9" s="1410"/>
      <c r="M9" s="1410"/>
      <c r="N9" s="1410"/>
      <c r="O9" s="1410"/>
      <c r="P9" s="1410"/>
      <c r="Q9" s="1410"/>
      <c r="R9" s="1410"/>
      <c r="S9" s="1410"/>
      <c r="T9" s="1410"/>
      <c r="U9" s="1410"/>
      <c r="V9" s="1410"/>
      <c r="W9" s="49"/>
      <c r="X9" s="49"/>
      <c r="Y9" s="49"/>
      <c r="Z9" s="49"/>
    </row>
    <row r="10" spans="1:26" ht="30" customHeight="1">
      <c r="A10" s="48"/>
      <c r="B10" s="1534" t="s">
        <v>2413</v>
      </c>
      <c r="C10" s="1534"/>
      <c r="D10" s="1534"/>
      <c r="E10" s="1534"/>
      <c r="F10" s="1534"/>
      <c r="G10" s="1534"/>
      <c r="H10" s="1534"/>
      <c r="I10" s="1534"/>
      <c r="J10" s="1534"/>
      <c r="K10" s="1534"/>
      <c r="L10" s="1534"/>
      <c r="M10" s="1534"/>
      <c r="N10" s="1534"/>
      <c r="O10" s="1534"/>
      <c r="P10" s="1534"/>
      <c r="Q10" s="1534"/>
      <c r="R10" s="1534"/>
      <c r="S10" s="1534"/>
      <c r="T10" s="1534"/>
      <c r="U10" s="1410"/>
      <c r="V10" s="1410"/>
      <c r="W10" s="49"/>
      <c r="X10" s="49"/>
      <c r="Y10" s="49"/>
      <c r="Z10" s="49"/>
    </row>
    <row r="11" spans="1:26" ht="30" customHeight="1">
      <c r="A11" s="48"/>
      <c r="B11" s="1411"/>
      <c r="C11" s="1418" t="s">
        <v>2416</v>
      </c>
      <c r="D11" s="1411"/>
      <c r="E11" s="1411"/>
      <c r="F11" s="1411"/>
      <c r="G11" s="1411"/>
      <c r="H11" s="1411"/>
      <c r="I11" s="1411"/>
      <c r="J11" s="1411"/>
      <c r="K11" s="1411"/>
      <c r="L11" s="1411"/>
      <c r="M11" s="1411"/>
      <c r="N11" s="1411"/>
      <c r="O11" s="1411"/>
      <c r="P11" s="1411"/>
      <c r="Q11" s="1411"/>
      <c r="R11" s="1411"/>
      <c r="S11" s="1411"/>
      <c r="T11" s="1411"/>
      <c r="U11" s="1410"/>
      <c r="V11" s="1410"/>
      <c r="W11" s="49"/>
      <c r="X11" s="49"/>
      <c r="Y11" s="49"/>
      <c r="Z11" s="49"/>
    </row>
    <row r="12" spans="1:26" ht="30" customHeight="1">
      <c r="A12" s="48"/>
      <c r="B12" s="1412"/>
      <c r="C12" s="1411"/>
      <c r="D12" s="1412"/>
      <c r="E12" s="1411"/>
      <c r="F12" s="1412"/>
      <c r="G12" s="1411"/>
      <c r="H12" s="1412"/>
      <c r="I12" s="1411"/>
      <c r="J12" s="1412"/>
      <c r="K12" s="1411"/>
      <c r="L12" s="1412"/>
      <c r="M12" s="1411"/>
      <c r="N12" s="1412"/>
      <c r="O12" s="1411"/>
      <c r="P12" s="1412"/>
      <c r="Q12" s="1411"/>
      <c r="R12" s="1412"/>
      <c r="S12" s="1411"/>
      <c r="T12" s="1412"/>
      <c r="U12" s="1411"/>
      <c r="V12" s="1412"/>
      <c r="W12" s="49"/>
      <c r="X12" s="49"/>
      <c r="Y12" s="49"/>
      <c r="Z12" s="49"/>
    </row>
    <row r="13" spans="1:26" ht="30" customHeight="1">
      <c r="A13" s="48"/>
      <c r="B13" s="214"/>
      <c r="C13" s="1457" t="s">
        <v>2435</v>
      </c>
      <c r="D13" s="1413"/>
      <c r="E13" s="1414"/>
      <c r="F13" s="1414"/>
      <c r="G13" s="1414"/>
      <c r="H13" s="214"/>
      <c r="I13" s="214"/>
      <c r="J13" s="214"/>
      <c r="K13" s="214"/>
      <c r="L13" s="214"/>
      <c r="M13" s="214"/>
      <c r="N13" s="214"/>
      <c r="O13" s="214"/>
      <c r="P13" s="214"/>
      <c r="Q13" s="214"/>
      <c r="R13" s="214"/>
      <c r="S13" s="214"/>
      <c r="T13" s="214"/>
      <c r="U13" s="1410"/>
      <c r="V13" s="1410"/>
      <c r="W13" s="49"/>
      <c r="X13" s="49"/>
      <c r="Y13" s="49"/>
      <c r="Z13" s="49"/>
    </row>
    <row r="14" spans="1:26" ht="30" customHeight="1">
      <c r="A14" s="48"/>
      <c r="B14" s="1412"/>
      <c r="C14" s="1412"/>
      <c r="D14" s="1412" t="s">
        <v>2419</v>
      </c>
      <c r="E14" s="214"/>
      <c r="F14" s="1413"/>
      <c r="G14" s="214"/>
      <c r="H14" s="1413"/>
      <c r="I14" s="214"/>
      <c r="J14" s="1412"/>
      <c r="K14" s="1411"/>
      <c r="L14" s="1412"/>
      <c r="M14" s="1411"/>
      <c r="N14" s="1412"/>
      <c r="O14" s="1411"/>
      <c r="P14" s="1412"/>
      <c r="Q14" s="1411"/>
      <c r="R14" s="1412"/>
      <c r="S14" s="1411"/>
      <c r="T14" s="1412"/>
      <c r="U14" s="1411"/>
      <c r="V14" s="1412"/>
      <c r="W14" s="49"/>
      <c r="X14" s="49"/>
      <c r="Y14" s="49"/>
      <c r="Z14" s="49"/>
    </row>
    <row r="15" spans="1:26" ht="30" customHeight="1">
      <c r="A15" s="48"/>
      <c r="B15" s="1412"/>
      <c r="C15" s="1412"/>
      <c r="D15" s="214"/>
      <c r="E15" s="1412" t="s">
        <v>2412</v>
      </c>
      <c r="F15" s="1414"/>
      <c r="G15" s="1414"/>
      <c r="H15" s="1414"/>
      <c r="I15" s="214"/>
      <c r="J15" s="1412"/>
      <c r="K15" s="1411"/>
      <c r="L15" s="1412"/>
      <c r="M15" s="1411"/>
      <c r="N15" s="1412"/>
      <c r="O15" s="1411"/>
      <c r="P15" s="1412"/>
      <c r="Q15" s="1411"/>
      <c r="R15" s="1412"/>
      <c r="S15" s="1411"/>
      <c r="T15" s="1412"/>
      <c r="U15" s="1411"/>
      <c r="V15" s="1412"/>
      <c r="W15" s="49"/>
      <c r="X15" s="49"/>
      <c r="Y15" s="49"/>
      <c r="Z15" s="49"/>
    </row>
    <row r="16" spans="1:26" ht="30" customHeight="1">
      <c r="A16" s="48"/>
      <c r="B16" s="1412"/>
      <c r="C16" s="1412"/>
      <c r="D16" s="214"/>
      <c r="E16" s="1413" t="s">
        <v>2420</v>
      </c>
      <c r="F16" s="1414"/>
      <c r="G16" s="1414"/>
      <c r="H16" s="1414"/>
      <c r="I16" s="214"/>
      <c r="J16" s="1412"/>
      <c r="K16" s="1411"/>
      <c r="L16" s="1412"/>
      <c r="M16" s="1411"/>
      <c r="N16" s="1412"/>
      <c r="O16" s="1411"/>
      <c r="P16" s="1412"/>
      <c r="Q16" s="1411"/>
      <c r="R16" s="1412"/>
      <c r="S16" s="1411"/>
      <c r="T16" s="1412"/>
      <c r="U16" s="1411"/>
      <c r="V16" s="1412"/>
      <c r="W16" s="49"/>
      <c r="X16" s="49"/>
      <c r="Y16" s="49"/>
      <c r="Z16" s="49"/>
    </row>
    <row r="17" spans="1:26" ht="30" customHeight="1">
      <c r="A17" s="48"/>
      <c r="B17" s="1412"/>
      <c r="C17" s="1412"/>
      <c r="D17" s="1412"/>
      <c r="E17" s="1419"/>
      <c r="F17" s="1420" t="s">
        <v>2349</v>
      </c>
      <c r="G17" s="1421"/>
      <c r="H17" s="1411"/>
      <c r="I17" s="1412"/>
      <c r="J17" s="1412"/>
      <c r="K17" s="1411"/>
      <c r="L17" s="1412"/>
      <c r="M17" s="1411"/>
      <c r="N17" s="1412"/>
      <c r="O17" s="1411"/>
      <c r="P17" s="1412"/>
      <c r="Q17" s="1411"/>
      <c r="R17" s="1412"/>
      <c r="S17" s="1411"/>
      <c r="T17" s="1412"/>
      <c r="U17" s="1411"/>
      <c r="V17" s="1412"/>
      <c r="W17" s="49"/>
      <c r="X17" s="49"/>
      <c r="Y17" s="49"/>
      <c r="Z17" s="49"/>
    </row>
    <row r="18" spans="1:26" ht="30" customHeight="1" thickBot="1">
      <c r="A18" s="48"/>
      <c r="B18" s="1412"/>
      <c r="C18" s="1412"/>
      <c r="D18" s="1412"/>
      <c r="E18" s="1422"/>
      <c r="F18" s="1423">
        <v>2.5</v>
      </c>
      <c r="G18" s="1424">
        <v>10</v>
      </c>
      <c r="H18" s="1413"/>
      <c r="I18" s="214"/>
      <c r="J18" s="1412"/>
      <c r="K18" s="1411"/>
      <c r="L18" s="1412"/>
      <c r="M18" s="1411"/>
      <c r="N18" s="1412"/>
      <c r="O18" s="1411"/>
      <c r="P18" s="1412"/>
      <c r="Q18" s="1411"/>
      <c r="R18" s="1412"/>
      <c r="S18" s="1411"/>
      <c r="T18" s="1412"/>
      <c r="U18" s="1411"/>
      <c r="V18" s="1412"/>
      <c r="W18" s="49"/>
      <c r="X18" s="49"/>
      <c r="Y18" s="49"/>
      <c r="Z18" s="49"/>
    </row>
    <row r="19" spans="1:26" ht="30" customHeight="1">
      <c r="A19" s="48"/>
      <c r="B19" s="1412"/>
      <c r="C19" s="1412"/>
      <c r="D19" s="214"/>
      <c r="E19" s="1425" t="s">
        <v>304</v>
      </c>
      <c r="F19" s="1426" t="s">
        <v>22</v>
      </c>
      <c r="G19" s="1427" t="s">
        <v>2344</v>
      </c>
      <c r="H19" s="1414"/>
      <c r="I19" s="214"/>
      <c r="J19" s="1412"/>
      <c r="K19" s="1411"/>
      <c r="L19" s="1412"/>
      <c r="M19" s="1411"/>
      <c r="N19" s="1412"/>
      <c r="O19" s="1411"/>
      <c r="P19" s="1412"/>
      <c r="Q19" s="1411"/>
      <c r="R19" s="1412"/>
      <c r="S19" s="1411"/>
      <c r="T19" s="1412"/>
      <c r="U19" s="1411"/>
      <c r="V19" s="1412"/>
      <c r="W19" s="49"/>
      <c r="X19" s="49"/>
      <c r="Y19" s="49"/>
      <c r="Z19" s="49"/>
    </row>
    <row r="20" spans="1:26" ht="30" customHeight="1">
      <c r="A20" s="48"/>
      <c r="B20" s="1412"/>
      <c r="C20" s="1412"/>
      <c r="D20" s="1412"/>
      <c r="E20" s="1413" t="s">
        <v>2421</v>
      </c>
      <c r="F20" s="1411"/>
      <c r="G20" s="1412"/>
      <c r="H20" s="1411"/>
      <c r="I20" s="1412"/>
      <c r="J20" s="1412"/>
      <c r="K20" s="1411"/>
      <c r="L20" s="1412"/>
      <c r="M20" s="1411"/>
      <c r="N20" s="1412"/>
      <c r="O20" s="1411"/>
      <c r="P20" s="1412"/>
      <c r="Q20" s="1411"/>
      <c r="R20" s="1412"/>
      <c r="S20" s="1411"/>
      <c r="T20" s="1412"/>
      <c r="U20" s="1411"/>
      <c r="V20" s="1412"/>
      <c r="W20" s="49"/>
      <c r="X20" s="49"/>
      <c r="Y20" s="49"/>
      <c r="Z20" s="49"/>
    </row>
    <row r="21" spans="1:26" ht="30" customHeight="1">
      <c r="A21" s="48"/>
      <c r="B21" s="1412"/>
      <c r="C21" s="1412"/>
      <c r="D21" s="1412"/>
      <c r="E21" s="1411"/>
      <c r="F21" s="1412"/>
      <c r="G21" s="1411"/>
      <c r="H21" s="1412"/>
      <c r="I21" s="1411"/>
      <c r="J21" s="1412"/>
      <c r="K21" s="1411"/>
      <c r="L21" s="1412"/>
      <c r="M21" s="1411"/>
      <c r="N21" s="1412"/>
      <c r="O21" s="1411"/>
      <c r="P21" s="1412"/>
      <c r="Q21" s="1411"/>
      <c r="R21" s="1412"/>
      <c r="S21" s="1411"/>
      <c r="T21" s="1412"/>
      <c r="U21" s="1411"/>
      <c r="V21" s="1412"/>
      <c r="W21" s="49"/>
      <c r="X21" s="49"/>
      <c r="Y21" s="49"/>
      <c r="Z21" s="49"/>
    </row>
    <row r="22" spans="1:26" ht="30" customHeight="1">
      <c r="A22" s="48"/>
      <c r="B22" s="1412"/>
      <c r="C22" s="1412"/>
      <c r="D22" s="1412" t="s">
        <v>2422</v>
      </c>
      <c r="E22" s="1411"/>
      <c r="F22" s="1412"/>
      <c r="G22" s="1411"/>
      <c r="H22" s="1412"/>
      <c r="I22" s="1411"/>
      <c r="J22" s="1412"/>
      <c r="K22" s="1411"/>
      <c r="L22" s="1412"/>
      <c r="M22" s="1411"/>
      <c r="N22" s="1412"/>
      <c r="O22" s="1411"/>
      <c r="P22" s="1412"/>
      <c r="Q22" s="1411"/>
      <c r="R22" s="1412"/>
      <c r="S22" s="1411"/>
      <c r="T22" s="1412"/>
      <c r="U22" s="1411"/>
      <c r="V22" s="1412"/>
      <c r="W22" s="49"/>
      <c r="X22" s="49"/>
      <c r="Y22" s="49"/>
      <c r="Z22" s="49"/>
    </row>
    <row r="23" spans="1:26" ht="30" customHeight="1">
      <c r="A23" s="48"/>
      <c r="B23" s="1412"/>
      <c r="C23" s="1412"/>
      <c r="D23" s="1413"/>
      <c r="E23" s="1413" t="s">
        <v>2420</v>
      </c>
      <c r="F23" s="1412"/>
      <c r="G23" s="1411"/>
      <c r="H23" s="1412"/>
      <c r="I23" s="1411"/>
      <c r="J23" s="1412"/>
      <c r="K23" s="1411"/>
      <c r="L23" s="1412"/>
      <c r="M23" s="1411"/>
      <c r="N23" s="1412"/>
      <c r="O23" s="1411"/>
      <c r="P23" s="1412"/>
      <c r="Q23" s="1411"/>
      <c r="R23" s="1412"/>
      <c r="S23" s="1411"/>
      <c r="T23" s="1412"/>
      <c r="U23" s="1411"/>
      <c r="V23" s="1412"/>
      <c r="W23" s="49"/>
      <c r="X23" s="49"/>
      <c r="Y23" s="49"/>
      <c r="Z23" s="49"/>
    </row>
    <row r="24" spans="1:26" ht="30" customHeight="1">
      <c r="A24" s="48"/>
      <c r="B24" s="1412"/>
      <c r="C24" s="1412"/>
      <c r="D24" s="1412"/>
      <c r="E24" s="1412" t="s">
        <v>2411</v>
      </c>
      <c r="F24" s="1412"/>
      <c r="G24" s="1411"/>
      <c r="H24" s="1412"/>
      <c r="I24" s="1411"/>
      <c r="J24" s="1412"/>
      <c r="K24" s="1411"/>
      <c r="L24" s="1412"/>
      <c r="M24" s="1411"/>
      <c r="N24" s="1412"/>
      <c r="O24" s="1411"/>
      <c r="P24" s="1412"/>
      <c r="Q24" s="1411"/>
      <c r="R24" s="1412"/>
      <c r="S24" s="1411"/>
      <c r="T24" s="1412"/>
      <c r="U24" s="1411"/>
      <c r="V24" s="1412"/>
      <c r="W24" s="49"/>
      <c r="X24" s="49"/>
      <c r="Y24" s="49"/>
      <c r="Z24" s="49"/>
    </row>
    <row r="25" spans="1:26" ht="30" customHeight="1">
      <c r="A25" s="48"/>
      <c r="B25" s="1412"/>
      <c r="C25" s="1412"/>
      <c r="D25" s="1413"/>
      <c r="E25" s="1413" t="s">
        <v>2423</v>
      </c>
      <c r="F25" s="1412"/>
      <c r="G25" s="1411"/>
      <c r="H25" s="1412"/>
      <c r="I25" s="1411"/>
      <c r="J25" s="1412"/>
      <c r="K25" s="1411"/>
      <c r="L25" s="1412"/>
      <c r="M25" s="1411"/>
      <c r="N25" s="1412"/>
      <c r="O25" s="1411"/>
      <c r="P25" s="1412"/>
      <c r="Q25" s="1411"/>
      <c r="R25" s="1412"/>
      <c r="S25" s="1411"/>
      <c r="T25" s="1412"/>
      <c r="U25" s="1411"/>
      <c r="V25" s="1412"/>
      <c r="W25" s="49"/>
      <c r="X25" s="49"/>
      <c r="Y25" s="49"/>
      <c r="Z25" s="49"/>
    </row>
    <row r="26" spans="1:26" ht="15.75" customHeight="1">
      <c r="A26" s="48"/>
      <c r="B26" s="1412"/>
      <c r="C26" s="1412"/>
      <c r="D26" s="1412"/>
      <c r="E26" s="1411"/>
      <c r="F26" s="1412"/>
      <c r="G26" s="1411"/>
      <c r="H26" s="1412"/>
      <c r="I26" s="1411"/>
      <c r="J26" s="1412"/>
      <c r="K26" s="1411"/>
      <c r="L26" s="1412"/>
      <c r="M26" s="1411"/>
      <c r="N26" s="1412"/>
      <c r="O26" s="1411"/>
      <c r="P26" s="1412"/>
      <c r="Q26" s="1411"/>
      <c r="R26" s="1412"/>
      <c r="S26" s="1411"/>
      <c r="T26" s="1412"/>
      <c r="U26" s="1411"/>
      <c r="V26" s="1412"/>
      <c r="W26" s="49"/>
      <c r="X26" s="49"/>
      <c r="Y26" s="49"/>
      <c r="Z26" s="49"/>
    </row>
    <row r="27" spans="1:26" ht="30" customHeight="1">
      <c r="A27" s="48"/>
      <c r="B27" s="1412"/>
      <c r="C27" s="1412"/>
      <c r="D27" s="1412"/>
      <c r="E27" s="1428" t="s">
        <v>2370</v>
      </c>
      <c r="F27" s="1319" t="s">
        <v>2375</v>
      </c>
      <c r="G27" s="1317" t="s">
        <v>2381</v>
      </c>
      <c r="H27" s="1336" t="s">
        <v>2382</v>
      </c>
      <c r="I27" s="1316" t="s">
        <v>4</v>
      </c>
      <c r="J27" s="1429" t="s">
        <v>2376</v>
      </c>
      <c r="K27" s="1318" t="s">
        <v>2370</v>
      </c>
      <c r="L27" s="1319" t="s">
        <v>2375</v>
      </c>
      <c r="M27" s="1317" t="s">
        <v>2381</v>
      </c>
      <c r="N27" s="1336" t="s">
        <v>2382</v>
      </c>
      <c r="O27" s="1316" t="s">
        <v>4</v>
      </c>
      <c r="P27" s="1430" t="s">
        <v>2376</v>
      </c>
      <c r="Q27" s="1411"/>
      <c r="R27" s="1412"/>
      <c r="S27" s="1411"/>
      <c r="T27" s="1412"/>
      <c r="U27" s="1411"/>
      <c r="V27" s="1412"/>
      <c r="W27" s="49"/>
      <c r="X27" s="49"/>
      <c r="Y27" s="49"/>
      <c r="Z27" s="49"/>
    </row>
    <row r="28" spans="1:26" ht="30" customHeight="1">
      <c r="A28" s="48"/>
      <c r="B28" s="1412"/>
      <c r="C28" s="1412"/>
      <c r="D28" s="1412"/>
      <c r="E28" s="1327"/>
      <c r="F28" s="1327"/>
      <c r="G28" s="1330" t="s">
        <v>2374</v>
      </c>
      <c r="H28" s="1333">
        <v>0.27500000000000002</v>
      </c>
      <c r="I28" s="1327"/>
      <c r="J28" s="1327"/>
      <c r="K28" s="1327"/>
      <c r="L28" s="1327"/>
      <c r="M28" s="1330" t="s">
        <v>2374</v>
      </c>
      <c r="N28" s="1333">
        <v>0</v>
      </c>
      <c r="O28" s="1327"/>
      <c r="P28" s="1368"/>
      <c r="Q28" s="1411"/>
      <c r="R28" s="1412"/>
      <c r="S28" s="1411"/>
      <c r="T28" s="1412"/>
      <c r="U28" s="1411"/>
      <c r="V28" s="1412"/>
      <c r="W28" s="49"/>
      <c r="X28" s="49"/>
      <c r="Y28" s="49"/>
      <c r="Z28" s="49"/>
    </row>
    <row r="29" spans="1:26" ht="30" customHeight="1">
      <c r="A29" s="48"/>
      <c r="B29" s="1412"/>
      <c r="C29" s="1412"/>
      <c r="D29" s="1412"/>
      <c r="E29" s="1431">
        <v>8</v>
      </c>
      <c r="F29" s="409">
        <v>0.05</v>
      </c>
      <c r="G29" s="1313" t="s">
        <v>282</v>
      </c>
      <c r="H29" s="1395">
        <v>0.2</v>
      </c>
      <c r="I29" s="1396">
        <v>0.72727272727272729</v>
      </c>
      <c r="J29" s="1432" t="s">
        <v>22</v>
      </c>
      <c r="K29" s="1265"/>
      <c r="L29" s="409"/>
      <c r="M29" s="1313" t="s">
        <v>2342</v>
      </c>
      <c r="N29" s="1395">
        <v>0</v>
      </c>
      <c r="O29" s="1396" t="s">
        <v>2424</v>
      </c>
      <c r="P29" s="1433" t="s">
        <v>22</v>
      </c>
      <c r="Q29" s="1411"/>
      <c r="R29" s="1412"/>
      <c r="S29" s="1411"/>
      <c r="T29" s="1412"/>
      <c r="U29" s="1411"/>
      <c r="V29" s="1412"/>
      <c r="W29" s="49"/>
      <c r="X29" s="49"/>
      <c r="Y29" s="49"/>
      <c r="Z29" s="49"/>
    </row>
    <row r="30" spans="1:26" ht="30" customHeight="1">
      <c r="A30" s="48"/>
      <c r="B30" s="1412"/>
      <c r="C30" s="1412"/>
      <c r="D30" s="1412"/>
      <c r="E30" s="1411"/>
      <c r="F30" s="1412"/>
      <c r="G30" s="1411"/>
      <c r="H30" s="1412"/>
      <c r="I30" s="1411"/>
      <c r="J30" s="1412"/>
      <c r="K30" s="1411"/>
      <c r="L30" s="1412"/>
      <c r="M30" s="1411"/>
      <c r="N30" s="1412"/>
      <c r="O30" s="1411"/>
      <c r="P30" s="1412"/>
      <c r="Q30" s="1411"/>
      <c r="R30" s="1412"/>
      <c r="S30" s="1411"/>
      <c r="T30" s="1412"/>
      <c r="U30" s="1411"/>
      <c r="V30" s="1412"/>
      <c r="W30" s="49"/>
      <c r="X30" s="49"/>
      <c r="Y30" s="49"/>
      <c r="Z30" s="49"/>
    </row>
    <row r="31" spans="1:26" ht="30" customHeight="1">
      <c r="A31" s="48"/>
      <c r="B31" s="1412"/>
      <c r="C31" s="1412" t="s">
        <v>2436</v>
      </c>
      <c r="D31" s="1412"/>
      <c r="E31" s="1411"/>
      <c r="F31" s="1412"/>
      <c r="G31" s="1411"/>
      <c r="H31" s="1412"/>
      <c r="I31" s="1411"/>
      <c r="J31" s="1412"/>
      <c r="K31" s="1411"/>
      <c r="L31" s="1412"/>
      <c r="M31" s="1411"/>
      <c r="N31" s="1412"/>
      <c r="O31" s="1411"/>
      <c r="P31" s="1412"/>
      <c r="Q31" s="1411"/>
      <c r="R31" s="1412"/>
      <c r="S31" s="1411"/>
      <c r="T31" s="1412"/>
      <c r="U31" s="1411"/>
      <c r="V31" s="1412"/>
      <c r="W31" s="49"/>
      <c r="X31" s="49"/>
      <c r="Y31" s="49"/>
      <c r="Z31" s="49"/>
    </row>
    <row r="32" spans="1:26" ht="30" customHeight="1" thickBot="1">
      <c r="A32" s="48"/>
      <c r="B32" s="1412"/>
      <c r="C32" s="1412"/>
      <c r="D32" s="1412" t="s">
        <v>2438</v>
      </c>
      <c r="E32" s="1411"/>
      <c r="F32" s="1412"/>
      <c r="G32" s="1411"/>
      <c r="H32" s="1412"/>
      <c r="I32" s="1411"/>
      <c r="J32" s="1412"/>
      <c r="K32" s="1411"/>
      <c r="L32" s="1412"/>
      <c r="M32" s="1411"/>
      <c r="N32" s="1412"/>
      <c r="O32" s="1411"/>
      <c r="P32" s="1412"/>
      <c r="Q32" s="1411"/>
      <c r="R32" s="1412"/>
      <c r="S32" s="1411"/>
      <c r="T32" s="1412"/>
      <c r="U32" s="1411"/>
      <c r="V32" s="1412"/>
      <c r="W32" s="49"/>
      <c r="X32" s="49"/>
      <c r="Y32" s="49"/>
      <c r="Z32" s="49"/>
    </row>
    <row r="33" spans="1:26" ht="30" customHeight="1">
      <c r="A33" s="48"/>
      <c r="B33" s="1412"/>
      <c r="C33" s="1412"/>
      <c r="D33" s="1536" t="s">
        <v>269</v>
      </c>
      <c r="E33" s="1538" t="s">
        <v>2379</v>
      </c>
      <c r="F33" s="1540" t="s">
        <v>2489</v>
      </c>
      <c r="G33" s="1540"/>
      <c r="H33" s="1540"/>
      <c r="I33" s="1540"/>
      <c r="J33" s="1540"/>
      <c r="K33" s="1542" t="s">
        <v>2490</v>
      </c>
      <c r="L33" s="1412"/>
      <c r="M33" s="1411"/>
      <c r="N33" s="1412"/>
      <c r="O33" s="1411"/>
      <c r="P33" s="1412"/>
      <c r="Q33" s="1411"/>
      <c r="R33" s="1412"/>
      <c r="S33" s="1411"/>
      <c r="T33" s="1412"/>
      <c r="U33" s="1411"/>
      <c r="V33" s="1412"/>
      <c r="W33" s="49"/>
      <c r="X33" s="49"/>
      <c r="Y33" s="49"/>
      <c r="Z33" s="49"/>
    </row>
    <row r="34" spans="1:26" ht="30" customHeight="1">
      <c r="A34" s="48"/>
      <c r="B34" s="1412"/>
      <c r="C34" s="1412"/>
      <c r="D34" s="1537"/>
      <c r="E34" s="1539"/>
      <c r="F34" s="1541"/>
      <c r="G34" s="1541"/>
      <c r="H34" s="1541"/>
      <c r="I34" s="1541"/>
      <c r="J34" s="1541"/>
      <c r="K34" s="1543"/>
      <c r="L34" s="1412"/>
      <c r="M34" s="1411"/>
      <c r="N34" s="1412"/>
      <c r="O34" s="1411"/>
      <c r="P34" s="1412"/>
      <c r="Q34" s="1411"/>
      <c r="R34" s="1412"/>
      <c r="S34" s="1411"/>
      <c r="T34" s="1412"/>
      <c r="U34" s="1411"/>
      <c r="V34" s="1412"/>
      <c r="W34" s="49"/>
      <c r="X34" s="49"/>
      <c r="Y34" s="49"/>
      <c r="Z34" s="49"/>
    </row>
    <row r="35" spans="1:26" ht="30" customHeight="1">
      <c r="A35" s="48"/>
      <c r="B35" s="1412"/>
      <c r="C35" s="1412"/>
      <c r="D35" s="1412"/>
      <c r="E35" s="1411"/>
      <c r="F35" s="1412"/>
      <c r="G35" s="1411"/>
      <c r="H35" s="1412"/>
      <c r="I35" s="1411"/>
      <c r="J35" s="1412"/>
      <c r="K35" s="1411"/>
      <c r="L35" s="1412"/>
      <c r="M35" s="1411"/>
      <c r="N35" s="1412"/>
      <c r="O35" s="1411"/>
      <c r="P35" s="1412"/>
      <c r="Q35" s="1411"/>
      <c r="R35" s="1412"/>
      <c r="S35" s="1411"/>
      <c r="T35" s="1412"/>
      <c r="U35" s="1411"/>
      <c r="V35" s="1412"/>
      <c r="W35" s="49"/>
      <c r="X35" s="49"/>
      <c r="Y35" s="49"/>
      <c r="Z35" s="49"/>
    </row>
    <row r="36" spans="1:26" ht="30" customHeight="1">
      <c r="A36" s="48"/>
      <c r="B36" s="1412"/>
      <c r="C36" s="1412" t="s">
        <v>2437</v>
      </c>
      <c r="D36" s="1412"/>
      <c r="E36" s="1411"/>
      <c r="F36" s="1412"/>
      <c r="G36" s="1411"/>
      <c r="H36" s="1412"/>
      <c r="I36" s="1411"/>
      <c r="J36" s="1412"/>
      <c r="K36" s="1411"/>
      <c r="L36" s="1412"/>
      <c r="M36" s="1411"/>
      <c r="N36" s="1412"/>
      <c r="O36" s="1411"/>
      <c r="P36" s="1412"/>
      <c r="Q36" s="1411"/>
      <c r="R36" s="1412"/>
      <c r="S36" s="1411"/>
      <c r="T36" s="1412"/>
      <c r="U36" s="1411"/>
      <c r="V36" s="1412"/>
      <c r="W36" s="49"/>
      <c r="X36" s="49"/>
      <c r="Y36" s="49"/>
      <c r="Z36" s="49"/>
    </row>
    <row r="37" spans="1:26" ht="30" customHeight="1" thickBot="1">
      <c r="A37" s="48"/>
      <c r="B37" s="1412"/>
      <c r="C37" s="1412"/>
      <c r="D37" s="1412" t="s">
        <v>2439</v>
      </c>
      <c r="E37" s="1411"/>
      <c r="F37" s="1412"/>
      <c r="G37" s="1411"/>
      <c r="H37" s="1412"/>
      <c r="I37" s="1411"/>
      <c r="J37" s="1412"/>
      <c r="K37" s="1411"/>
      <c r="L37" s="1412"/>
      <c r="M37" s="1411"/>
      <c r="N37" s="1412"/>
      <c r="O37" s="1411"/>
      <c r="P37" s="1412"/>
      <c r="Q37" s="1411"/>
      <c r="R37" s="1412"/>
      <c r="S37" s="1411"/>
      <c r="T37" s="1412"/>
      <c r="U37" s="1411"/>
      <c r="V37" s="1412"/>
      <c r="W37" s="49"/>
      <c r="X37" s="49"/>
      <c r="Y37" s="49"/>
      <c r="Z37" s="49"/>
    </row>
    <row r="38" spans="1:26" ht="30" customHeight="1">
      <c r="A38" s="48"/>
      <c r="B38" s="1412"/>
      <c r="C38" s="1412"/>
      <c r="D38" s="1544" t="s">
        <v>269</v>
      </c>
      <c r="E38" s="1538" t="s">
        <v>2379</v>
      </c>
      <c r="F38" s="1546" t="s">
        <v>2489</v>
      </c>
      <c r="G38" s="1546"/>
      <c r="H38" s="1546"/>
      <c r="I38" s="1546"/>
      <c r="J38" s="1546"/>
      <c r="K38" s="1546"/>
      <c r="L38" s="1546"/>
      <c r="M38" s="1546"/>
      <c r="N38" s="1546"/>
      <c r="O38" s="1546" t="s">
        <v>2490</v>
      </c>
      <c r="P38" s="1547"/>
      <c r="Q38" s="1411"/>
      <c r="R38" s="1412"/>
      <c r="S38" s="1411"/>
      <c r="T38" s="1412"/>
      <c r="U38" s="1411"/>
      <c r="V38" s="1412"/>
      <c r="W38" s="49"/>
      <c r="X38" s="49"/>
      <c r="Y38" s="49"/>
      <c r="Z38" s="49"/>
    </row>
    <row r="39" spans="1:26" ht="30" customHeight="1">
      <c r="A39" s="48"/>
      <c r="B39" s="1412"/>
      <c r="C39" s="1412"/>
      <c r="D39" s="1545"/>
      <c r="E39" s="1539"/>
      <c r="F39" s="1539"/>
      <c r="G39" s="1539"/>
      <c r="H39" s="1539"/>
      <c r="I39" s="1539"/>
      <c r="J39" s="1539"/>
      <c r="K39" s="1539"/>
      <c r="L39" s="1539"/>
      <c r="M39" s="1539"/>
      <c r="N39" s="1539"/>
      <c r="O39" s="1539"/>
      <c r="P39" s="1548"/>
      <c r="Q39" s="1411"/>
      <c r="R39" s="1412"/>
      <c r="S39" s="1411"/>
      <c r="T39" s="1412"/>
      <c r="U39" s="1411"/>
      <c r="V39" s="1412"/>
      <c r="W39" s="49"/>
      <c r="X39" s="49"/>
      <c r="Y39" s="49"/>
      <c r="Z39" s="49"/>
    </row>
    <row r="40" spans="1:26" ht="30" customHeight="1">
      <c r="A40" s="48"/>
      <c r="B40" s="1412"/>
      <c r="C40" s="1412"/>
      <c r="D40" s="1412"/>
      <c r="E40" s="1411"/>
      <c r="F40" s="1412"/>
      <c r="G40" s="1411"/>
      <c r="H40" s="1412"/>
      <c r="I40" s="1411"/>
      <c r="J40" s="1412"/>
      <c r="K40" s="1411"/>
      <c r="L40" s="1412"/>
      <c r="M40" s="1411"/>
      <c r="N40" s="1412"/>
      <c r="O40" s="1411"/>
      <c r="P40" s="1412"/>
      <c r="Q40" s="1411"/>
      <c r="R40" s="1412"/>
      <c r="S40" s="1411"/>
      <c r="T40" s="1412"/>
      <c r="U40" s="1411"/>
      <c r="V40" s="1412"/>
      <c r="W40" s="49"/>
      <c r="X40" s="49"/>
      <c r="Y40" s="49"/>
      <c r="Z40" s="49"/>
    </row>
    <row r="41" spans="1:26" ht="30" customHeight="1">
      <c r="A41" s="48"/>
      <c r="B41" s="1412"/>
      <c r="C41" s="1412" t="s">
        <v>2417</v>
      </c>
      <c r="D41" s="214"/>
      <c r="E41" s="1411"/>
      <c r="F41" s="1412"/>
      <c r="G41" s="1411"/>
      <c r="H41" s="1412"/>
      <c r="I41" s="1411"/>
      <c r="J41" s="1412"/>
      <c r="K41" s="1411"/>
      <c r="L41" s="1412"/>
      <c r="M41" s="1411"/>
      <c r="N41" s="1412"/>
      <c r="O41" s="1411"/>
      <c r="P41" s="1412"/>
      <c r="Q41" s="1411"/>
      <c r="R41" s="1412"/>
      <c r="S41" s="1411"/>
      <c r="T41" s="1412"/>
      <c r="U41" s="1411"/>
      <c r="V41" s="1412"/>
      <c r="W41" s="49"/>
      <c r="X41" s="49"/>
      <c r="Y41" s="49"/>
      <c r="Z41" s="49"/>
    </row>
    <row r="42" spans="1:26" ht="30" customHeight="1">
      <c r="A42" s="48"/>
      <c r="B42" s="1412"/>
      <c r="C42" s="1412"/>
      <c r="D42" s="214"/>
      <c r="E42" s="1411"/>
      <c r="F42" s="1412"/>
      <c r="G42" s="1411"/>
      <c r="H42" s="1412"/>
      <c r="I42" s="1411"/>
      <c r="J42" s="1412"/>
      <c r="K42" s="1411"/>
      <c r="L42" s="1412"/>
      <c r="M42" s="1411"/>
      <c r="N42" s="1412"/>
      <c r="O42" s="1411"/>
      <c r="P42" s="1412"/>
      <c r="Q42" s="1411"/>
      <c r="R42" s="1412"/>
      <c r="S42" s="1411"/>
      <c r="T42" s="1412"/>
      <c r="U42" s="1411"/>
      <c r="V42" s="1412"/>
      <c r="W42" s="49"/>
      <c r="X42" s="49"/>
      <c r="Y42" s="49"/>
      <c r="Z42" s="49"/>
    </row>
    <row r="43" spans="1:26" ht="30" customHeight="1">
      <c r="A43" s="48"/>
      <c r="B43" s="1412"/>
      <c r="C43" s="1412" t="s">
        <v>2418</v>
      </c>
      <c r="D43" s="1412"/>
      <c r="E43" s="1411"/>
      <c r="F43" s="1412"/>
      <c r="G43" s="1411"/>
      <c r="H43" s="1412"/>
      <c r="I43" s="1411"/>
      <c r="J43" s="1412"/>
      <c r="K43" s="1411"/>
      <c r="L43" s="1412"/>
      <c r="M43" s="1411"/>
      <c r="N43" s="1412"/>
      <c r="O43" s="1411"/>
      <c r="P43" s="1412"/>
      <c r="Q43" s="1411"/>
      <c r="R43" s="1412"/>
      <c r="S43" s="1411"/>
      <c r="T43" s="1412"/>
      <c r="U43" s="1411"/>
      <c r="V43" s="1412"/>
      <c r="W43" s="49"/>
      <c r="X43" s="49"/>
      <c r="Y43" s="49"/>
      <c r="Z43" s="49"/>
    </row>
    <row r="44" spans="1:26" ht="30" customHeight="1">
      <c r="A44" s="48"/>
      <c r="B44" s="1412"/>
      <c r="C44" s="1412"/>
      <c r="D44" s="1412"/>
      <c r="E44" s="1411"/>
      <c r="F44" s="1412"/>
      <c r="G44" s="1411"/>
      <c r="H44" s="1412"/>
      <c r="I44" s="1411"/>
      <c r="J44" s="1412"/>
      <c r="K44" s="1411"/>
      <c r="L44" s="1412"/>
      <c r="M44" s="1411"/>
      <c r="N44" s="1412"/>
      <c r="O44" s="1411"/>
      <c r="P44" s="1412"/>
      <c r="Q44" s="1411"/>
      <c r="R44" s="1412"/>
      <c r="S44" s="1411"/>
      <c r="T44" s="1412"/>
      <c r="U44" s="1411"/>
      <c r="V44" s="1412"/>
      <c r="W44" s="49"/>
      <c r="X44" s="49"/>
      <c r="Y44" s="49"/>
      <c r="Z44" s="49"/>
    </row>
    <row r="45" spans="1:26" ht="30" customHeight="1">
      <c r="A45" s="48"/>
      <c r="B45" s="1412"/>
      <c r="C45" s="1412" t="s">
        <v>1502</v>
      </c>
      <c r="D45" s="214"/>
      <c r="E45" s="1411"/>
      <c r="F45" s="1412"/>
      <c r="G45" s="1411"/>
      <c r="H45" s="1412"/>
      <c r="I45" s="1411"/>
      <c r="J45" s="1412"/>
      <c r="K45" s="1411"/>
      <c r="L45" s="1412"/>
      <c r="M45" s="1411"/>
      <c r="N45" s="1412"/>
      <c r="O45" s="1412"/>
      <c r="P45" s="1412"/>
      <c r="Q45" s="1412"/>
      <c r="R45" s="1412"/>
      <c r="S45" s="1412"/>
      <c r="T45" s="1412"/>
      <c r="U45" s="1411"/>
      <c r="V45" s="1412"/>
      <c r="W45" s="49"/>
      <c r="X45" s="49"/>
      <c r="Y45" s="49"/>
      <c r="Z45" s="49"/>
    </row>
    <row r="46" spans="1:26" ht="30" customHeight="1">
      <c r="A46" s="48"/>
      <c r="B46" s="1412"/>
      <c r="C46" s="214"/>
      <c r="D46" s="1413" t="s">
        <v>1503</v>
      </c>
      <c r="E46" s="1411"/>
      <c r="F46" s="1412"/>
      <c r="G46" s="1411"/>
      <c r="H46" s="1412"/>
      <c r="I46" s="1411"/>
      <c r="J46" s="1412"/>
      <c r="K46" s="1411"/>
      <c r="L46" s="1412"/>
      <c r="M46" s="1411"/>
      <c r="N46" s="1412"/>
      <c r="O46" s="1411"/>
      <c r="P46" s="1412"/>
      <c r="Q46" s="1411"/>
      <c r="R46" s="1412"/>
      <c r="S46" s="1411"/>
      <c r="T46" s="1412"/>
      <c r="U46" s="1411"/>
      <c r="V46" s="1412"/>
      <c r="W46" s="49"/>
      <c r="X46" s="49"/>
      <c r="Y46" s="49"/>
      <c r="Z46" s="49"/>
    </row>
    <row r="47" spans="1:26" ht="30" customHeight="1">
      <c r="A47" s="48"/>
      <c r="B47" s="1412"/>
      <c r="C47" s="1412"/>
      <c r="D47" s="1413"/>
      <c r="E47" s="1411"/>
      <c r="F47" s="1412"/>
      <c r="G47" s="1411"/>
      <c r="H47" s="1412"/>
      <c r="I47" s="1411"/>
      <c r="J47" s="1412"/>
      <c r="K47" s="1411"/>
      <c r="L47" s="1412"/>
      <c r="M47" s="1411"/>
      <c r="N47" s="1412"/>
      <c r="O47" s="1411"/>
      <c r="P47" s="1412"/>
      <c r="Q47" s="1411"/>
      <c r="R47" s="1412"/>
      <c r="S47" s="1411"/>
      <c r="T47" s="1412"/>
      <c r="U47" s="1411"/>
      <c r="V47" s="1412"/>
      <c r="W47" s="49"/>
      <c r="X47" s="49"/>
      <c r="Y47" s="49"/>
      <c r="Z47" s="49"/>
    </row>
    <row r="48" spans="1:26" ht="30" customHeight="1">
      <c r="A48" s="48"/>
      <c r="B48" s="1412"/>
      <c r="C48" s="1412" t="s">
        <v>2425</v>
      </c>
      <c r="D48" s="1412"/>
      <c r="E48" s="1411"/>
      <c r="F48" s="1412"/>
      <c r="G48" s="1411"/>
      <c r="H48" s="1412"/>
      <c r="I48" s="1411"/>
      <c r="J48" s="1412"/>
      <c r="K48" s="1411"/>
      <c r="L48" s="1412"/>
      <c r="M48" s="1411"/>
      <c r="N48" s="1412"/>
      <c r="O48" s="1411"/>
      <c r="P48" s="1412"/>
      <c r="Q48" s="1411"/>
      <c r="R48" s="1412"/>
      <c r="S48" s="1411"/>
      <c r="T48" s="1412"/>
      <c r="U48" s="1411"/>
      <c r="V48" s="1412"/>
      <c r="W48" s="49"/>
      <c r="X48" s="49"/>
      <c r="Y48" s="49"/>
      <c r="Z48" s="49"/>
    </row>
    <row r="49" spans="1:26" ht="30" customHeight="1">
      <c r="A49" s="48"/>
      <c r="B49" s="1412"/>
      <c r="C49" s="1412"/>
      <c r="D49" s="1413" t="s">
        <v>2426</v>
      </c>
      <c r="E49" s="1411"/>
      <c r="F49" s="1412"/>
      <c r="G49" s="1411"/>
      <c r="H49" s="1412"/>
      <c r="I49" s="1411"/>
      <c r="J49" s="1412"/>
      <c r="K49" s="1411"/>
      <c r="L49" s="1412"/>
      <c r="M49" s="1411"/>
      <c r="N49" s="1412"/>
      <c r="O49" s="1411"/>
      <c r="P49" s="1412"/>
      <c r="Q49" s="1411"/>
      <c r="R49" s="1412"/>
      <c r="S49" s="1411"/>
      <c r="T49" s="1412"/>
      <c r="U49" s="1411"/>
      <c r="V49" s="1412"/>
      <c r="W49" s="49"/>
      <c r="X49" s="49"/>
      <c r="Y49" s="49"/>
      <c r="Z49" s="49"/>
    </row>
    <row r="50" spans="1:26" ht="30" customHeight="1">
      <c r="A50" s="48"/>
      <c r="B50" s="1412"/>
      <c r="C50" s="1412"/>
      <c r="D50" s="1413" t="s">
        <v>2427</v>
      </c>
      <c r="E50" s="1411"/>
      <c r="F50" s="1412"/>
      <c r="G50" s="1411"/>
      <c r="H50" s="1412"/>
      <c r="I50" s="1411"/>
      <c r="J50" s="1412"/>
      <c r="K50" s="1411"/>
      <c r="L50" s="1412"/>
      <c r="M50" s="1411"/>
      <c r="N50" s="1412"/>
      <c r="O50" s="1411"/>
      <c r="P50" s="1412"/>
      <c r="Q50" s="1411"/>
      <c r="R50" s="1412"/>
      <c r="S50" s="1411"/>
      <c r="T50" s="1412"/>
      <c r="U50" s="1411"/>
      <c r="V50" s="1412"/>
      <c r="W50" s="49"/>
      <c r="X50" s="49"/>
      <c r="Y50" s="49"/>
      <c r="Z50" s="49"/>
    </row>
    <row r="51" spans="1:26" ht="30" customHeight="1">
      <c r="A51" s="48"/>
      <c r="B51" s="1412"/>
      <c r="C51" s="1412"/>
      <c r="D51" s="1413" t="s">
        <v>2428</v>
      </c>
      <c r="E51" s="1411"/>
      <c r="F51" s="1412"/>
      <c r="G51" s="1411"/>
      <c r="H51" s="1412"/>
      <c r="I51" s="1411"/>
      <c r="J51" s="1412"/>
      <c r="K51" s="1411"/>
      <c r="L51" s="1412"/>
      <c r="M51" s="1411"/>
      <c r="N51" s="1412"/>
      <c r="O51" s="1411"/>
      <c r="P51" s="1412"/>
      <c r="Q51" s="1411"/>
      <c r="R51" s="1412"/>
      <c r="S51" s="1411"/>
      <c r="T51" s="1412"/>
      <c r="U51" s="1411"/>
      <c r="V51" s="1412"/>
      <c r="W51" s="49"/>
      <c r="X51" s="49"/>
      <c r="Y51" s="49"/>
      <c r="Z51" s="49"/>
    </row>
    <row r="52" spans="1:26" ht="30" customHeight="1">
      <c r="A52" s="48"/>
      <c r="B52" s="1412"/>
      <c r="C52" s="1412"/>
      <c r="D52" s="1413" t="s">
        <v>377</v>
      </c>
      <c r="E52" s="1411"/>
      <c r="F52" s="1412"/>
      <c r="G52" s="1411"/>
      <c r="H52" s="1412"/>
      <c r="I52" s="1411"/>
      <c r="J52" s="1412"/>
      <c r="K52" s="1411"/>
      <c r="L52" s="1412"/>
      <c r="M52" s="1411"/>
      <c r="N52" s="1412"/>
      <c r="O52" s="1411"/>
      <c r="P52" s="1412"/>
      <c r="Q52" s="1411"/>
      <c r="R52" s="1412"/>
      <c r="S52" s="1411"/>
      <c r="T52" s="1412"/>
      <c r="U52" s="1411"/>
      <c r="V52" s="1412"/>
      <c r="W52" s="49"/>
      <c r="X52" s="49"/>
      <c r="Y52" s="49"/>
      <c r="Z52" s="49"/>
    </row>
    <row r="53" spans="1:26" ht="30" customHeight="1">
      <c r="A53" s="48"/>
      <c r="B53" s="1412"/>
      <c r="C53" s="1412"/>
      <c r="D53" s="1413" t="s">
        <v>375</v>
      </c>
      <c r="E53" s="1411"/>
      <c r="F53" s="1412"/>
      <c r="G53" s="1411"/>
      <c r="H53" s="1412"/>
      <c r="I53" s="1411"/>
      <c r="J53" s="1412"/>
      <c r="K53" s="1411"/>
      <c r="L53" s="1412"/>
      <c r="M53" s="1411"/>
      <c r="N53" s="1412"/>
      <c r="O53" s="1411"/>
      <c r="P53" s="1412"/>
      <c r="Q53" s="1411"/>
      <c r="R53" s="1412"/>
      <c r="S53" s="1411"/>
      <c r="T53" s="1412"/>
      <c r="U53" s="1411"/>
      <c r="V53" s="1412"/>
      <c r="W53" s="49"/>
      <c r="X53" s="49"/>
      <c r="Y53" s="49"/>
      <c r="Z53" s="49"/>
    </row>
    <row r="54" spans="1:26" ht="30" customHeight="1">
      <c r="A54" s="48"/>
      <c r="B54" s="1412"/>
      <c r="C54" s="1412"/>
      <c r="D54" s="1412"/>
      <c r="E54" s="1411"/>
      <c r="F54" s="1412"/>
      <c r="G54" s="1411"/>
      <c r="H54" s="1412"/>
      <c r="I54" s="1411"/>
      <c r="J54" s="1412"/>
      <c r="K54" s="1411"/>
      <c r="L54" s="1412"/>
      <c r="M54" s="1411"/>
      <c r="N54" s="1412"/>
      <c r="O54" s="1411"/>
      <c r="P54" s="1412"/>
      <c r="Q54" s="1411"/>
      <c r="R54" s="1412"/>
      <c r="S54" s="1411"/>
      <c r="T54" s="1412"/>
      <c r="U54" s="1411"/>
      <c r="V54" s="1412"/>
      <c r="W54" s="49"/>
      <c r="X54" s="49"/>
      <c r="Y54" s="49"/>
      <c r="Z54" s="49"/>
    </row>
    <row r="55" spans="1:26" ht="30" customHeight="1">
      <c r="A55" s="48"/>
      <c r="B55" s="1412"/>
      <c r="C55" s="1412" t="s">
        <v>2430</v>
      </c>
      <c r="D55" s="1412"/>
      <c r="E55" s="1411"/>
      <c r="F55" s="1412"/>
      <c r="G55" s="1411"/>
      <c r="H55" s="1412"/>
      <c r="I55" s="1411"/>
      <c r="J55" s="1412"/>
      <c r="K55" s="1411"/>
      <c r="L55" s="1412"/>
      <c r="M55" s="1411"/>
      <c r="N55" s="1412"/>
      <c r="O55" s="1411"/>
      <c r="P55" s="1412"/>
      <c r="Q55" s="1411"/>
      <c r="R55" s="1412"/>
      <c r="S55" s="1411"/>
      <c r="T55" s="1412"/>
      <c r="U55" s="1411"/>
      <c r="V55" s="1412"/>
      <c r="W55" s="49"/>
      <c r="X55" s="49"/>
      <c r="Y55" s="49"/>
      <c r="Z55" s="49"/>
    </row>
    <row r="56" spans="1:26" ht="30" customHeight="1">
      <c r="A56" s="48"/>
      <c r="B56" s="1412"/>
      <c r="C56" s="1412"/>
      <c r="D56" s="1413" t="s">
        <v>894</v>
      </c>
      <c r="E56" s="1411"/>
      <c r="F56" s="1412"/>
      <c r="G56" s="1411"/>
      <c r="H56" s="1412"/>
      <c r="I56" s="1411"/>
      <c r="J56" s="1412"/>
      <c r="K56" s="1411"/>
      <c r="L56" s="1412"/>
      <c r="M56" s="1411"/>
      <c r="N56" s="1412"/>
      <c r="O56" s="1411"/>
      <c r="P56" s="1412"/>
      <c r="Q56" s="1411"/>
      <c r="R56" s="1412"/>
      <c r="S56" s="1411"/>
      <c r="T56" s="1412"/>
      <c r="U56" s="1411"/>
      <c r="V56" s="1412"/>
      <c r="W56" s="49"/>
      <c r="X56" s="49"/>
      <c r="Y56" s="49"/>
      <c r="Z56" s="49"/>
    </row>
    <row r="57" spans="1:26" ht="30" customHeight="1">
      <c r="A57" s="48"/>
      <c r="B57" s="1412"/>
      <c r="C57" s="1412"/>
      <c r="D57" s="1413"/>
      <c r="E57" s="1411"/>
      <c r="F57" s="1412"/>
      <c r="G57" s="1411"/>
      <c r="H57" s="1412"/>
      <c r="I57" s="1411"/>
      <c r="J57" s="1412"/>
      <c r="K57" s="1411"/>
      <c r="L57" s="1412"/>
      <c r="M57" s="1411"/>
      <c r="N57" s="1412"/>
      <c r="O57" s="1411"/>
      <c r="P57" s="1412"/>
      <c r="Q57" s="1411"/>
      <c r="R57" s="1412"/>
      <c r="S57" s="1411"/>
      <c r="T57" s="1412"/>
      <c r="U57" s="1411"/>
      <c r="V57" s="1412"/>
      <c r="W57" s="49"/>
      <c r="X57" s="49"/>
      <c r="Y57" s="49"/>
      <c r="Z57" s="49"/>
    </row>
    <row r="58" spans="1:26" ht="30" customHeight="1">
      <c r="A58" s="48"/>
      <c r="B58" s="1412"/>
      <c r="C58" s="1412" t="s">
        <v>2429</v>
      </c>
      <c r="D58" s="1412"/>
      <c r="E58" s="1411"/>
      <c r="F58" s="1412"/>
      <c r="G58" s="1411"/>
      <c r="H58" s="1412"/>
      <c r="I58" s="1411"/>
      <c r="J58" s="1412"/>
      <c r="K58" s="1411"/>
      <c r="L58" s="1412"/>
      <c r="M58" s="1411"/>
      <c r="N58" s="1412"/>
      <c r="O58" s="1411"/>
      <c r="P58" s="1412"/>
      <c r="Q58" s="1411"/>
      <c r="R58" s="1412"/>
      <c r="S58" s="1411"/>
      <c r="T58" s="1412"/>
      <c r="U58" s="1411"/>
      <c r="V58" s="1412"/>
      <c r="W58" s="49"/>
      <c r="X58" s="49"/>
      <c r="Y58" s="49"/>
      <c r="Z58" s="49"/>
    </row>
    <row r="59" spans="1:26" ht="30" customHeight="1">
      <c r="A59" s="48"/>
      <c r="B59" s="1412"/>
      <c r="C59" s="1412"/>
      <c r="D59" s="1413"/>
      <c r="E59" s="1411"/>
      <c r="F59" s="1412"/>
      <c r="G59" s="1411"/>
      <c r="H59" s="1412"/>
      <c r="I59" s="1411"/>
      <c r="J59" s="1412"/>
      <c r="K59" s="1411"/>
      <c r="L59" s="1412"/>
      <c r="M59" s="1411"/>
      <c r="N59" s="1412"/>
      <c r="O59" s="1411"/>
      <c r="P59" s="1412"/>
      <c r="Q59" s="1411"/>
      <c r="R59" s="1412"/>
      <c r="S59" s="1411"/>
      <c r="T59" s="1412"/>
      <c r="U59" s="1411"/>
      <c r="V59" s="1412"/>
      <c r="W59" s="49"/>
      <c r="X59" s="49"/>
      <c r="Y59" s="49"/>
      <c r="Z59" s="49"/>
    </row>
    <row r="60" spans="1:26" ht="30" customHeight="1">
      <c r="A60" s="48"/>
      <c r="B60" s="1412"/>
      <c r="C60" s="1412" t="s">
        <v>2430</v>
      </c>
      <c r="D60" s="1412"/>
      <c r="E60" s="1411"/>
      <c r="F60" s="1412"/>
      <c r="G60" s="1411"/>
      <c r="H60" s="1412"/>
      <c r="I60" s="1411"/>
      <c r="J60" s="1412"/>
      <c r="K60" s="1411"/>
      <c r="L60" s="1412"/>
      <c r="M60" s="1411"/>
      <c r="N60" s="1412"/>
      <c r="O60" s="1411"/>
      <c r="P60" s="1412"/>
      <c r="Q60" s="1411"/>
      <c r="R60" s="1412"/>
      <c r="S60" s="1411"/>
      <c r="T60" s="1412"/>
      <c r="U60" s="1411"/>
      <c r="V60" s="1412"/>
      <c r="W60" s="49"/>
      <c r="X60" s="49"/>
      <c r="Y60" s="49"/>
      <c r="Z60" s="49"/>
    </row>
    <row r="61" spans="1:26" ht="30" customHeight="1">
      <c r="A61" s="48"/>
      <c r="B61" s="1412"/>
      <c r="C61" s="1412"/>
      <c r="D61" s="1413" t="s">
        <v>894</v>
      </c>
      <c r="E61" s="1411"/>
      <c r="F61" s="1412"/>
      <c r="G61" s="1411"/>
      <c r="H61" s="1412"/>
      <c r="I61" s="1411"/>
      <c r="J61" s="1412"/>
      <c r="K61" s="1411"/>
      <c r="L61" s="1412"/>
      <c r="M61" s="1411"/>
      <c r="N61" s="1412"/>
      <c r="O61" s="1411"/>
      <c r="P61" s="1412"/>
      <c r="Q61" s="1411"/>
      <c r="R61" s="1412"/>
      <c r="S61" s="1411"/>
      <c r="T61" s="1412"/>
      <c r="U61" s="1411"/>
      <c r="V61" s="1412"/>
      <c r="W61" s="49"/>
      <c r="X61" s="49"/>
      <c r="Y61" s="49"/>
      <c r="Z61" s="49"/>
    </row>
    <row r="62" spans="1:26" ht="30" customHeight="1">
      <c r="A62" s="48"/>
      <c r="B62" s="1412"/>
      <c r="C62" s="1412"/>
      <c r="D62" s="1412"/>
      <c r="E62" s="1411"/>
      <c r="F62" s="1412"/>
      <c r="G62" s="1411"/>
      <c r="H62" s="1412"/>
      <c r="I62" s="1411"/>
      <c r="J62" s="1412"/>
      <c r="K62" s="1411"/>
      <c r="L62" s="1412"/>
      <c r="M62" s="1411"/>
      <c r="N62" s="1412"/>
      <c r="O62" s="1411"/>
      <c r="P62" s="1412"/>
      <c r="Q62" s="1411"/>
      <c r="R62" s="1412"/>
      <c r="S62" s="1411"/>
      <c r="T62" s="1412"/>
      <c r="U62" s="1411"/>
      <c r="V62" s="1412"/>
      <c r="W62" s="49"/>
      <c r="X62" s="49"/>
      <c r="Y62" s="49"/>
      <c r="Z62" s="49"/>
    </row>
    <row r="63" spans="1:26" ht="30" customHeight="1">
      <c r="A63" s="48"/>
      <c r="B63" s="198"/>
      <c r="C63" s="48"/>
      <c r="D63" s="48"/>
      <c r="E63" s="48"/>
      <c r="F63" s="48"/>
      <c r="G63" s="48"/>
      <c r="H63" s="48"/>
      <c r="I63" s="1416"/>
      <c r="J63" s="48"/>
      <c r="K63" s="48"/>
      <c r="L63" s="1416"/>
      <c r="M63" s="1416"/>
      <c r="N63" s="1416"/>
      <c r="O63" s="1416"/>
      <c r="P63" s="1416"/>
      <c r="Q63" s="49"/>
      <c r="R63" s="49"/>
      <c r="S63" s="49"/>
      <c r="T63" s="49"/>
      <c r="U63" s="49"/>
      <c r="V63" s="49"/>
      <c r="W63" s="49"/>
      <c r="X63" s="49"/>
      <c r="Y63" s="49"/>
      <c r="Z63" s="49"/>
    </row>
    <row r="64" spans="1:26" s="52" customFormat="1" ht="40.5" customHeight="1">
      <c r="A64" s="48"/>
      <c r="B64" s="199" t="s">
        <v>1592</v>
      </c>
      <c r="C64" s="48"/>
      <c r="D64" s="48"/>
      <c r="E64" s="48"/>
      <c r="F64" s="48"/>
      <c r="G64" s="48"/>
      <c r="H64" s="48"/>
      <c r="I64" s="1416"/>
      <c r="J64" s="48"/>
      <c r="K64" s="48"/>
      <c r="L64" s="1416"/>
      <c r="M64" s="1416"/>
      <c r="N64" s="1416"/>
      <c r="O64" s="1416"/>
      <c r="P64" s="1416"/>
      <c r="Q64" s="199" t="s">
        <v>1593</v>
      </c>
      <c r="R64" s="49"/>
      <c r="S64" s="49"/>
      <c r="T64" s="49"/>
      <c r="U64" s="49"/>
      <c r="V64" s="49"/>
      <c r="W64" s="49"/>
      <c r="X64" s="49"/>
      <c r="Y64" s="49"/>
      <c r="Z64" s="49"/>
    </row>
    <row r="65" spans="1:26" s="52" customFormat="1" ht="40.5" customHeight="1">
      <c r="A65" s="48"/>
      <c r="B65" s="198"/>
      <c r="C65" s="202" t="s">
        <v>862</v>
      </c>
      <c r="D65" s="48"/>
      <c r="E65" s="201" t="s">
        <v>1594</v>
      </c>
      <c r="F65" s="1416"/>
      <c r="G65" s="417" t="s">
        <v>1595</v>
      </c>
      <c r="H65" s="48"/>
      <c r="I65" s="1416"/>
      <c r="J65" s="413" t="s">
        <v>1596</v>
      </c>
      <c r="K65" s="48"/>
      <c r="L65" s="1416"/>
      <c r="M65" s="1416"/>
      <c r="N65" s="1416"/>
      <c r="O65" s="1416"/>
      <c r="P65" s="1416"/>
      <c r="Q65" s="418" t="s">
        <v>1597</v>
      </c>
      <c r="R65" s="419"/>
      <c r="S65" s="420">
        <v>15.5</v>
      </c>
      <c r="T65" s="49"/>
      <c r="U65" s="1434">
        <v>15.5</v>
      </c>
      <c r="V65" s="49"/>
      <c r="W65" s="421">
        <v>15.5</v>
      </c>
      <c r="X65" s="49"/>
      <c r="Y65" s="49"/>
      <c r="Z65" s="49"/>
    </row>
    <row r="66" spans="1:26" s="52" customFormat="1" ht="40.5" customHeight="1">
      <c r="A66" s="48"/>
      <c r="B66" s="198"/>
      <c r="C66" s="202" t="s">
        <v>876</v>
      </c>
      <c r="D66" s="48"/>
      <c r="E66" s="201" t="s">
        <v>877</v>
      </c>
      <c r="F66" s="1416"/>
      <c r="G66" s="417" t="s">
        <v>1598</v>
      </c>
      <c r="H66" s="48"/>
      <c r="I66" s="1416"/>
      <c r="J66" s="413" t="s">
        <v>1599</v>
      </c>
      <c r="K66" s="48"/>
      <c r="L66" s="1416"/>
      <c r="M66" s="1416"/>
      <c r="N66" s="1416"/>
      <c r="O66" s="1416"/>
      <c r="P66" s="1416"/>
      <c r="Q66" s="422" t="s">
        <v>1600</v>
      </c>
      <c r="R66" s="419"/>
      <c r="S66" s="201" t="s">
        <v>1601</v>
      </c>
      <c r="T66" s="49"/>
      <c r="U66" s="423" t="s">
        <v>1602</v>
      </c>
      <c r="V66" s="49"/>
      <c r="W66" s="201" t="s">
        <v>1603</v>
      </c>
      <c r="X66" s="49"/>
      <c r="Y66" s="49"/>
      <c r="Z66" s="49"/>
    </row>
    <row r="67" spans="1:26" s="52" customFormat="1" ht="40.5" customHeight="1">
      <c r="A67" s="48"/>
      <c r="B67" s="198"/>
      <c r="C67" s="48"/>
      <c r="D67" s="48"/>
      <c r="E67" s="48"/>
      <c r="F67" s="48"/>
      <c r="G67" s="48"/>
      <c r="H67" s="48"/>
      <c r="I67" s="1416"/>
      <c r="J67" s="48"/>
      <c r="K67" s="48"/>
      <c r="L67" s="1416"/>
      <c r="M67" s="1416"/>
      <c r="N67" s="1416"/>
      <c r="O67" s="1416"/>
      <c r="P67" s="1416"/>
      <c r="Q67" s="49"/>
      <c r="R67" s="49"/>
      <c r="S67" s="49"/>
      <c r="T67" s="49"/>
      <c r="U67" s="49"/>
      <c r="V67" s="49"/>
      <c r="W67" s="49"/>
      <c r="X67" s="49"/>
      <c r="Y67" s="49"/>
      <c r="Z67" s="49"/>
    </row>
    <row r="68" spans="1:26" s="52" customFormat="1" ht="40.5" customHeight="1">
      <c r="A68" s="48"/>
      <c r="B68" s="199" t="s">
        <v>1604</v>
      </c>
      <c r="C68" s="48"/>
      <c r="D68" s="48"/>
      <c r="E68" s="48"/>
      <c r="F68" s="48"/>
      <c r="G68" s="48"/>
      <c r="H68" s="48"/>
      <c r="I68" s="1416"/>
      <c r="J68" s="48"/>
      <c r="K68" s="48"/>
      <c r="L68" s="1416"/>
      <c r="M68" s="1416"/>
      <c r="N68" s="1416"/>
      <c r="O68" s="1416"/>
      <c r="P68" s="1416"/>
      <c r="Q68" s="49"/>
      <c r="R68" s="49"/>
      <c r="S68" s="49"/>
      <c r="T68" s="49"/>
      <c r="U68" s="49"/>
      <c r="V68" s="49"/>
      <c r="W68" s="49"/>
      <c r="X68" s="49"/>
      <c r="Y68" s="49"/>
      <c r="Z68" s="49"/>
    </row>
    <row r="69" spans="1:26" s="52" customFormat="1" ht="40.5" customHeight="1">
      <c r="A69" s="48"/>
      <c r="B69" s="198"/>
      <c r="C69" s="1435" t="s">
        <v>1605</v>
      </c>
      <c r="D69" s="48"/>
      <c r="E69" s="48"/>
      <c r="F69" s="48"/>
      <c r="G69" s="48"/>
      <c r="H69" s="1436" t="s">
        <v>1606</v>
      </c>
      <c r="I69" s="1436"/>
      <c r="J69" s="48"/>
      <c r="K69" s="48"/>
      <c r="L69" s="1416"/>
      <c r="M69" s="1416"/>
      <c r="N69" s="1416"/>
      <c r="O69" s="1416"/>
      <c r="P69" s="1437" t="s">
        <v>1607</v>
      </c>
      <c r="Q69" s="1437"/>
      <c r="R69" s="49"/>
      <c r="S69" s="49"/>
      <c r="T69" s="49"/>
      <c r="U69" s="49"/>
      <c r="V69" s="1438" t="s">
        <v>1608</v>
      </c>
      <c r="W69" s="1438"/>
      <c r="X69" s="49"/>
      <c r="Y69" s="49"/>
      <c r="Z69" s="49"/>
    </row>
    <row r="70" spans="1:26" s="52" customFormat="1" ht="40.5" customHeight="1">
      <c r="A70" s="48"/>
      <c r="B70" s="198"/>
      <c r="C70" s="1439" t="s">
        <v>1609</v>
      </c>
      <c r="D70" s="48"/>
      <c r="E70" s="48"/>
      <c r="F70" s="48"/>
      <c r="G70" s="48"/>
      <c r="H70" s="1440" t="s">
        <v>1610</v>
      </c>
      <c r="I70" s="1440"/>
      <c r="J70" s="48"/>
      <c r="K70" s="48"/>
      <c r="L70" s="1416"/>
      <c r="M70" s="1416"/>
      <c r="N70" s="1416"/>
      <c r="O70" s="1416"/>
      <c r="P70" s="1441" t="s">
        <v>1611</v>
      </c>
      <c r="Q70" s="1441"/>
      <c r="R70" s="49"/>
      <c r="S70" s="49"/>
      <c r="T70" s="49"/>
      <c r="U70" s="49"/>
      <c r="V70" s="1442" t="s">
        <v>1612</v>
      </c>
      <c r="W70" s="1442"/>
      <c r="X70" s="49"/>
      <c r="Y70" s="49"/>
      <c r="Z70" s="49"/>
    </row>
    <row r="71" spans="1:26" s="52" customFormat="1" ht="40.5" customHeight="1">
      <c r="A71" s="48"/>
      <c r="B71" s="198"/>
      <c r="C71" s="1443" t="s">
        <v>1613</v>
      </c>
      <c r="D71" s="48"/>
      <c r="E71" s="48"/>
      <c r="F71" s="48"/>
      <c r="G71" s="48"/>
      <c r="H71" s="48"/>
      <c r="I71" s="1416"/>
      <c r="J71" s="48"/>
      <c r="K71" s="48"/>
      <c r="L71" s="1416"/>
      <c r="M71" s="1416"/>
      <c r="N71" s="1416"/>
      <c r="O71" s="1416"/>
      <c r="P71" s="1416"/>
      <c r="Q71" s="49"/>
      <c r="R71" s="49"/>
      <c r="S71" s="49"/>
      <c r="T71" s="49"/>
      <c r="U71" s="49"/>
      <c r="V71" s="49"/>
      <c r="W71" s="49"/>
      <c r="X71" s="49"/>
      <c r="Y71" s="49"/>
      <c r="Z71" s="49"/>
    </row>
    <row r="72" spans="1:26" s="52" customFormat="1" ht="40.5" customHeight="1">
      <c r="A72" s="48"/>
      <c r="B72" s="199" t="s">
        <v>1614</v>
      </c>
      <c r="C72" s="48"/>
      <c r="D72" s="48"/>
      <c r="E72" s="48"/>
      <c r="F72" s="48"/>
      <c r="G72" s="48"/>
      <c r="H72" s="48"/>
      <c r="I72" s="1416"/>
      <c r="J72" s="48"/>
      <c r="K72" s="48"/>
      <c r="L72" s="1416"/>
      <c r="M72" s="1416"/>
      <c r="N72" s="1416"/>
      <c r="O72" s="1416"/>
      <c r="P72" s="1416"/>
      <c r="Q72" s="49"/>
      <c r="R72" s="49"/>
      <c r="S72" s="49"/>
      <c r="T72" s="49"/>
      <c r="U72" s="49"/>
      <c r="V72" s="49"/>
      <c r="W72" s="49"/>
      <c r="X72" s="49"/>
      <c r="Y72" s="49"/>
      <c r="Z72" s="49"/>
    </row>
    <row r="73" spans="1:26" s="52" customFormat="1" ht="40.5" customHeight="1">
      <c r="A73" s="48"/>
      <c r="B73" s="198"/>
      <c r="C73" s="424" t="s">
        <v>281</v>
      </c>
      <c r="D73" s="425" t="s">
        <v>276</v>
      </c>
      <c r="E73" s="426" t="s">
        <v>272</v>
      </c>
      <c r="F73" s="427" t="s">
        <v>292</v>
      </c>
      <c r="G73" s="428" t="s">
        <v>271</v>
      </c>
      <c r="H73" s="429" t="s">
        <v>273</v>
      </c>
      <c r="I73" s="430" t="s">
        <v>274</v>
      </c>
      <c r="J73" s="431" t="s">
        <v>275</v>
      </c>
      <c r="K73" s="432" t="s">
        <v>270</v>
      </c>
      <c r="L73" s="433" t="s">
        <v>881</v>
      </c>
      <c r="M73" s="434" t="s">
        <v>882</v>
      </c>
      <c r="N73" s="435" t="s">
        <v>883</v>
      </c>
      <c r="O73" s="436" t="s">
        <v>884</v>
      </c>
      <c r="P73" s="427" t="s">
        <v>885</v>
      </c>
      <c r="Q73" s="437" t="s">
        <v>886</v>
      </c>
      <c r="R73" s="438" t="s">
        <v>887</v>
      </c>
      <c r="S73" s="439" t="s">
        <v>888</v>
      </c>
      <c r="T73" s="440" t="s">
        <v>889</v>
      </c>
      <c r="U73" s="441" t="s">
        <v>890</v>
      </c>
      <c r="V73" s="426" t="s">
        <v>891</v>
      </c>
      <c r="W73" s="49"/>
      <c r="X73" s="49"/>
      <c r="Y73" s="49"/>
      <c r="Z73" s="49"/>
    </row>
    <row r="74" spans="1:26" s="52" customFormat="1" ht="40.5" customHeight="1">
      <c r="A74" s="48"/>
      <c r="B74" s="198"/>
      <c r="C74" s="48"/>
      <c r="D74" s="48"/>
      <c r="E74" s="48"/>
      <c r="F74" s="48"/>
      <c r="G74" s="48"/>
      <c r="H74" s="48"/>
      <c r="I74" s="1416"/>
      <c r="J74" s="48"/>
      <c r="K74" s="48"/>
      <c r="L74" s="1416"/>
      <c r="M74" s="1416"/>
      <c r="N74" s="1416"/>
      <c r="O74" s="1416"/>
      <c r="P74" s="1416"/>
      <c r="Q74" s="49"/>
      <c r="R74" s="49"/>
      <c r="S74" s="49"/>
      <c r="T74" s="49"/>
      <c r="U74" s="49"/>
      <c r="V74" s="49"/>
      <c r="W74" s="49"/>
      <c r="X74" s="49"/>
      <c r="Y74" s="49"/>
      <c r="Z74" s="49"/>
    </row>
    <row r="75" spans="1:26" s="52" customFormat="1" ht="40.5" customHeight="1">
      <c r="A75" s="48"/>
      <c r="B75" s="198"/>
      <c r="C75" s="1444" t="s">
        <v>281</v>
      </c>
      <c r="D75" s="1444" t="s">
        <v>276</v>
      </c>
      <c r="E75" s="1444" t="s">
        <v>272</v>
      </c>
      <c r="F75" s="1444" t="s">
        <v>292</v>
      </c>
      <c r="G75" s="1444" t="s">
        <v>271</v>
      </c>
      <c r="H75" s="1444" t="s">
        <v>273</v>
      </c>
      <c r="I75" s="1444" t="s">
        <v>274</v>
      </c>
      <c r="J75" s="1444" t="s">
        <v>275</v>
      </c>
      <c r="K75" s="1444" t="s">
        <v>270</v>
      </c>
      <c r="L75" s="1444" t="s">
        <v>881</v>
      </c>
      <c r="M75" s="1444" t="s">
        <v>882</v>
      </c>
      <c r="N75" s="1444" t="s">
        <v>883</v>
      </c>
      <c r="O75" s="1444" t="s">
        <v>884</v>
      </c>
      <c r="P75" s="1444" t="s">
        <v>885</v>
      </c>
      <c r="Q75" s="1444" t="s">
        <v>886</v>
      </c>
      <c r="R75" s="1444" t="s">
        <v>887</v>
      </c>
      <c r="S75" s="1444" t="s">
        <v>888</v>
      </c>
      <c r="T75" s="1444" t="s">
        <v>889</v>
      </c>
      <c r="U75" s="1444" t="s">
        <v>890</v>
      </c>
      <c r="V75" s="1444" t="s">
        <v>891</v>
      </c>
      <c r="W75" s="49"/>
      <c r="X75" s="49"/>
      <c r="Y75" s="49"/>
      <c r="Z75" s="49"/>
    </row>
    <row r="76" spans="1:26" s="52" customFormat="1" ht="40.5" customHeight="1">
      <c r="A76" s="48"/>
      <c r="B76" s="198"/>
      <c r="C76" s="48"/>
      <c r="D76" s="48"/>
      <c r="E76" s="48"/>
      <c r="F76" s="48"/>
      <c r="G76" s="48"/>
      <c r="H76" s="48"/>
      <c r="I76" s="1416"/>
      <c r="J76" s="48"/>
      <c r="K76" s="48"/>
      <c r="L76" s="1416"/>
      <c r="M76" s="1416"/>
      <c r="N76" s="1416"/>
      <c r="O76" s="1416"/>
      <c r="P76" s="1416"/>
      <c r="Q76" s="49"/>
      <c r="R76" s="49"/>
      <c r="S76" s="49"/>
      <c r="T76" s="49"/>
      <c r="U76" s="49"/>
      <c r="V76" s="49"/>
      <c r="W76" s="49"/>
      <c r="X76" s="49"/>
      <c r="Y76" s="49"/>
      <c r="Z76" s="49"/>
    </row>
    <row r="77" spans="1:26" s="52" customFormat="1" ht="40.5" customHeight="1">
      <c r="A77" s="48"/>
      <c r="B77" s="198"/>
      <c r="C77" s="442">
        <v>1</v>
      </c>
      <c r="D77" s="442" t="s">
        <v>1615</v>
      </c>
      <c r="E77" s="442" t="s">
        <v>1616</v>
      </c>
      <c r="F77" s="442" t="s">
        <v>1617</v>
      </c>
      <c r="G77" s="442" t="s">
        <v>844</v>
      </c>
      <c r="H77" s="442" t="s">
        <v>1618</v>
      </c>
      <c r="I77" s="442" t="s">
        <v>1619</v>
      </c>
      <c r="J77" s="442" t="s">
        <v>1620</v>
      </c>
      <c r="K77" s="442" t="s">
        <v>1621</v>
      </c>
      <c r="L77" s="442" t="s">
        <v>1622</v>
      </c>
      <c r="M77" s="442" t="s">
        <v>1623</v>
      </c>
      <c r="N77" s="442" t="s">
        <v>1624</v>
      </c>
      <c r="O77" s="442" t="s">
        <v>1625</v>
      </c>
      <c r="P77" s="442" t="s">
        <v>1626</v>
      </c>
      <c r="Q77" s="442" t="s">
        <v>1627</v>
      </c>
      <c r="R77" s="442" t="s">
        <v>1628</v>
      </c>
      <c r="S77" s="442" t="s">
        <v>1629</v>
      </c>
      <c r="T77" s="442" t="s">
        <v>1630</v>
      </c>
      <c r="U77" s="442" t="s">
        <v>1631</v>
      </c>
      <c r="V77" s="442" t="s">
        <v>1632</v>
      </c>
      <c r="W77" s="49"/>
      <c r="X77" s="49"/>
      <c r="Y77" s="49"/>
      <c r="Z77" s="49"/>
    </row>
    <row r="78" spans="1:26" s="52" customFormat="1" ht="40.5" customHeight="1">
      <c r="A78" s="48"/>
      <c r="B78" s="198"/>
      <c r="C78" s="48"/>
      <c r="D78" s="48"/>
      <c r="E78" s="48"/>
      <c r="F78" s="48"/>
      <c r="G78" s="48"/>
      <c r="H78" s="48"/>
      <c r="I78" s="1416"/>
      <c r="J78" s="48"/>
      <c r="K78" s="48"/>
      <c r="L78" s="1416"/>
      <c r="M78" s="1416"/>
      <c r="N78" s="1416"/>
      <c r="O78" s="1416"/>
      <c r="P78" s="1416"/>
      <c r="Q78" s="49"/>
      <c r="R78" s="49"/>
      <c r="S78" s="49"/>
      <c r="T78" s="49"/>
      <c r="U78" s="49"/>
      <c r="V78" s="49"/>
      <c r="W78" s="49"/>
      <c r="X78" s="49"/>
      <c r="Y78" s="49"/>
      <c r="Z78" s="49"/>
    </row>
    <row r="79" spans="1:26" s="52" customFormat="1" ht="40.5" customHeight="1">
      <c r="A79" s="48"/>
      <c r="B79" s="198"/>
      <c r="C79" s="1445">
        <v>1</v>
      </c>
      <c r="D79" s="1446">
        <v>2</v>
      </c>
      <c r="E79" s="1445">
        <v>3</v>
      </c>
      <c r="F79" s="1446">
        <v>4</v>
      </c>
      <c r="G79" s="1445">
        <v>5</v>
      </c>
      <c r="H79" s="1446">
        <v>6</v>
      </c>
      <c r="I79" s="1445">
        <v>7</v>
      </c>
      <c r="J79" s="1446">
        <v>8</v>
      </c>
      <c r="K79" s="1445">
        <v>9</v>
      </c>
      <c r="L79" s="1446">
        <v>10</v>
      </c>
      <c r="M79" s="1445">
        <v>11</v>
      </c>
      <c r="N79" s="1446">
        <v>12</v>
      </c>
      <c r="O79" s="1445">
        <v>13</v>
      </c>
      <c r="P79" s="1446">
        <v>14</v>
      </c>
      <c r="Q79" s="1445">
        <v>15</v>
      </c>
      <c r="R79" s="1446">
        <v>16</v>
      </c>
      <c r="S79" s="1445">
        <v>17</v>
      </c>
      <c r="T79" s="1446">
        <v>18</v>
      </c>
      <c r="U79" s="1445">
        <v>19</v>
      </c>
      <c r="V79" s="1446">
        <v>20</v>
      </c>
      <c r="W79" s="49"/>
      <c r="X79" s="49"/>
      <c r="Y79" s="49"/>
      <c r="Z79" s="49"/>
    </row>
    <row r="80" spans="1:26" s="52" customFormat="1" ht="40.5" customHeight="1">
      <c r="A80" s="48"/>
      <c r="B80" s="198"/>
      <c r="C80" s="48"/>
      <c r="D80" s="48"/>
      <c r="E80" s="48"/>
      <c r="F80" s="48"/>
      <c r="G80" s="48"/>
      <c r="H80" s="48"/>
      <c r="I80" s="1416"/>
      <c r="J80" s="48"/>
      <c r="K80" s="48"/>
      <c r="L80" s="1416"/>
      <c r="M80" s="1416"/>
      <c r="N80" s="1416"/>
      <c r="O80" s="1416"/>
      <c r="P80" s="1416"/>
      <c r="Q80" s="49"/>
      <c r="R80" s="49"/>
      <c r="S80" s="49"/>
      <c r="T80" s="49"/>
      <c r="U80" s="49"/>
      <c r="V80" s="49"/>
      <c r="W80" s="49"/>
      <c r="X80" s="49"/>
      <c r="Y80" s="49"/>
      <c r="Z80" s="49"/>
    </row>
    <row r="81" spans="1:26" s="52" customFormat="1" ht="40.5" customHeight="1">
      <c r="A81" s="48"/>
      <c r="B81" s="198"/>
      <c r="C81" s="443" t="s">
        <v>1633</v>
      </c>
      <c r="D81" s="444"/>
      <c r="E81" s="444"/>
      <c r="F81" s="444"/>
      <c r="G81" s="1416"/>
      <c r="H81" s="1416"/>
      <c r="I81" s="1416"/>
      <c r="J81" s="1416"/>
      <c r="K81" s="1416"/>
      <c r="L81" s="1447" t="s">
        <v>1634</v>
      </c>
      <c r="M81" s="1416"/>
      <c r="N81" s="1416"/>
      <c r="O81" s="1416"/>
      <c r="P81" s="1416"/>
      <c r="Q81" s="49"/>
      <c r="R81" s="1448"/>
      <c r="S81" s="49"/>
      <c r="T81" s="49"/>
      <c r="U81" s="49"/>
      <c r="V81" s="49"/>
      <c r="W81" s="49"/>
      <c r="X81" s="49"/>
      <c r="Y81" s="49"/>
      <c r="Z81" s="49"/>
    </row>
    <row r="82" spans="1:26" s="52" customFormat="1" ht="40.5" customHeight="1">
      <c r="A82" s="48"/>
      <c r="B82" s="198"/>
      <c r="C82" s="445" t="s">
        <v>1635</v>
      </c>
      <c r="D82" s="444"/>
      <c r="E82" s="444"/>
      <c r="F82" s="444"/>
      <c r="G82" s="1448"/>
      <c r="H82" s="1449"/>
      <c r="I82" s="444"/>
      <c r="J82" s="444"/>
      <c r="K82" s="48"/>
      <c r="L82" s="1416"/>
      <c r="M82" s="1416"/>
      <c r="N82" s="1416"/>
      <c r="O82" s="1416"/>
      <c r="P82" s="1416"/>
      <c r="Q82" s="49"/>
      <c r="R82" s="49"/>
      <c r="S82" s="49"/>
      <c r="T82" s="49"/>
      <c r="U82" s="49"/>
      <c r="V82" s="49"/>
      <c r="W82" s="49"/>
      <c r="X82" s="49"/>
      <c r="Y82" s="49"/>
      <c r="Z82" s="49"/>
    </row>
    <row r="83" spans="1:26" s="52" customFormat="1" ht="40.5" customHeight="1">
      <c r="A83" s="48"/>
      <c r="B83" s="198"/>
      <c r="C83" s="1450" t="s">
        <v>1636</v>
      </c>
      <c r="D83" s="444"/>
      <c r="E83" s="444"/>
      <c r="F83" s="444"/>
      <c r="G83" s="1448"/>
      <c r="H83" s="1449"/>
      <c r="I83" s="444"/>
      <c r="J83" s="444"/>
      <c r="K83" s="48"/>
      <c r="L83" s="1416"/>
      <c r="M83" s="1416"/>
      <c r="N83" s="1416"/>
      <c r="O83" s="1416"/>
      <c r="P83" s="1416"/>
      <c r="Q83" s="49"/>
      <c r="R83" s="49"/>
      <c r="S83" s="49"/>
      <c r="T83" s="49"/>
      <c r="U83" s="49"/>
      <c r="V83" s="49"/>
      <c r="W83" s="49"/>
      <c r="X83" s="49"/>
      <c r="Y83" s="49"/>
      <c r="Z83" s="49"/>
    </row>
    <row r="84" spans="1:26" s="52" customFormat="1" ht="40.5" customHeight="1">
      <c r="A84" s="48"/>
      <c r="B84" s="198"/>
      <c r="C84" s="48"/>
      <c r="D84" s="48"/>
      <c r="E84" s="48"/>
      <c r="F84" s="48"/>
      <c r="G84" s="48"/>
      <c r="H84" s="48"/>
      <c r="I84" s="1416"/>
      <c r="J84" s="48"/>
      <c r="K84" s="48"/>
      <c r="L84" s="1416"/>
      <c r="M84" s="1416"/>
      <c r="N84" s="1416"/>
      <c r="O84" s="1416"/>
      <c r="P84" s="1416"/>
      <c r="Q84" s="49"/>
      <c r="R84" s="49"/>
      <c r="S84" s="49"/>
      <c r="T84" s="49"/>
      <c r="U84" s="49"/>
      <c r="V84" s="49"/>
      <c r="W84" s="49"/>
      <c r="X84" s="49"/>
      <c r="Y84" s="49"/>
      <c r="Z84" s="49"/>
    </row>
    <row r="85" spans="1:26" s="52" customFormat="1" ht="40.5" customHeight="1">
      <c r="A85" s="48"/>
      <c r="B85" s="199" t="s">
        <v>1637</v>
      </c>
      <c r="C85" s="48"/>
      <c r="D85" s="48"/>
      <c r="E85" s="48"/>
      <c r="F85" s="48"/>
      <c r="G85" s="48"/>
      <c r="H85" s="48"/>
      <c r="I85" s="1416"/>
      <c r="J85" s="48"/>
      <c r="K85" s="48"/>
      <c r="L85" s="1416"/>
      <c r="M85" s="1416"/>
      <c r="N85" s="1416"/>
      <c r="O85" s="1416"/>
      <c r="P85" s="1416"/>
      <c r="Q85" s="49"/>
      <c r="R85" s="199"/>
      <c r="S85" s="199"/>
      <c r="T85" s="49"/>
      <c r="U85" s="49"/>
      <c r="V85" s="49"/>
      <c r="W85" s="49"/>
      <c r="X85" s="49"/>
      <c r="Y85" s="49"/>
      <c r="Z85" s="49"/>
    </row>
    <row r="86" spans="1:26" s="52" customFormat="1" ht="40.5" customHeight="1">
      <c r="A86" s="48"/>
      <c r="B86" s="203" t="s">
        <v>875</v>
      </c>
      <c r="C86" s="203" t="s">
        <v>859</v>
      </c>
      <c r="D86" s="203" t="s">
        <v>860</v>
      </c>
      <c r="E86" s="203"/>
      <c r="F86" s="203" t="s">
        <v>4</v>
      </c>
      <c r="G86" s="203" t="s">
        <v>858</v>
      </c>
      <c r="H86" s="203" t="s">
        <v>861</v>
      </c>
      <c r="I86" s="203" t="s">
        <v>1638</v>
      </c>
      <c r="J86" s="203" t="s">
        <v>1639</v>
      </c>
      <c r="K86" s="203" t="s">
        <v>863</v>
      </c>
      <c r="L86" s="203" t="s">
        <v>865</v>
      </c>
      <c r="M86" s="203" t="s">
        <v>866</v>
      </c>
      <c r="N86" s="203" t="s">
        <v>867</v>
      </c>
      <c r="O86" s="203" t="s">
        <v>871</v>
      </c>
      <c r="P86" s="203" t="s">
        <v>1640</v>
      </c>
      <c r="Q86" s="203" t="s">
        <v>1641</v>
      </c>
      <c r="R86" s="203" t="s">
        <v>1642</v>
      </c>
      <c r="S86" s="203" t="s">
        <v>1643</v>
      </c>
      <c r="T86" s="203" t="s">
        <v>1644</v>
      </c>
      <c r="U86" s="203" t="s">
        <v>1645</v>
      </c>
      <c r="V86" s="203"/>
      <c r="W86" s="49"/>
      <c r="X86" s="49"/>
      <c r="Y86" s="49"/>
      <c r="Z86" s="49"/>
    </row>
    <row r="87" spans="1:26" s="52" customFormat="1" ht="40.5" customHeight="1">
      <c r="A87" s="48"/>
      <c r="B87" s="199"/>
      <c r="C87" s="48"/>
      <c r="D87" s="48"/>
      <c r="E87" s="48"/>
      <c r="F87" s="48"/>
      <c r="G87" s="48"/>
      <c r="H87" s="48"/>
      <c r="I87" s="1416"/>
      <c r="J87" s="48"/>
      <c r="K87" s="48"/>
      <c r="L87" s="1416"/>
      <c r="M87" s="1416"/>
      <c r="N87" s="1416"/>
      <c r="O87" s="1416"/>
      <c r="P87" s="1416"/>
      <c r="Q87" s="49"/>
      <c r="R87" s="199"/>
      <c r="S87" s="1451"/>
      <c r="T87" s="203"/>
      <c r="U87" s="203"/>
      <c r="V87" s="203"/>
      <c r="W87" s="49"/>
      <c r="X87" s="49"/>
      <c r="Y87" s="49"/>
      <c r="Z87" s="49"/>
    </row>
    <row r="88" spans="1:26" s="52" customFormat="1" ht="40.5" customHeight="1">
      <c r="A88" s="48"/>
      <c r="B88" s="198"/>
      <c r="C88" s="446" t="s">
        <v>1646</v>
      </c>
      <c r="D88" s="447"/>
      <c r="E88" s="49"/>
      <c r="F88" s="1452" t="s">
        <v>1647</v>
      </c>
      <c r="G88" s="200"/>
      <c r="H88" s="200"/>
      <c r="I88" s="200"/>
      <c r="J88" s="200"/>
      <c r="K88" s="200"/>
      <c r="L88" s="200"/>
      <c r="M88" s="49"/>
      <c r="N88" s="49"/>
      <c r="O88" s="1416"/>
      <c r="P88" s="1416"/>
      <c r="Q88" s="49"/>
      <c r="R88" s="49"/>
      <c r="S88" s="1451"/>
      <c r="T88" s="203"/>
      <c r="U88" s="203"/>
      <c r="V88" s="203"/>
      <c r="W88" s="49"/>
      <c r="X88" s="49"/>
      <c r="Y88" s="49"/>
      <c r="Z88" s="49"/>
    </row>
    <row r="89" spans="1:26" s="52" customFormat="1" ht="40.5" customHeight="1">
      <c r="A89" s="48"/>
      <c r="B89" s="198"/>
      <c r="C89" s="448">
        <v>3</v>
      </c>
      <c r="D89" s="447"/>
      <c r="E89" s="48"/>
      <c r="F89" s="48"/>
      <c r="G89" s="48"/>
      <c r="H89" s="1416"/>
      <c r="I89" s="1416"/>
      <c r="J89" s="1416"/>
      <c r="K89" s="1416"/>
      <c r="L89" s="1416"/>
      <c r="M89" s="1416"/>
      <c r="N89" s="1416"/>
      <c r="O89" s="1416"/>
      <c r="P89" s="1416"/>
      <c r="Q89" s="49"/>
      <c r="R89" s="49"/>
      <c r="S89" s="1451"/>
      <c r="T89" s="203"/>
      <c r="U89" s="203"/>
      <c r="V89" s="203"/>
      <c r="W89" s="49"/>
      <c r="X89" s="49"/>
      <c r="Y89" s="49"/>
      <c r="Z89" s="49"/>
    </row>
    <row r="90" spans="1:26" s="52" customFormat="1" ht="40.5" customHeight="1">
      <c r="A90" s="48"/>
      <c r="B90" s="198"/>
      <c r="C90" s="48"/>
      <c r="D90" s="48"/>
      <c r="E90" s="48"/>
      <c r="F90" s="48"/>
      <c r="G90" s="48"/>
      <c r="H90" s="449" t="s">
        <v>1648</v>
      </c>
      <c r="I90" s="450"/>
      <c r="J90" s="450"/>
      <c r="K90" s="48"/>
      <c r="L90" s="1416"/>
      <c r="M90" s="1416"/>
      <c r="N90" s="451" t="s">
        <v>874</v>
      </c>
      <c r="O90" s="1453" t="s">
        <v>872</v>
      </c>
      <c r="P90" s="452" t="s">
        <v>873</v>
      </c>
      <c r="Q90" s="49"/>
      <c r="R90" s="49"/>
      <c r="S90" s="1451"/>
      <c r="T90" s="203"/>
      <c r="U90" s="203"/>
      <c r="V90" s="203"/>
      <c r="W90" s="49"/>
      <c r="X90" s="49"/>
      <c r="Y90" s="49"/>
      <c r="Z90" s="49"/>
    </row>
    <row r="91" spans="1:26" s="52" customFormat="1" ht="40.5" customHeight="1">
      <c r="A91" s="48"/>
      <c r="B91" s="198"/>
      <c r="C91" s="202" t="s">
        <v>1649</v>
      </c>
      <c r="D91" s="48"/>
      <c r="E91" s="1454"/>
      <c r="F91" s="48"/>
      <c r="G91" s="48"/>
      <c r="H91" s="453" t="s">
        <v>1650</v>
      </c>
      <c r="I91" s="453" t="s">
        <v>1651</v>
      </c>
      <c r="J91" s="453" t="s">
        <v>1652</v>
      </c>
      <c r="K91" s="203" t="s">
        <v>1653</v>
      </c>
      <c r="L91" s="49"/>
      <c r="M91" s="49"/>
      <c r="N91" s="202" t="s">
        <v>1654</v>
      </c>
      <c r="O91" s="49"/>
      <c r="P91" s="49"/>
      <c r="Q91" s="49"/>
      <c r="R91" s="49"/>
      <c r="S91" s="1451"/>
      <c r="T91" s="203"/>
      <c r="U91" s="203"/>
      <c r="V91" s="203"/>
      <c r="W91" s="49"/>
      <c r="X91" s="49"/>
      <c r="Y91" s="49"/>
      <c r="Z91" s="49"/>
    </row>
    <row r="92" spans="1:26" s="52" customFormat="1" ht="40.5" customHeight="1">
      <c r="A92" s="48"/>
      <c r="B92" s="198"/>
      <c r="C92" s="202" t="s">
        <v>1655</v>
      </c>
      <c r="D92" s="48"/>
      <c r="E92" s="1454"/>
      <c r="F92" s="48"/>
      <c r="G92" s="48"/>
      <c r="H92" s="453" t="s">
        <v>1656</v>
      </c>
      <c r="I92" s="453" t="s">
        <v>1657</v>
      </c>
      <c r="J92" s="453" t="s">
        <v>1658</v>
      </c>
      <c r="K92" s="203" t="s">
        <v>864</v>
      </c>
      <c r="L92" s="1416"/>
      <c r="M92" s="1416"/>
      <c r="N92" s="451" t="s">
        <v>225</v>
      </c>
      <c r="O92" s="1453" t="s">
        <v>284</v>
      </c>
      <c r="P92" s="1453" t="s">
        <v>870</v>
      </c>
      <c r="Q92" s="49"/>
      <c r="R92" s="49"/>
      <c r="S92" s="1451"/>
      <c r="T92" s="203"/>
      <c r="U92" s="203"/>
      <c r="V92" s="203"/>
      <c r="W92" s="49"/>
      <c r="X92" s="49"/>
      <c r="Y92" s="49"/>
      <c r="Z92" s="49"/>
    </row>
    <row r="93" spans="1:26" s="52" customFormat="1" ht="40.5" customHeight="1">
      <c r="A93" s="48"/>
      <c r="B93" s="198"/>
      <c r="C93" s="202"/>
      <c r="D93" s="48"/>
      <c r="E93" s="202"/>
      <c r="F93" s="454"/>
      <c r="G93" s="202"/>
      <c r="H93" s="202"/>
      <c r="I93" s="48"/>
      <c r="J93" s="48"/>
      <c r="K93" s="48"/>
      <c r="L93" s="48"/>
      <c r="M93" s="48"/>
      <c r="N93" s="48"/>
      <c r="O93" s="48"/>
      <c r="P93" s="49"/>
      <c r="Q93" s="49"/>
      <c r="R93" s="49"/>
      <c r="S93" s="1451"/>
      <c r="T93" s="203"/>
      <c r="U93" s="203"/>
      <c r="V93" s="203"/>
      <c r="W93" s="49"/>
      <c r="X93" s="49"/>
      <c r="Y93" s="49"/>
      <c r="Z93" s="49"/>
    </row>
    <row r="94" spans="1:26" s="52" customFormat="1" ht="39.950000000000003" customHeight="1">
      <c r="A94" s="48"/>
      <c r="B94" s="206"/>
      <c r="C94" s="207"/>
      <c r="D94" s="208"/>
      <c r="E94" s="208"/>
      <c r="F94" s="208"/>
      <c r="G94" s="208"/>
      <c r="H94" s="208"/>
      <c r="I94" s="208"/>
      <c r="J94" s="208"/>
      <c r="K94" s="208"/>
      <c r="L94" s="1455"/>
      <c r="M94" s="1455"/>
      <c r="N94" s="1455"/>
      <c r="O94" s="1455"/>
      <c r="P94" s="1455"/>
      <c r="Q94" s="49"/>
      <c r="R94" s="49"/>
      <c r="S94" s="49"/>
      <c r="T94" s="49"/>
      <c r="U94" s="49"/>
      <c r="V94" s="49"/>
      <c r="W94" s="49"/>
      <c r="X94" s="49"/>
      <c r="Y94" s="49"/>
      <c r="Z94" s="49"/>
    </row>
    <row r="95" spans="1:26" s="50" customFormat="1" ht="39.950000000000003" customHeight="1">
      <c r="A95" s="48"/>
      <c r="B95" s="206"/>
      <c r="C95" s="455" t="s">
        <v>344</v>
      </c>
      <c r="D95" s="456" t="s">
        <v>345</v>
      </c>
      <c r="E95" s="456"/>
      <c r="F95" s="456"/>
      <c r="G95" s="456"/>
      <c r="H95" s="456"/>
      <c r="I95" s="456"/>
      <c r="J95" s="456"/>
      <c r="K95" s="456"/>
      <c r="L95" s="456"/>
      <c r="M95" s="456"/>
      <c r="N95" s="49"/>
      <c r="O95" s="49"/>
      <c r="P95" s="49"/>
      <c r="Q95" s="49"/>
      <c r="R95" s="49"/>
      <c r="S95" s="49"/>
      <c r="T95" s="49"/>
      <c r="U95" s="49"/>
      <c r="V95" s="49"/>
      <c r="W95" s="49"/>
      <c r="X95" s="49"/>
      <c r="Y95" s="49"/>
      <c r="Z95" s="49"/>
    </row>
    <row r="96" spans="1:26" s="50" customFormat="1" ht="39.950000000000003" customHeight="1">
      <c r="A96" s="48"/>
      <c r="B96" s="206"/>
      <c r="C96" s="51" t="s">
        <v>346</v>
      </c>
      <c r="D96" s="51"/>
      <c r="E96" s="49"/>
      <c r="F96" s="49"/>
      <c r="G96" s="49"/>
      <c r="H96" s="49"/>
      <c r="I96" s="49"/>
      <c r="J96" s="49"/>
      <c r="K96" s="49"/>
      <c r="L96" s="49"/>
      <c r="M96" s="49"/>
      <c r="N96" s="49"/>
      <c r="O96" s="49"/>
      <c r="P96" s="49"/>
      <c r="Q96" s="49"/>
      <c r="R96" s="49"/>
      <c r="S96" s="49"/>
      <c r="T96" s="49"/>
      <c r="U96" s="49"/>
      <c r="V96" s="49"/>
      <c r="W96" s="49"/>
      <c r="X96" s="49"/>
      <c r="Y96" s="49"/>
      <c r="Z96" s="49"/>
    </row>
    <row r="97" spans="1:26" s="52" customFormat="1" ht="36.75" customHeight="1">
      <c r="A97" s="48"/>
      <c r="B97" s="206"/>
      <c r="C97" s="207"/>
      <c r="D97" s="208"/>
      <c r="E97" s="208"/>
      <c r="F97" s="208"/>
      <c r="G97" s="208"/>
      <c r="H97" s="208"/>
      <c r="I97" s="208"/>
      <c r="J97" s="208"/>
      <c r="K97" s="208"/>
      <c r="L97" s="1455"/>
      <c r="M97" s="1455"/>
      <c r="N97" s="1455"/>
      <c r="O97" s="1455"/>
      <c r="P97" s="1455"/>
      <c r="Q97" s="49"/>
      <c r="R97" s="49"/>
      <c r="S97" s="49"/>
      <c r="T97" s="49"/>
      <c r="U97" s="49"/>
      <c r="V97" s="49"/>
      <c r="W97" s="49"/>
      <c r="X97" s="49"/>
      <c r="Y97" s="49"/>
      <c r="Z97" s="49"/>
    </row>
    <row r="98" spans="1:26" s="50" customFormat="1" ht="39.950000000000003" customHeight="1">
      <c r="A98" s="48"/>
      <c r="B98" s="209" t="s">
        <v>267</v>
      </c>
      <c r="C98" s="48"/>
      <c r="D98" s="48"/>
      <c r="E98" s="48"/>
      <c r="F98" s="48"/>
      <c r="G98" s="48"/>
      <c r="H98" s="48"/>
      <c r="I98" s="48"/>
      <c r="J98" s="48"/>
      <c r="K98" s="48"/>
      <c r="L98" s="48"/>
      <c r="M98" s="48"/>
      <c r="N98" s="48"/>
      <c r="O98" s="48"/>
      <c r="P98" s="48"/>
      <c r="Q98" s="48"/>
      <c r="R98" s="48"/>
      <c r="S98" s="49"/>
      <c r="T98" s="49"/>
      <c r="U98" s="49"/>
      <c r="V98" s="49"/>
      <c r="W98" s="49"/>
      <c r="X98" s="49"/>
      <c r="Y98" s="49"/>
      <c r="Z98" s="49"/>
    </row>
    <row r="99" spans="1:26" s="50" customFormat="1" ht="39.950000000000003" customHeight="1">
      <c r="A99" s="48"/>
      <c r="B99" s="210" t="s">
        <v>268</v>
      </c>
      <c r="C99" s="48"/>
      <c r="D99" s="48"/>
      <c r="E99" s="48"/>
      <c r="F99" s="48"/>
      <c r="G99" s="48"/>
      <c r="H99" s="48"/>
      <c r="I99" s="48"/>
      <c r="J99" s="48"/>
      <c r="K99" s="48"/>
      <c r="L99" s="48"/>
      <c r="M99" s="48"/>
      <c r="N99" s="48"/>
      <c r="O99" s="48"/>
      <c r="P99" s="48"/>
      <c r="Q99" s="48"/>
      <c r="R99" s="48"/>
      <c r="S99" s="49"/>
      <c r="T99" s="49"/>
      <c r="U99" s="49"/>
      <c r="V99" s="49"/>
      <c r="W99" s="49"/>
      <c r="X99" s="49"/>
      <c r="Y99" s="49"/>
      <c r="Z99" s="49"/>
    </row>
    <row r="100" spans="1:26" s="52" customFormat="1" ht="39.950000000000003" customHeight="1">
      <c r="A100" s="48"/>
      <c r="B100" s="211" t="s">
        <v>347</v>
      </c>
      <c r="C100" s="53"/>
      <c r="D100" s="48"/>
      <c r="E100" s="48"/>
      <c r="F100" s="48"/>
      <c r="G100" s="48"/>
      <c r="H100" s="48"/>
      <c r="I100" s="1455"/>
      <c r="J100" s="48"/>
      <c r="K100" s="48"/>
      <c r="L100" s="1455"/>
      <c r="M100" s="1455"/>
      <c r="N100" s="1455"/>
      <c r="O100" s="1455"/>
      <c r="P100" s="1455"/>
      <c r="Q100" s="49"/>
      <c r="R100" s="49"/>
      <c r="S100" s="49"/>
      <c r="T100" s="49"/>
      <c r="U100" s="49"/>
      <c r="V100" s="49"/>
      <c r="W100" s="49"/>
      <c r="X100" s="49"/>
      <c r="Y100" s="49"/>
      <c r="Z100" s="49"/>
    </row>
    <row r="101" spans="1:26" ht="39.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39.75" customHeight="1">
      <c r="A102" s="48"/>
      <c r="B102" s="199" t="s">
        <v>1659</v>
      </c>
      <c r="C102" s="207"/>
      <c r="D102" s="207"/>
      <c r="E102" s="207"/>
      <c r="F102" s="207"/>
      <c r="G102" s="207"/>
      <c r="H102" s="457"/>
      <c r="I102" s="457"/>
      <c r="J102" s="457"/>
      <c r="K102" s="457"/>
      <c r="L102" s="1456"/>
      <c r="M102" s="1456"/>
      <c r="N102" s="419"/>
      <c r="O102" s="419"/>
      <c r="P102" s="419"/>
      <c r="Q102" s="49"/>
      <c r="R102" s="49"/>
      <c r="S102" s="49"/>
      <c r="T102" s="49"/>
      <c r="U102" s="49"/>
      <c r="V102" s="49"/>
      <c r="W102" s="49"/>
      <c r="X102" s="49"/>
      <c r="Y102" s="49"/>
      <c r="Z102" s="49"/>
    </row>
    <row r="103" spans="1:26" ht="39.75" customHeight="1">
      <c r="A103" s="48"/>
      <c r="B103" s="207" t="s">
        <v>1660</v>
      </c>
      <c r="C103" s="207"/>
      <c r="D103" s="207"/>
      <c r="E103" s="207"/>
      <c r="F103" s="207"/>
      <c r="G103" s="207"/>
      <c r="H103" s="207"/>
      <c r="I103" s="207"/>
      <c r="J103" s="207"/>
      <c r="K103" s="207"/>
      <c r="L103" s="1455"/>
      <c r="M103" s="1455"/>
      <c r="N103" s="1455"/>
      <c r="O103" s="1455"/>
      <c r="P103" s="1455"/>
      <c r="Q103" s="49"/>
      <c r="R103" s="49"/>
      <c r="S103" s="49"/>
      <c r="T103" s="49"/>
      <c r="U103" s="49"/>
      <c r="V103" s="49"/>
      <c r="W103" s="49"/>
      <c r="X103" s="49"/>
      <c r="Y103" s="49"/>
      <c r="Z103" s="49"/>
    </row>
    <row r="104" spans="1:26" ht="39.75" customHeight="1">
      <c r="A104" s="455" t="s">
        <v>344</v>
      </c>
      <c r="B104" s="207"/>
      <c r="C104" s="1535" t="s">
        <v>20</v>
      </c>
      <c r="D104" s="1535"/>
      <c r="E104" s="1535"/>
      <c r="F104" s="1535"/>
      <c r="G104" s="1535"/>
      <c r="H104" s="1535"/>
      <c r="I104" s="1535"/>
      <c r="J104" s="1535"/>
      <c r="K104" s="1535"/>
      <c r="L104" s="1455"/>
      <c r="M104" s="1455"/>
      <c r="N104" s="1455"/>
      <c r="O104" s="1455"/>
      <c r="P104" s="1455"/>
      <c r="Q104" s="49"/>
      <c r="R104" s="49"/>
      <c r="S104" s="49"/>
      <c r="T104" s="49"/>
      <c r="U104" s="49"/>
      <c r="V104" s="49"/>
      <c r="W104" s="49"/>
      <c r="X104" s="49"/>
      <c r="Y104" s="49"/>
      <c r="Z104" s="49"/>
    </row>
    <row r="105" spans="1:26" ht="39.75" customHeight="1">
      <c r="A105" s="455" t="s">
        <v>1661</v>
      </c>
      <c r="B105" s="1535" t="s">
        <v>21</v>
      </c>
      <c r="C105" s="1535"/>
      <c r="D105" s="1535"/>
      <c r="E105" s="1535"/>
      <c r="F105" s="1535"/>
      <c r="G105" s="1535"/>
      <c r="H105" s="1535"/>
      <c r="I105" s="1535"/>
      <c r="J105" s="1535"/>
      <c r="K105" s="1535"/>
      <c r="L105" s="1535"/>
      <c r="M105" s="1535"/>
      <c r="N105" s="1535"/>
      <c r="O105" s="1535"/>
      <c r="P105" s="1535"/>
      <c r="Q105" s="1535"/>
      <c r="R105" s="1535"/>
      <c r="S105" s="1535"/>
      <c r="T105" s="1535"/>
      <c r="U105" s="1535"/>
      <c r="V105" s="1535"/>
      <c r="W105" s="49"/>
      <c r="X105" s="49"/>
      <c r="Y105" s="49"/>
      <c r="Z105" s="1409" t="s">
        <v>370</v>
      </c>
    </row>
    <row r="106" spans="1:26" ht="39.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1408" t="str">
        <f t="shared" ref="Z106" si="0">ADDRESS(ROW(),COLUMN(),4)</f>
        <v>Z106</v>
      </c>
    </row>
  </sheetData>
  <mergeCells count="13">
    <mergeCell ref="S2:V3"/>
    <mergeCell ref="B7:C7"/>
    <mergeCell ref="B10:T10"/>
    <mergeCell ref="C104:K104"/>
    <mergeCell ref="B105:V105"/>
    <mergeCell ref="D33:D34"/>
    <mergeCell ref="E33:E34"/>
    <mergeCell ref="F33:J34"/>
    <mergeCell ref="K33:K34"/>
    <mergeCell ref="D38:D39"/>
    <mergeCell ref="E38:E39"/>
    <mergeCell ref="F38:N39"/>
    <mergeCell ref="O38:P39"/>
  </mergeCells>
  <conditionalFormatting sqref="E18">
    <cfRule type="expression" dxfId="39" priority="6" stopIfTrue="1">
      <formula>OR(ROW()=CELL("ligne"),COLUMN()=CELL("colonne"))</formula>
    </cfRule>
  </conditionalFormatting>
  <conditionalFormatting sqref="N29 G29:I29">
    <cfRule type="expression" dxfId="38" priority="5">
      <formula>OR(ROW()=CELL("ligne"),COLUMN()=CELL("colonne"))</formula>
    </cfRule>
  </conditionalFormatting>
  <conditionalFormatting sqref="M29">
    <cfRule type="expression" dxfId="37" priority="4">
      <formula>OR(ROW()=CELL("ligne"),COLUMN()=CELL("colonne"))</formula>
    </cfRule>
  </conditionalFormatting>
  <conditionalFormatting sqref="J29">
    <cfRule type="expression" dxfId="36" priority="3" stopIfTrue="1">
      <formula>OR(ROW()=CELL("ligne"),COLUMN()=CELL("colonne"))</formula>
    </cfRule>
  </conditionalFormatting>
  <conditionalFormatting sqref="P29">
    <cfRule type="expression" dxfId="35" priority="2" stopIfTrue="1">
      <formula>OR(ROW()=CELL("ligne"),COLUMN()=CELL("colonne"))</formula>
    </cfRule>
  </conditionalFormatting>
  <conditionalFormatting sqref="O29">
    <cfRule type="expression" dxfId="34" priority="1">
      <formula>OR(ROW()=CELL("ligne"),COLUMN()=CELL("colonne"))</formula>
    </cfRule>
  </conditionalFormatting>
  <hyperlinks>
    <hyperlink ref="C104" r:id="rId1" display="http://www.excel-downloads.com/forum/111720-space.html" xr:uid="{1B200AB3-F18D-4DD2-9AE1-8B48A6B19971}"/>
    <hyperlink ref="B105" r:id="rId2" xr:uid="{CA059913-5762-47F4-9AE4-81C72325C94A}"/>
    <hyperlink ref="B95" r:id="rId3" display="Les unités pifométriques" xr:uid="{406CBB03-62FC-4C76-99EB-8A1E5D4DAA45}"/>
    <hyperlink ref="D95" r:id="rId4" xr:uid="{500BE9FE-C1D3-4C39-BA9A-B92525209CA5}"/>
  </hyperlinks>
  <pageMargins left="0.7" right="0.7" top="0.75" bottom="0.75" header="0.3" footer="0.3"/>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8112D-8B62-4C08-8C49-F856B5F6B82B}">
  <sheetPr codeName="Feuil11"/>
  <dimension ref="A1:AXJ894"/>
  <sheetViews>
    <sheetView zoomScaleNormal="100" workbookViewId="0">
      <selection activeCell="K27" sqref="K27"/>
    </sheetView>
  </sheetViews>
  <sheetFormatPr baseColWidth="10" defaultRowHeight="15"/>
  <cols>
    <col min="1" max="1" width="3.7109375" style="281" customWidth="1"/>
    <col min="2" max="14" width="15.7109375" style="281" customWidth="1"/>
    <col min="15" max="15" width="11.42578125" style="281"/>
    <col min="16" max="16" width="16.5703125" style="281" customWidth="1"/>
    <col min="17" max="16384" width="11.42578125" style="281"/>
  </cols>
  <sheetData>
    <row r="1" spans="1:17" ht="15.75" thickBot="1">
      <c r="A1" s="458">
        <f t="shared" ref="A1:Q1" ca="1" si="0">CELL("largeur",A1)</f>
        <v>3</v>
      </c>
      <c r="B1" s="458">
        <f t="shared" ca="1" si="0"/>
        <v>15</v>
      </c>
      <c r="C1" s="458">
        <f t="shared" ca="1" si="0"/>
        <v>15</v>
      </c>
      <c r="D1" s="458">
        <f t="shared" ca="1" si="0"/>
        <v>15</v>
      </c>
      <c r="E1" s="458">
        <f t="shared" ca="1" si="0"/>
        <v>15</v>
      </c>
      <c r="F1" s="458">
        <f t="shared" ca="1" si="0"/>
        <v>15</v>
      </c>
      <c r="G1" s="458">
        <f t="shared" ca="1" si="0"/>
        <v>15</v>
      </c>
      <c r="H1" s="458">
        <f t="shared" ca="1" si="0"/>
        <v>15</v>
      </c>
      <c r="I1" s="458">
        <f t="shared" ca="1" si="0"/>
        <v>15</v>
      </c>
      <c r="J1" s="458">
        <f t="shared" ca="1" si="0"/>
        <v>15</v>
      </c>
      <c r="K1" s="458">
        <f t="shared" ca="1" si="0"/>
        <v>15</v>
      </c>
      <c r="L1" s="458">
        <f t="shared" ca="1" si="0"/>
        <v>15</v>
      </c>
      <c r="M1" s="458">
        <f t="shared" ca="1" si="0"/>
        <v>15</v>
      </c>
      <c r="N1" s="458">
        <f t="shared" ca="1" si="0"/>
        <v>15</v>
      </c>
      <c r="O1" s="458">
        <f t="shared" ca="1" si="0"/>
        <v>11</v>
      </c>
      <c r="P1" s="458">
        <f t="shared" ca="1" si="0"/>
        <v>16</v>
      </c>
      <c r="Q1" s="458">
        <f t="shared" ca="1" si="0"/>
        <v>11</v>
      </c>
    </row>
    <row r="2" spans="1:17" ht="26.25">
      <c r="A2" s="447"/>
      <c r="B2" s="1791" t="s">
        <v>1662</v>
      </c>
      <c r="C2" s="1792"/>
      <c r="D2" s="1792"/>
      <c r="E2" s="1792"/>
      <c r="F2" s="1792"/>
      <c r="G2" s="1792"/>
      <c r="H2" s="1792"/>
      <c r="I2" s="1792"/>
      <c r="J2" s="1792"/>
      <c r="K2" s="1792"/>
      <c r="L2" s="1792"/>
      <c r="M2" s="1792"/>
      <c r="N2" s="1792"/>
      <c r="O2" s="1792"/>
      <c r="P2" s="1792"/>
      <c r="Q2" s="1793"/>
    </row>
    <row r="3" spans="1:17" ht="20.100000000000001" customHeight="1">
      <c r="A3" s="447"/>
      <c r="B3" s="1794" t="s">
        <v>1663</v>
      </c>
      <c r="C3" s="1795"/>
      <c r="D3" s="1795"/>
      <c r="E3" s="1795"/>
      <c r="F3" s="1795"/>
      <c r="G3" s="1795"/>
      <c r="H3" s="1795"/>
      <c r="I3" s="1795"/>
      <c r="J3" s="1795"/>
      <c r="K3" s="1795"/>
      <c r="L3" s="1795"/>
      <c r="M3" s="1795"/>
      <c r="N3" s="1795"/>
      <c r="O3" s="1795"/>
      <c r="P3" s="1795"/>
      <c r="Q3" s="1796"/>
    </row>
    <row r="4" spans="1:17" ht="20.100000000000001" customHeight="1">
      <c r="A4" s="447"/>
      <c r="B4" s="1794" t="s">
        <v>1664</v>
      </c>
      <c r="C4" s="1795"/>
      <c r="D4" s="1795"/>
      <c r="E4" s="1795"/>
      <c r="F4" s="1795"/>
      <c r="G4" s="1795"/>
      <c r="H4" s="1795"/>
      <c r="I4" s="1795"/>
      <c r="J4" s="1795"/>
      <c r="K4" s="1795"/>
      <c r="L4" s="1795"/>
      <c r="M4" s="1795"/>
      <c r="N4" s="1795"/>
      <c r="O4" s="1795"/>
      <c r="P4" s="1795"/>
      <c r="Q4" s="1796"/>
    </row>
    <row r="5" spans="1:17" ht="20.100000000000001" customHeight="1">
      <c r="A5" s="447"/>
      <c r="B5" s="1794" t="s">
        <v>1665</v>
      </c>
      <c r="C5" s="1795"/>
      <c r="D5" s="1795"/>
      <c r="E5" s="1795"/>
      <c r="F5" s="1795"/>
      <c r="G5" s="1795"/>
      <c r="H5" s="1795"/>
      <c r="I5" s="1795"/>
      <c r="J5" s="1795"/>
      <c r="K5" s="1795"/>
      <c r="L5" s="1795"/>
      <c r="M5" s="1795"/>
      <c r="N5" s="1795"/>
      <c r="O5" s="1795"/>
      <c r="P5" s="1795"/>
      <c r="Q5" s="1796"/>
    </row>
    <row r="6" spans="1:17" ht="27" thickBot="1">
      <c r="A6" s="447"/>
      <c r="B6" s="459" t="s">
        <v>344</v>
      </c>
      <c r="C6" s="1797" t="s">
        <v>345</v>
      </c>
      <c r="D6" s="1797"/>
      <c r="E6" s="1797"/>
      <c r="F6" s="1797"/>
      <c r="G6" s="1797"/>
      <c r="H6" s="1797"/>
      <c r="I6" s="1797"/>
      <c r="J6" s="1797"/>
      <c r="K6" s="1797"/>
      <c r="L6" s="1797"/>
      <c r="M6" s="1797"/>
      <c r="N6" s="1797"/>
      <c r="O6" s="1797"/>
      <c r="P6" s="1797"/>
      <c r="Q6" s="1798"/>
    </row>
    <row r="7" spans="1:17" ht="15.75">
      <c r="A7" s="460"/>
      <c r="B7" s="447"/>
      <c r="C7" s="461"/>
      <c r="D7" s="447"/>
      <c r="E7" s="447"/>
      <c r="F7" s="447"/>
      <c r="G7" s="447"/>
      <c r="H7" s="447"/>
      <c r="I7" s="447"/>
      <c r="J7" s="447"/>
      <c r="K7" s="447"/>
      <c r="L7" s="447"/>
      <c r="M7" s="460"/>
      <c r="N7" s="460"/>
      <c r="O7" s="460"/>
      <c r="P7" s="460"/>
      <c r="Q7" s="460"/>
    </row>
    <row r="8" spans="1:17" ht="15.75" customHeight="1">
      <c r="A8" s="460"/>
      <c r="B8" s="1799" t="s">
        <v>1666</v>
      </c>
      <c r="C8" s="1799"/>
      <c r="D8" s="1799"/>
      <c r="E8" s="1799"/>
      <c r="F8" s="1799"/>
      <c r="G8" s="1799"/>
      <c r="H8" s="1799"/>
      <c r="I8" s="1799"/>
      <c r="J8" s="1799"/>
      <c r="K8" s="1799"/>
      <c r="L8" s="1799"/>
      <c r="M8" s="1799"/>
      <c r="N8" s="1799"/>
      <c r="O8" s="1799"/>
      <c r="P8" s="1799"/>
      <c r="Q8" s="1799"/>
    </row>
    <row r="9" spans="1:17" ht="15.75" customHeight="1">
      <c r="A9" s="460"/>
      <c r="B9" s="1799"/>
      <c r="C9" s="1799"/>
      <c r="D9" s="1799"/>
      <c r="E9" s="1799"/>
      <c r="F9" s="1799"/>
      <c r="G9" s="1799"/>
      <c r="H9" s="1799"/>
      <c r="I9" s="1799"/>
      <c r="J9" s="1799"/>
      <c r="K9" s="1799"/>
      <c r="L9" s="1799"/>
      <c r="M9" s="1799"/>
      <c r="N9" s="1799"/>
      <c r="O9" s="1799"/>
      <c r="P9" s="1799"/>
      <c r="Q9" s="1799"/>
    </row>
    <row r="10" spans="1:17" ht="30.75" customHeight="1">
      <c r="A10" s="460"/>
      <c r="B10" s="1799"/>
      <c r="C10" s="1799"/>
      <c r="D10" s="1799"/>
      <c r="E10" s="1799"/>
      <c r="F10" s="1799"/>
      <c r="G10" s="1799"/>
      <c r="H10" s="1799"/>
      <c r="I10" s="1799"/>
      <c r="J10" s="1799"/>
      <c r="K10" s="1799"/>
      <c r="L10" s="1799"/>
      <c r="M10" s="1799"/>
      <c r="N10" s="1799"/>
      <c r="O10" s="1799"/>
      <c r="P10" s="1799"/>
      <c r="Q10" s="1799"/>
    </row>
    <row r="11" spans="1:17" ht="15.75" thickBot="1">
      <c r="A11" s="460"/>
      <c r="B11" s="447"/>
      <c r="C11" s="462"/>
      <c r="D11" s="447"/>
      <c r="E11" s="447"/>
      <c r="F11" s="447"/>
      <c r="G11" s="447"/>
      <c r="H11" s="447"/>
      <c r="I11" s="447"/>
      <c r="J11" s="447"/>
      <c r="K11" s="447"/>
      <c r="L11" s="447"/>
      <c r="M11" s="460"/>
      <c r="N11" s="460"/>
      <c r="O11" s="460"/>
      <c r="P11" s="460"/>
      <c r="Q11" s="460"/>
    </row>
    <row r="12" spans="1:17" ht="31.5" customHeight="1" thickBot="1">
      <c r="A12" s="460"/>
      <c r="B12" s="1808" t="s">
        <v>1667</v>
      </c>
      <c r="C12" s="1809"/>
      <c r="D12" s="1809"/>
      <c r="E12" s="1809"/>
      <c r="F12" s="1809"/>
      <c r="G12" s="1809"/>
      <c r="H12" s="1809"/>
      <c r="I12" s="1809"/>
      <c r="J12" s="1809"/>
      <c r="K12" s="1809"/>
      <c r="L12" s="1809"/>
      <c r="M12" s="1809"/>
      <c r="N12" s="1809"/>
      <c r="O12" s="1809"/>
      <c r="P12" s="1809"/>
      <c r="Q12" s="1810"/>
    </row>
    <row r="13" spans="1:17">
      <c r="A13" s="460"/>
      <c r="B13" s="463"/>
      <c r="C13" s="447"/>
      <c r="D13" s="447"/>
      <c r="E13" s="447"/>
      <c r="F13" s="447"/>
      <c r="G13" s="447"/>
      <c r="H13" s="447"/>
      <c r="I13" s="447"/>
      <c r="J13" s="447"/>
      <c r="K13" s="447"/>
      <c r="L13" s="447"/>
      <c r="M13" s="460"/>
      <c r="N13" s="460"/>
      <c r="O13" s="460"/>
      <c r="P13" s="460"/>
      <c r="Q13" s="460"/>
    </row>
    <row r="14" spans="1:17">
      <c r="A14" s="460"/>
      <c r="B14" s="463"/>
      <c r="C14" s="464" t="s">
        <v>1668</v>
      </c>
      <c r="D14" s="447"/>
      <c r="E14" s="447"/>
      <c r="F14" s="447"/>
      <c r="G14" s="447"/>
      <c r="H14" s="447"/>
      <c r="I14" s="447"/>
      <c r="J14" s="447"/>
      <c r="K14" s="447"/>
      <c r="L14" s="447"/>
      <c r="M14" s="460"/>
      <c r="N14" s="460"/>
      <c r="O14" s="460"/>
      <c r="P14" s="460"/>
      <c r="Q14" s="460"/>
    </row>
    <row r="15" spans="1:17">
      <c r="A15" s="460"/>
      <c r="B15" s="463"/>
      <c r="C15" s="447"/>
      <c r="D15" s="447"/>
      <c r="E15" s="447"/>
      <c r="F15" s="447"/>
      <c r="G15" s="447"/>
      <c r="H15" s="447"/>
      <c r="I15" s="447"/>
      <c r="J15" s="447"/>
      <c r="K15" s="447"/>
      <c r="L15" s="447"/>
      <c r="M15" s="460"/>
      <c r="N15" s="460"/>
      <c r="O15" s="460"/>
      <c r="P15" s="460"/>
      <c r="Q15" s="460"/>
    </row>
    <row r="16" spans="1:17">
      <c r="A16" s="460"/>
      <c r="B16" s="463"/>
      <c r="C16" s="465" t="s">
        <v>277</v>
      </c>
      <c r="D16" s="466" t="s">
        <v>278</v>
      </c>
      <c r="E16" s="467" t="s">
        <v>279</v>
      </c>
      <c r="F16" s="467" t="s">
        <v>1669</v>
      </c>
      <c r="G16" s="447"/>
      <c r="H16" s="447"/>
      <c r="I16" s="447"/>
      <c r="J16" s="447"/>
      <c r="K16" s="447"/>
      <c r="L16" s="447"/>
      <c r="M16" s="460"/>
      <c r="N16" s="468" t="s">
        <v>1670</v>
      </c>
      <c r="O16" s="460"/>
      <c r="P16" s="460"/>
      <c r="Q16" s="460"/>
    </row>
    <row r="17" spans="1:17">
      <c r="A17" s="460"/>
      <c r="B17" s="463"/>
      <c r="C17" s="447"/>
      <c r="D17" s="447"/>
      <c r="E17" s="447"/>
      <c r="F17" s="447"/>
      <c r="G17" s="447"/>
      <c r="H17" s="447"/>
      <c r="I17" s="447"/>
      <c r="J17" s="447"/>
      <c r="K17" s="447"/>
      <c r="L17" s="447"/>
      <c r="M17" s="460"/>
      <c r="N17" s="460"/>
      <c r="O17" s="460"/>
      <c r="P17" s="460"/>
      <c r="Q17" s="460"/>
    </row>
    <row r="18" spans="1:17" ht="15.75">
      <c r="A18" s="460"/>
      <c r="B18" s="447"/>
      <c r="C18" s="469" t="s">
        <v>1671</v>
      </c>
      <c r="D18" s="470"/>
      <c r="E18" s="470"/>
      <c r="F18" s="447"/>
      <c r="G18" s="447"/>
      <c r="H18" s="447"/>
      <c r="I18" s="447"/>
      <c r="J18" s="447"/>
      <c r="K18" s="447"/>
      <c r="L18" s="447"/>
      <c r="M18" s="460"/>
      <c r="N18" s="471" t="s">
        <v>281</v>
      </c>
      <c r="O18" s="460"/>
      <c r="P18" s="460"/>
      <c r="Q18" s="460"/>
    </row>
    <row r="19" spans="1:17" ht="15.75">
      <c r="A19" s="460"/>
      <c r="B19" s="447"/>
      <c r="C19" s="472"/>
      <c r="D19" s="473"/>
      <c r="E19" s="474">
        <v>1050</v>
      </c>
      <c r="F19" s="475" t="s">
        <v>338</v>
      </c>
      <c r="G19" s="460"/>
      <c r="H19" s="447"/>
      <c r="I19" s="447"/>
      <c r="J19" s="447"/>
      <c r="K19" s="447"/>
      <c r="L19" s="447"/>
      <c r="M19" s="460"/>
      <c r="N19" s="471" t="s">
        <v>276</v>
      </c>
      <c r="O19" s="476" t="s">
        <v>1672</v>
      </c>
      <c r="P19" s="460"/>
      <c r="Q19" s="460"/>
    </row>
    <row r="20" spans="1:17" ht="15.75">
      <c r="A20" s="460"/>
      <c r="B20" s="447"/>
      <c r="C20" s="472"/>
      <c r="D20" s="473"/>
      <c r="E20" s="474">
        <v>400</v>
      </c>
      <c r="F20" s="475" t="s">
        <v>1673</v>
      </c>
      <c r="G20" s="460"/>
      <c r="H20" s="447"/>
      <c r="I20" s="447"/>
      <c r="J20" s="447"/>
      <c r="K20" s="447"/>
      <c r="L20" s="447"/>
      <c r="M20" s="460"/>
      <c r="N20" s="471" t="s">
        <v>272</v>
      </c>
      <c r="O20" s="460"/>
      <c r="P20" s="460"/>
      <c r="Q20" s="460"/>
    </row>
    <row r="21" spans="1:17" ht="15.75">
      <c r="A21" s="460"/>
      <c r="B21" s="447"/>
      <c r="C21" s="408"/>
      <c r="D21" s="408"/>
      <c r="E21" s="408"/>
      <c r="F21" s="447"/>
      <c r="G21" s="447"/>
      <c r="H21" s="447"/>
      <c r="I21" s="447"/>
      <c r="J21" s="447"/>
      <c r="K21" s="447"/>
      <c r="L21" s="447"/>
      <c r="M21" s="460"/>
      <c r="N21" s="471" t="s">
        <v>292</v>
      </c>
      <c r="O21" s="460"/>
      <c r="P21" s="460"/>
      <c r="Q21" s="460"/>
    </row>
    <row r="22" spans="1:17" ht="20.25">
      <c r="A22" s="460"/>
      <c r="B22" s="447"/>
      <c r="C22" s="477" t="s">
        <v>1674</v>
      </c>
      <c r="D22" s="478"/>
      <c r="E22" s="478"/>
      <c r="F22" s="479"/>
      <c r="G22" s="479"/>
      <c r="H22" s="479"/>
      <c r="I22" s="479"/>
      <c r="J22" s="447"/>
      <c r="K22" s="447"/>
      <c r="L22" s="447"/>
      <c r="M22" s="460"/>
      <c r="N22" s="471" t="s">
        <v>271</v>
      </c>
      <c r="O22" s="460"/>
      <c r="P22" s="460"/>
      <c r="Q22" s="460"/>
    </row>
    <row r="23" spans="1:17" ht="15.75">
      <c r="A23" s="460"/>
      <c r="B23" s="447"/>
      <c r="C23" s="478" t="s">
        <v>1675</v>
      </c>
      <c r="D23" s="470"/>
      <c r="E23" s="470"/>
      <c r="F23" s="447"/>
      <c r="G23" s="447"/>
      <c r="H23" s="447"/>
      <c r="I23" s="447"/>
      <c r="J23" s="447"/>
      <c r="K23" s="447"/>
      <c r="L23" s="447"/>
      <c r="M23" s="460"/>
      <c r="N23" s="471" t="s">
        <v>273</v>
      </c>
      <c r="O23" s="460"/>
      <c r="P23" s="460"/>
      <c r="Q23" s="460"/>
    </row>
    <row r="24" spans="1:17" ht="15.75">
      <c r="A24" s="460"/>
      <c r="B24" s="447"/>
      <c r="C24" s="478"/>
      <c r="D24" s="470"/>
      <c r="E24" s="470"/>
      <c r="F24" s="447"/>
      <c r="G24" s="447"/>
      <c r="H24" s="478"/>
      <c r="I24" s="447"/>
      <c r="J24" s="447"/>
      <c r="K24" s="447"/>
      <c r="L24" s="447"/>
      <c r="M24" s="460"/>
      <c r="N24" s="471" t="s">
        <v>274</v>
      </c>
      <c r="O24" s="460"/>
      <c r="P24" s="460"/>
      <c r="Q24" s="460"/>
    </row>
    <row r="25" spans="1:17" ht="15.75">
      <c r="A25" s="460"/>
      <c r="B25" s="447"/>
      <c r="C25" s="465" t="s">
        <v>277</v>
      </c>
      <c r="D25" s="466" t="s">
        <v>278</v>
      </c>
      <c r="E25" s="467" t="s">
        <v>279</v>
      </c>
      <c r="F25" s="467" t="s">
        <v>1669</v>
      </c>
      <c r="G25" s="447"/>
      <c r="H25" s="447"/>
      <c r="I25" s="447"/>
      <c r="J25" s="447"/>
      <c r="K25" s="447"/>
      <c r="L25" s="447"/>
      <c r="M25" s="460"/>
      <c r="N25" s="471" t="s">
        <v>275</v>
      </c>
      <c r="O25" s="460"/>
      <c r="P25" s="460"/>
      <c r="Q25" s="460"/>
    </row>
    <row r="26" spans="1:17" ht="15.75">
      <c r="A26" s="460"/>
      <c r="B26" s="447"/>
      <c r="C26" s="472">
        <v>2</v>
      </c>
      <c r="D26" s="480" t="s">
        <v>282</v>
      </c>
      <c r="E26" s="474">
        <v>50</v>
      </c>
      <c r="F26" s="481" t="s">
        <v>1676</v>
      </c>
      <c r="G26" s="447"/>
      <c r="H26" s="447"/>
      <c r="I26" s="447"/>
      <c r="J26" s="447"/>
      <c r="K26" s="447"/>
      <c r="L26" s="447"/>
      <c r="M26" s="460"/>
      <c r="N26" s="471" t="s">
        <v>270</v>
      </c>
      <c r="O26" s="460"/>
      <c r="P26" s="460"/>
      <c r="Q26" s="460"/>
    </row>
    <row r="27" spans="1:17" ht="15.75">
      <c r="A27" s="460"/>
      <c r="B27" s="447"/>
      <c r="C27" s="482" t="s">
        <v>1677</v>
      </c>
      <c r="D27" s="478"/>
      <c r="E27" s="481"/>
      <c r="F27" s="481"/>
      <c r="G27" s="447"/>
      <c r="H27" s="447"/>
      <c r="I27" s="447"/>
      <c r="J27" s="447"/>
      <c r="K27" s="447"/>
      <c r="L27" s="447"/>
      <c r="M27" s="460"/>
      <c r="N27" s="471" t="s">
        <v>881</v>
      </c>
      <c r="O27" s="460"/>
      <c r="P27" s="460"/>
      <c r="Q27" s="460"/>
    </row>
    <row r="28" spans="1:17" ht="15.75">
      <c r="A28" s="460"/>
      <c r="B28" s="447"/>
      <c r="C28" s="478" t="s">
        <v>1678</v>
      </c>
      <c r="D28" s="460"/>
      <c r="E28" s="475"/>
      <c r="F28" s="481"/>
      <c r="G28" s="447"/>
      <c r="H28" s="447"/>
      <c r="I28" s="447"/>
      <c r="J28" s="447"/>
      <c r="K28" s="447"/>
      <c r="L28" s="447"/>
      <c r="M28" s="460"/>
      <c r="N28" s="471" t="s">
        <v>882</v>
      </c>
      <c r="O28" s="460"/>
      <c r="P28" s="460"/>
      <c r="Q28" s="460"/>
    </row>
    <row r="29" spans="1:17" ht="15.75">
      <c r="A29" s="460"/>
      <c r="B29" s="447"/>
      <c r="C29" s="478"/>
      <c r="D29" s="481"/>
      <c r="E29" s="481"/>
      <c r="F29" s="481"/>
      <c r="G29" s="447"/>
      <c r="H29" s="447"/>
      <c r="I29" s="447"/>
      <c r="J29" s="447"/>
      <c r="K29" s="447"/>
      <c r="L29" s="447"/>
      <c r="M29" s="460"/>
      <c r="N29" s="471" t="s">
        <v>883</v>
      </c>
      <c r="O29" s="460"/>
      <c r="P29" s="460"/>
      <c r="Q29" s="460"/>
    </row>
    <row r="30" spans="1:17" ht="20.25">
      <c r="A30" s="460"/>
      <c r="B30" s="447"/>
      <c r="C30" s="477" t="s">
        <v>1679</v>
      </c>
      <c r="E30" s="481"/>
      <c r="F30" s="481"/>
      <c r="G30" s="447"/>
      <c r="H30" s="447"/>
      <c r="I30" s="447"/>
      <c r="J30" s="447"/>
      <c r="K30" s="447"/>
      <c r="L30" s="447"/>
      <c r="M30" s="460"/>
      <c r="N30" s="471" t="s">
        <v>884</v>
      </c>
      <c r="O30" s="460"/>
      <c r="P30" s="460"/>
      <c r="Q30" s="460"/>
    </row>
    <row r="31" spans="1:17" ht="15.75">
      <c r="A31" s="460"/>
      <c r="B31" s="447"/>
      <c r="C31" s="478" t="s">
        <v>1680</v>
      </c>
      <c r="D31" s="460"/>
      <c r="E31" s="475"/>
      <c r="F31" s="481"/>
      <c r="G31" s="447"/>
      <c r="H31" s="447"/>
      <c r="I31" s="447"/>
      <c r="J31" s="447"/>
      <c r="K31" s="447"/>
      <c r="L31" s="447"/>
      <c r="M31" s="460"/>
      <c r="N31" s="471" t="s">
        <v>885</v>
      </c>
      <c r="O31" s="460"/>
      <c r="P31" s="460"/>
      <c r="Q31" s="460"/>
    </row>
    <row r="32" spans="1:17" ht="15.75">
      <c r="A32" s="460"/>
      <c r="B32" s="447"/>
      <c r="C32" s="478" t="s">
        <v>1681</v>
      </c>
      <c r="D32" s="460"/>
      <c r="E32" s="475"/>
      <c r="F32" s="481"/>
      <c r="G32" s="447"/>
      <c r="H32" s="447"/>
      <c r="I32" s="447"/>
      <c r="J32" s="447"/>
      <c r="K32" s="447"/>
      <c r="L32" s="447"/>
      <c r="M32" s="460"/>
      <c r="N32" s="471" t="s">
        <v>886</v>
      </c>
      <c r="O32" s="460"/>
      <c r="P32" s="460"/>
      <c r="Q32" s="460"/>
    </row>
    <row r="33" spans="1:17" ht="15.75">
      <c r="A33" s="460"/>
      <c r="B33" s="447"/>
      <c r="C33" s="470" t="s">
        <v>1682</v>
      </c>
      <c r="D33" s="460"/>
      <c r="E33" s="475"/>
      <c r="F33" s="481"/>
      <c r="G33" s="447"/>
      <c r="H33" s="447"/>
      <c r="I33" s="447"/>
      <c r="J33" s="447"/>
      <c r="K33" s="447"/>
      <c r="L33" s="447"/>
      <c r="M33" s="460"/>
      <c r="N33" s="471" t="s">
        <v>887</v>
      </c>
      <c r="O33" s="460"/>
      <c r="P33" s="460"/>
      <c r="Q33" s="460"/>
    </row>
    <row r="34" spans="1:17" ht="15.75">
      <c r="A34" s="460"/>
      <c r="B34" s="447"/>
      <c r="C34" s="470" t="s">
        <v>1683</v>
      </c>
      <c r="D34" s="460"/>
      <c r="E34" s="475"/>
      <c r="F34" s="481"/>
      <c r="G34" s="447"/>
      <c r="H34" s="460"/>
      <c r="I34" s="460"/>
      <c r="J34" s="460"/>
      <c r="K34" s="447"/>
      <c r="L34" s="447"/>
      <c r="M34" s="460"/>
      <c r="N34" s="471" t="s">
        <v>888</v>
      </c>
      <c r="O34" s="460"/>
      <c r="P34" s="460"/>
      <c r="Q34" s="460"/>
    </row>
    <row r="35" spans="1:17" ht="15.75">
      <c r="A35" s="460"/>
      <c r="B35" s="447"/>
      <c r="C35" s="478"/>
      <c r="E35" s="481"/>
      <c r="F35" s="481"/>
      <c r="G35" s="447"/>
      <c r="H35" s="447"/>
      <c r="I35" s="447"/>
      <c r="J35" s="447"/>
      <c r="K35" s="447"/>
      <c r="L35" s="447"/>
      <c r="M35" s="460"/>
      <c r="N35" s="471" t="s">
        <v>889</v>
      </c>
      <c r="O35" s="460"/>
      <c r="P35" s="460"/>
      <c r="Q35" s="460"/>
    </row>
    <row r="36" spans="1:17" ht="18.75">
      <c r="A36" s="460"/>
      <c r="B36" s="447"/>
      <c r="C36" s="465" t="s">
        <v>277</v>
      </c>
      <c r="D36" s="466" t="s">
        <v>278</v>
      </c>
      <c r="E36" s="467" t="s">
        <v>279</v>
      </c>
      <c r="F36" s="467" t="s">
        <v>1669</v>
      </c>
      <c r="G36" s="447"/>
      <c r="H36" s="483" t="s">
        <v>1684</v>
      </c>
      <c r="I36" s="447"/>
      <c r="J36" s="447"/>
      <c r="K36" s="464" t="s">
        <v>1685</v>
      </c>
      <c r="L36" s="447"/>
      <c r="M36" s="460"/>
      <c r="N36" s="471" t="s">
        <v>890</v>
      </c>
      <c r="O36" s="460"/>
      <c r="P36" s="460"/>
      <c r="Q36" s="460"/>
    </row>
    <row r="37" spans="1:17" ht="15.75">
      <c r="A37" s="460"/>
      <c r="B37" s="447"/>
      <c r="C37" s="472">
        <v>2</v>
      </c>
      <c r="D37" s="480" t="s">
        <v>282</v>
      </c>
      <c r="E37" s="474"/>
      <c r="F37" s="481" t="s">
        <v>1676</v>
      </c>
      <c r="G37" s="484">
        <v>2</v>
      </c>
      <c r="H37" s="485" t="s">
        <v>282</v>
      </c>
      <c r="I37" s="486">
        <v>0.05</v>
      </c>
      <c r="J37" s="487">
        <v>2</v>
      </c>
      <c r="K37" s="488" t="s">
        <v>282</v>
      </c>
      <c r="L37" s="409">
        <v>0.05</v>
      </c>
      <c r="M37" s="489" t="s">
        <v>1676</v>
      </c>
      <c r="N37" s="471" t="s">
        <v>891</v>
      </c>
      <c r="O37" s="460"/>
      <c r="P37" s="460"/>
      <c r="Q37" s="460"/>
    </row>
    <row r="38" spans="1:17" ht="15.75">
      <c r="A38" s="460"/>
      <c r="B38" s="447"/>
      <c r="C38" s="472">
        <v>5</v>
      </c>
      <c r="D38" s="473" t="s">
        <v>1686</v>
      </c>
      <c r="E38" s="474"/>
      <c r="F38" s="481" t="s">
        <v>1687</v>
      </c>
      <c r="G38" s="484">
        <v>5</v>
      </c>
      <c r="H38" s="485" t="s">
        <v>1686</v>
      </c>
      <c r="I38" s="486"/>
      <c r="J38" s="487">
        <v>5</v>
      </c>
      <c r="K38" s="488" t="s">
        <v>1686</v>
      </c>
      <c r="L38" s="409"/>
      <c r="M38" s="489" t="s">
        <v>1687</v>
      </c>
      <c r="N38" s="460"/>
      <c r="O38" s="460"/>
      <c r="P38" s="460"/>
      <c r="Q38" s="460"/>
    </row>
    <row r="39" spans="1:17" ht="18.75">
      <c r="A39" s="460"/>
      <c r="B39" s="447"/>
      <c r="C39" s="490">
        <v>1</v>
      </c>
      <c r="D39" s="491" t="s">
        <v>299</v>
      </c>
      <c r="E39" s="492"/>
      <c r="F39" s="481" t="s">
        <v>1688</v>
      </c>
      <c r="G39" s="484">
        <v>1</v>
      </c>
      <c r="H39" s="485" t="s">
        <v>299</v>
      </c>
      <c r="I39" s="486"/>
      <c r="J39" s="487">
        <v>1</v>
      </c>
      <c r="K39" s="488" t="s">
        <v>299</v>
      </c>
      <c r="L39" s="409"/>
      <c r="M39" s="489" t="s">
        <v>1688</v>
      </c>
      <c r="N39" s="460"/>
      <c r="O39" s="493" t="s">
        <v>1689</v>
      </c>
      <c r="P39" s="460"/>
      <c r="Q39" s="460"/>
    </row>
    <row r="40" spans="1:17" ht="18.75">
      <c r="A40" s="460"/>
      <c r="B40" s="447"/>
      <c r="C40" s="472">
        <v>1</v>
      </c>
      <c r="D40" s="473" t="s">
        <v>1690</v>
      </c>
      <c r="E40" s="474"/>
      <c r="F40" s="481" t="s">
        <v>1691</v>
      </c>
      <c r="G40" s="484">
        <v>1</v>
      </c>
      <c r="H40" s="485" t="s">
        <v>1690</v>
      </c>
      <c r="I40" s="486"/>
      <c r="J40" s="487">
        <v>1</v>
      </c>
      <c r="K40" s="488" t="s">
        <v>1690</v>
      </c>
      <c r="L40" s="409"/>
      <c r="M40" s="489" t="s">
        <v>1691</v>
      </c>
      <c r="O40" s="494" t="s">
        <v>1692</v>
      </c>
      <c r="P40" s="460"/>
      <c r="Q40" s="460"/>
    </row>
    <row r="41" spans="1:17" ht="18.75">
      <c r="A41" s="460"/>
      <c r="B41" s="447"/>
      <c r="C41" s="472">
        <v>1</v>
      </c>
      <c r="D41" s="473" t="s">
        <v>340</v>
      </c>
      <c r="E41" s="474"/>
      <c r="F41" s="481" t="s">
        <v>1693</v>
      </c>
      <c r="G41" s="484">
        <v>1</v>
      </c>
      <c r="H41" s="485" t="s">
        <v>340</v>
      </c>
      <c r="I41" s="486"/>
      <c r="J41" s="487">
        <v>1</v>
      </c>
      <c r="K41" s="488" t="s">
        <v>340</v>
      </c>
      <c r="L41" s="409"/>
      <c r="M41" s="489" t="s">
        <v>1693</v>
      </c>
      <c r="N41" s="447"/>
      <c r="O41" s="495" t="s">
        <v>1694</v>
      </c>
      <c r="P41" s="460"/>
      <c r="Q41" s="460"/>
    </row>
    <row r="42" spans="1:17" ht="18.75">
      <c r="A42" s="460"/>
      <c r="B42" s="447"/>
      <c r="C42" s="470"/>
      <c r="D42" s="481"/>
      <c r="E42" s="481"/>
      <c r="F42" s="481"/>
      <c r="G42" s="447"/>
      <c r="H42" s="447"/>
      <c r="I42" s="447"/>
      <c r="J42" s="447"/>
      <c r="K42" s="447"/>
      <c r="L42" s="447"/>
      <c r="M42" s="460"/>
      <c r="N42" s="496" t="s">
        <v>1695</v>
      </c>
      <c r="O42" s="496" t="s">
        <v>1696</v>
      </c>
      <c r="P42" s="460"/>
      <c r="Q42" s="460"/>
    </row>
    <row r="43" spans="1:17">
      <c r="A43" s="460"/>
      <c r="B43" s="447"/>
      <c r="C43" s="464" t="s">
        <v>1697</v>
      </c>
      <c r="D43" s="481"/>
      <c r="E43" s="481"/>
      <c r="F43" s="481"/>
      <c r="G43" s="447"/>
      <c r="H43" s="447"/>
      <c r="I43" s="447"/>
      <c r="J43" s="447"/>
      <c r="K43" s="447"/>
      <c r="L43" s="447"/>
      <c r="M43" s="447"/>
      <c r="N43" s="447"/>
      <c r="O43" s="460"/>
      <c r="P43" s="460"/>
      <c r="Q43" s="460"/>
    </row>
    <row r="44" spans="1:17">
      <c r="A44" s="460"/>
      <c r="B44" s="447"/>
      <c r="C44" s="470" t="s">
        <v>1698</v>
      </c>
      <c r="D44" s="481"/>
      <c r="E44" s="481"/>
      <c r="F44" s="481"/>
      <c r="G44" s="447"/>
      <c r="H44" s="447"/>
      <c r="I44" s="447"/>
      <c r="J44" s="447"/>
      <c r="K44" s="447"/>
      <c r="L44" s="447"/>
      <c r="M44" s="1811" t="s">
        <v>1699</v>
      </c>
      <c r="N44" s="1812"/>
      <c r="O44" s="1812"/>
      <c r="P44" s="1813"/>
      <c r="Q44" s="460"/>
    </row>
    <row r="45" spans="1:17" ht="15.75">
      <c r="A45" s="460"/>
      <c r="B45" s="447"/>
      <c r="C45" s="472">
        <v>0.5</v>
      </c>
      <c r="D45" s="473" t="s">
        <v>1700</v>
      </c>
      <c r="E45" s="474"/>
      <c r="F45" s="481" t="s">
        <v>1701</v>
      </c>
      <c r="G45" s="447"/>
      <c r="H45" s="473" t="s">
        <v>1686</v>
      </c>
      <c r="I45" s="481" t="s">
        <v>1702</v>
      </c>
      <c r="J45" s="447"/>
      <c r="K45" s="447"/>
      <c r="L45" s="447"/>
      <c r="M45" s="1814"/>
      <c r="N45" s="1815"/>
      <c r="O45" s="1815"/>
      <c r="P45" s="1816"/>
      <c r="Q45" s="460"/>
    </row>
    <row r="46" spans="1:17" ht="15.75">
      <c r="A46" s="460"/>
      <c r="B46" s="447"/>
      <c r="C46" s="472">
        <v>0.25</v>
      </c>
      <c r="D46" s="473" t="s">
        <v>1703</v>
      </c>
      <c r="E46" s="474"/>
      <c r="F46" s="481" t="s">
        <v>1704</v>
      </c>
      <c r="G46" s="447"/>
      <c r="H46" s="473" t="s">
        <v>1705</v>
      </c>
      <c r="I46" s="481" t="s">
        <v>1706</v>
      </c>
      <c r="J46" s="447"/>
      <c r="K46" s="447"/>
      <c r="L46" s="447"/>
      <c r="M46" s="1814"/>
      <c r="N46" s="1815"/>
      <c r="O46" s="1815"/>
      <c r="P46" s="1816"/>
      <c r="Q46" s="460"/>
    </row>
    <row r="47" spans="1:17" ht="15" customHeight="1">
      <c r="A47" s="460"/>
      <c r="B47" s="447"/>
      <c r="C47" s="470"/>
      <c r="D47" s="470"/>
      <c r="E47" s="470"/>
      <c r="F47" s="447"/>
      <c r="G47" s="447"/>
      <c r="H47" s="447"/>
      <c r="I47" s="447"/>
      <c r="J47" s="447"/>
      <c r="K47" s="447"/>
      <c r="L47" s="447"/>
      <c r="M47" s="1814"/>
      <c r="N47" s="1815"/>
      <c r="O47" s="1815"/>
      <c r="P47" s="1816"/>
      <c r="Q47" s="460"/>
    </row>
    <row r="48" spans="1:17" ht="15" customHeight="1">
      <c r="A48" s="460"/>
      <c r="B48" s="447"/>
      <c r="C48" s="464" t="s">
        <v>1523</v>
      </c>
      <c r="D48" s="470"/>
      <c r="E48" s="470"/>
      <c r="F48" s="447"/>
      <c r="G48" s="447"/>
      <c r="H48" s="447"/>
      <c r="I48" s="447"/>
      <c r="J48" s="447"/>
      <c r="K48" s="447"/>
      <c r="L48" s="447"/>
      <c r="M48" s="1814"/>
      <c r="N48" s="1815"/>
      <c r="O48" s="1815"/>
      <c r="P48" s="1816"/>
      <c r="Q48" s="460"/>
    </row>
    <row r="49" spans="1:17" ht="15" customHeight="1">
      <c r="A49" s="460"/>
      <c r="B49" s="447"/>
      <c r="C49" s="464" t="s">
        <v>1707</v>
      </c>
      <c r="D49" s="470"/>
      <c r="E49" s="470"/>
      <c r="F49" s="447"/>
      <c r="G49" s="447"/>
      <c r="H49" s="447"/>
      <c r="I49" s="447"/>
      <c r="J49" s="447"/>
      <c r="K49" s="447"/>
      <c r="L49" s="447"/>
      <c r="M49" s="1817"/>
      <c r="N49" s="1818"/>
      <c r="O49" s="1818"/>
      <c r="P49" s="1819"/>
      <c r="Q49" s="460"/>
    </row>
    <row r="50" spans="1:17" ht="15" customHeight="1">
      <c r="A50" s="460"/>
      <c r="B50" s="447"/>
      <c r="C50" s="478" t="s">
        <v>1708</v>
      </c>
      <c r="D50" s="478"/>
      <c r="E50" s="478"/>
      <c r="F50" s="478"/>
      <c r="G50" s="478"/>
      <c r="H50" s="478"/>
      <c r="I50" s="478"/>
      <c r="J50" s="447"/>
      <c r="K50" s="447"/>
      <c r="L50" s="447"/>
      <c r="M50" s="460"/>
      <c r="N50" s="460"/>
      <c r="O50" s="460"/>
      <c r="P50" s="460"/>
      <c r="Q50" s="460"/>
    </row>
    <row r="51" spans="1:17" ht="15" customHeight="1">
      <c r="A51" s="460"/>
      <c r="B51" s="447"/>
      <c r="C51" s="478"/>
      <c r="D51" s="478" t="s">
        <v>1709</v>
      </c>
      <c r="E51" s="478"/>
      <c r="F51" s="478"/>
      <c r="G51" s="478"/>
      <c r="H51" s="478"/>
      <c r="I51" s="478"/>
      <c r="J51" s="447"/>
      <c r="K51" s="447"/>
      <c r="L51" s="447"/>
      <c r="M51" s="1820" t="s">
        <v>1710</v>
      </c>
      <c r="N51" s="1821"/>
      <c r="O51" s="1821"/>
      <c r="P51" s="1822"/>
      <c r="Q51" s="460"/>
    </row>
    <row r="52" spans="1:17" ht="15" customHeight="1">
      <c r="A52" s="460"/>
      <c r="B52" s="447"/>
      <c r="C52" s="478"/>
      <c r="D52" s="478" t="s">
        <v>1711</v>
      </c>
      <c r="E52" s="478"/>
      <c r="F52" s="478"/>
      <c r="G52" s="478"/>
      <c r="H52" s="478"/>
      <c r="I52" s="478"/>
      <c r="J52" s="447"/>
      <c r="K52" s="447"/>
      <c r="L52" s="447"/>
      <c r="M52" s="1823"/>
      <c r="N52" s="1824"/>
      <c r="O52" s="1824"/>
      <c r="P52" s="1825"/>
      <c r="Q52" s="460"/>
    </row>
    <row r="53" spans="1:17" ht="15" customHeight="1">
      <c r="A53" s="460"/>
      <c r="B53" s="447"/>
      <c r="C53" s="478"/>
      <c r="D53" s="478" t="s">
        <v>1712</v>
      </c>
      <c r="E53" s="478"/>
      <c r="F53" s="478"/>
      <c r="G53" s="478"/>
      <c r="H53" s="478"/>
      <c r="I53" s="478"/>
      <c r="J53" s="447"/>
      <c r="K53" s="447"/>
      <c r="L53" s="460"/>
      <c r="M53" s="1823"/>
      <c r="N53" s="1824"/>
      <c r="O53" s="1824"/>
      <c r="P53" s="1825"/>
      <c r="Q53" s="460"/>
    </row>
    <row r="54" spans="1:17" ht="15" customHeight="1">
      <c r="A54" s="460"/>
      <c r="B54" s="447"/>
      <c r="C54" s="478"/>
      <c r="D54" s="478" t="s">
        <v>1713</v>
      </c>
      <c r="E54" s="478"/>
      <c r="F54" s="478"/>
      <c r="G54" s="478"/>
      <c r="H54" s="478"/>
      <c r="I54" s="478"/>
      <c r="J54" s="447"/>
      <c r="K54" s="447"/>
      <c r="L54" s="460"/>
      <c r="M54" s="1826"/>
      <c r="N54" s="1827"/>
      <c r="O54" s="1827"/>
      <c r="P54" s="1828"/>
      <c r="Q54" s="460"/>
    </row>
    <row r="55" spans="1:17" ht="15" customHeight="1">
      <c r="A55" s="460"/>
      <c r="B55" s="447"/>
      <c r="C55" s="478"/>
      <c r="D55" s="478"/>
      <c r="E55" s="478"/>
      <c r="F55" s="478"/>
      <c r="G55" s="478"/>
      <c r="H55" s="478"/>
      <c r="I55" s="478"/>
      <c r="J55" s="447"/>
      <c r="K55" s="447"/>
      <c r="L55" s="460"/>
      <c r="M55" s="460"/>
      <c r="N55" s="460"/>
      <c r="O55" s="460"/>
      <c r="P55" s="460"/>
      <c r="Q55" s="460"/>
    </row>
    <row r="56" spans="1:17">
      <c r="A56" s="497"/>
      <c r="B56" s="498"/>
      <c r="C56" s="499"/>
      <c r="D56" s="499"/>
      <c r="E56" s="499"/>
      <c r="F56" s="499"/>
      <c r="G56" s="499"/>
      <c r="H56" s="499"/>
      <c r="I56" s="499"/>
      <c r="J56" s="498"/>
      <c r="K56" s="498"/>
      <c r="L56" s="498"/>
      <c r="M56" s="497"/>
      <c r="N56" s="497"/>
      <c r="O56" s="497"/>
      <c r="P56" s="497"/>
      <c r="Q56" s="497"/>
    </row>
    <row r="57" spans="1:17" ht="15" customHeight="1">
      <c r="B57" s="460"/>
      <c r="C57" s="460"/>
      <c r="D57" s="460"/>
      <c r="E57" s="366"/>
      <c r="F57" s="366"/>
      <c r="G57" s="460"/>
      <c r="H57" s="460"/>
      <c r="I57" s="460"/>
      <c r="J57" s="460"/>
      <c r="K57" s="460"/>
      <c r="L57" s="460"/>
      <c r="M57" s="460"/>
      <c r="N57" s="460"/>
      <c r="O57" s="460"/>
      <c r="P57" s="460"/>
      <c r="Q57" s="460"/>
    </row>
    <row r="58" spans="1:17" ht="15" customHeight="1">
      <c r="A58" s="460"/>
      <c r="B58" s="366"/>
      <c r="C58" s="500" t="s">
        <v>1714</v>
      </c>
      <c r="D58" s="460"/>
      <c r="E58" s="366"/>
      <c r="F58" s="366"/>
      <c r="G58" s="460"/>
      <c r="H58" s="460"/>
      <c r="I58" s="460"/>
      <c r="J58" s="460"/>
      <c r="K58" s="460"/>
      <c r="L58" s="460"/>
      <c r="M58" s="460"/>
      <c r="N58" s="460"/>
      <c r="O58" s="460"/>
      <c r="P58" s="460"/>
      <c r="Q58" s="460"/>
    </row>
    <row r="59" spans="1:17" ht="15" customHeight="1">
      <c r="A59" s="460"/>
      <c r="B59" s="501" t="s">
        <v>344</v>
      </c>
      <c r="C59" s="502" t="s">
        <v>1034</v>
      </c>
      <c r="D59" s="460"/>
      <c r="E59" s="502"/>
      <c r="F59" s="502"/>
      <c r="G59" s="478"/>
      <c r="H59" s="460"/>
      <c r="I59" s="460"/>
      <c r="J59" s="460"/>
      <c r="K59" s="460"/>
      <c r="L59" s="460"/>
      <c r="M59" s="1829" t="s">
        <v>1715</v>
      </c>
      <c r="N59" s="1830"/>
      <c r="O59" s="1830"/>
      <c r="P59" s="1831"/>
      <c r="Q59" s="460"/>
    </row>
    <row r="60" spans="1:17" ht="21">
      <c r="A60" s="460"/>
      <c r="B60" s="503"/>
      <c r="C60" s="503"/>
      <c r="D60" s="460"/>
      <c r="E60" s="502"/>
      <c r="F60" s="502"/>
      <c r="G60" s="478"/>
      <c r="H60" s="460"/>
      <c r="I60" s="460"/>
      <c r="J60" s="460"/>
      <c r="K60" s="460"/>
      <c r="L60" s="460"/>
      <c r="M60" s="1832"/>
      <c r="N60" s="1833"/>
      <c r="O60" s="1833"/>
      <c r="P60" s="1834"/>
      <c r="Q60" s="460"/>
    </row>
    <row r="61" spans="1:17" ht="15" customHeight="1">
      <c r="A61" s="460"/>
      <c r="B61" s="501" t="s">
        <v>344</v>
      </c>
      <c r="C61" s="1835" t="s">
        <v>913</v>
      </c>
      <c r="D61" s="1835"/>
      <c r="E61" s="1835"/>
      <c r="F61" s="1835"/>
      <c r="G61" s="1835"/>
      <c r="H61" s="1835"/>
      <c r="I61" s="478"/>
      <c r="J61" s="447"/>
      <c r="K61" s="460"/>
      <c r="L61" s="460"/>
      <c r="M61" s="1832"/>
      <c r="N61" s="1833"/>
      <c r="O61" s="1833"/>
      <c r="P61" s="1834"/>
      <c r="Q61" s="460"/>
    </row>
    <row r="62" spans="1:17" ht="21">
      <c r="A62" s="460"/>
      <c r="B62" s="503"/>
      <c r="C62" s="366"/>
      <c r="D62" s="460"/>
      <c r="E62" s="366"/>
      <c r="F62" s="366"/>
      <c r="G62" s="478"/>
      <c r="H62" s="478"/>
      <c r="I62" s="478"/>
      <c r="J62" s="447"/>
      <c r="K62" s="460"/>
      <c r="L62" s="460"/>
      <c r="M62" s="1832"/>
      <c r="N62" s="1833"/>
      <c r="O62" s="1833"/>
      <c r="P62" s="1834"/>
      <c r="Q62" s="460"/>
    </row>
    <row r="63" spans="1:17" ht="21">
      <c r="A63" s="460"/>
      <c r="B63" s="366"/>
      <c r="C63" s="500" t="s">
        <v>1716</v>
      </c>
      <c r="D63" s="460"/>
      <c r="E63" s="366"/>
      <c r="F63" s="366"/>
      <c r="G63" s="478"/>
      <c r="H63" s="478"/>
      <c r="I63" s="478"/>
      <c r="J63" s="447"/>
      <c r="K63" s="460"/>
      <c r="L63" s="447"/>
      <c r="M63" s="1836" t="s">
        <v>1717</v>
      </c>
      <c r="N63" s="1837"/>
      <c r="O63" s="1837"/>
      <c r="P63" s="1838"/>
      <c r="Q63" s="460"/>
    </row>
    <row r="64" spans="1:17" ht="21">
      <c r="A64" s="460"/>
      <c r="B64" s="501" t="s">
        <v>344</v>
      </c>
      <c r="C64" s="1842" t="s">
        <v>1718</v>
      </c>
      <c r="D64" s="1842"/>
      <c r="E64" s="1842"/>
      <c r="F64" s="1842"/>
      <c r="G64" s="1842"/>
      <c r="H64" s="1842"/>
      <c r="I64" s="1842"/>
      <c r="J64" s="1842"/>
      <c r="K64" s="460"/>
      <c r="L64" s="447"/>
      <c r="M64" s="1836"/>
      <c r="N64" s="1837"/>
      <c r="O64" s="1837"/>
      <c r="P64" s="1838"/>
      <c r="Q64" s="460"/>
    </row>
    <row r="65" spans="1:17" ht="21">
      <c r="A65" s="460"/>
      <c r="B65" s="502"/>
      <c r="C65" s="502"/>
      <c r="D65" s="460"/>
      <c r="E65" s="502"/>
      <c r="F65" s="502"/>
      <c r="G65" s="478"/>
      <c r="H65" s="504"/>
      <c r="I65" s="478"/>
      <c r="J65" s="447"/>
      <c r="K65" s="447"/>
      <c r="L65" s="447"/>
      <c r="M65" s="1839"/>
      <c r="N65" s="1840"/>
      <c r="O65" s="1840"/>
      <c r="P65" s="1841"/>
      <c r="Q65" s="460"/>
    </row>
    <row r="66" spans="1:17" ht="21">
      <c r="A66" s="460"/>
      <c r="B66" s="501" t="s">
        <v>344</v>
      </c>
      <c r="C66" s="1800" t="s">
        <v>1719</v>
      </c>
      <c r="D66" s="1800"/>
      <c r="E66" s="1800"/>
      <c r="F66" s="1800"/>
      <c r="G66" s="478"/>
      <c r="H66" s="504"/>
      <c r="I66" s="478"/>
      <c r="J66" s="447"/>
      <c r="K66" s="447"/>
      <c r="L66" s="447"/>
      <c r="M66" s="460"/>
      <c r="N66" s="460"/>
      <c r="O66" s="460"/>
      <c r="P66" s="460"/>
      <c r="Q66" s="460"/>
    </row>
    <row r="67" spans="1:17" ht="21" customHeight="1">
      <c r="A67" s="460"/>
      <c r="B67" s="504"/>
      <c r="C67" s="504"/>
      <c r="D67" s="460"/>
      <c r="E67" s="502"/>
      <c r="F67" s="502"/>
      <c r="G67" s="478"/>
      <c r="H67" s="504"/>
      <c r="I67" s="478"/>
      <c r="J67" s="447"/>
      <c r="K67" s="447"/>
      <c r="L67" s="447"/>
      <c r="M67" s="447"/>
      <c r="N67" s="447"/>
      <c r="O67" s="447"/>
      <c r="P67" s="447"/>
      <c r="Q67" s="460"/>
    </row>
    <row r="68" spans="1:17" ht="21">
      <c r="A68" s="460"/>
      <c r="B68" s="501" t="s">
        <v>344</v>
      </c>
      <c r="C68" s="1801" t="s">
        <v>1720</v>
      </c>
      <c r="D68" s="1801"/>
      <c r="E68" s="504"/>
      <c r="F68" s="504"/>
      <c r="G68" s="478"/>
      <c r="H68" s="504"/>
      <c r="I68" s="478"/>
      <c r="J68" s="447"/>
      <c r="K68" s="447"/>
      <c r="L68" s="447"/>
      <c r="M68" s="1802" t="s">
        <v>1721</v>
      </c>
      <c r="N68" s="1803"/>
      <c r="O68" s="1803"/>
      <c r="P68" s="1804"/>
      <c r="Q68" s="460"/>
    </row>
    <row r="69" spans="1:17" ht="21">
      <c r="A69" s="460"/>
      <c r="B69" s="502"/>
      <c r="C69" s="505"/>
      <c r="D69" s="502"/>
      <c r="E69" s="504"/>
      <c r="F69" s="478"/>
      <c r="G69" s="478"/>
      <c r="H69" s="504"/>
      <c r="I69" s="478"/>
      <c r="J69" s="447"/>
      <c r="K69" s="447"/>
      <c r="L69" s="447"/>
      <c r="M69" s="1805" t="s">
        <v>1722</v>
      </c>
      <c r="N69" s="1806"/>
      <c r="O69" s="1806"/>
      <c r="P69" s="1807"/>
      <c r="Q69" s="460"/>
    </row>
    <row r="70" spans="1:17" ht="21">
      <c r="A70" s="460"/>
      <c r="B70" s="501" t="s">
        <v>344</v>
      </c>
      <c r="C70" s="1801" t="s">
        <v>1723</v>
      </c>
      <c r="D70" s="1801"/>
      <c r="E70" s="1801"/>
      <c r="F70" s="478"/>
      <c r="I70" s="478"/>
      <c r="J70" s="447"/>
      <c r="K70" s="460"/>
      <c r="L70" s="460"/>
      <c r="M70" s="1805"/>
      <c r="N70" s="1806"/>
      <c r="O70" s="1806"/>
      <c r="P70" s="1807"/>
      <c r="Q70" s="460"/>
    </row>
    <row r="71" spans="1:17">
      <c r="A71" s="460"/>
      <c r="B71" s="504"/>
      <c r="C71" s="504"/>
      <c r="D71" s="504"/>
      <c r="E71" s="504"/>
      <c r="F71" s="478"/>
      <c r="G71" s="478"/>
      <c r="H71" s="504"/>
      <c r="I71" s="478"/>
      <c r="J71" s="447"/>
      <c r="K71" s="460"/>
      <c r="L71" s="460"/>
      <c r="M71" s="1805"/>
      <c r="N71" s="1806"/>
      <c r="O71" s="1806"/>
      <c r="P71" s="1807"/>
      <c r="Q71" s="460"/>
    </row>
    <row r="72" spans="1:17" ht="21">
      <c r="A72" s="460"/>
      <c r="B72" s="501" t="s">
        <v>344</v>
      </c>
      <c r="C72" s="1801" t="s">
        <v>1724</v>
      </c>
      <c r="D72" s="1801"/>
      <c r="E72" s="1801"/>
      <c r="F72" s="504"/>
      <c r="G72" s="478"/>
      <c r="H72" s="504"/>
      <c r="I72" s="478"/>
      <c r="J72" s="447"/>
      <c r="K72" s="460"/>
      <c r="L72" s="460"/>
      <c r="M72" s="1805"/>
      <c r="N72" s="1806"/>
      <c r="O72" s="1806"/>
      <c r="P72" s="1807"/>
      <c r="Q72" s="460"/>
    </row>
    <row r="73" spans="1:17" ht="21">
      <c r="A73" s="460"/>
      <c r="B73" s="502"/>
      <c r="C73" s="502"/>
      <c r="D73" s="504"/>
      <c r="E73" s="504"/>
      <c r="F73" s="504"/>
      <c r="G73" s="478"/>
      <c r="H73" s="504"/>
      <c r="I73" s="478"/>
      <c r="J73" s="447"/>
      <c r="K73" s="460"/>
      <c r="L73" s="460"/>
      <c r="M73" s="1854" t="s">
        <v>1725</v>
      </c>
      <c r="N73" s="1855"/>
      <c r="O73" s="1855"/>
      <c r="P73" s="1856"/>
      <c r="Q73" s="460"/>
    </row>
    <row r="74" spans="1:17" ht="21">
      <c r="A74" s="460"/>
      <c r="B74" s="501" t="s">
        <v>344</v>
      </c>
      <c r="C74" s="1857" t="s">
        <v>1726</v>
      </c>
      <c r="D74" s="1857"/>
      <c r="E74" s="1857"/>
      <c r="G74" s="478"/>
      <c r="H74" s="504"/>
      <c r="I74" s="478"/>
      <c r="J74" s="447"/>
      <c r="K74" s="460"/>
      <c r="L74" s="460"/>
      <c r="M74" s="1854"/>
      <c r="N74" s="1855"/>
      <c r="O74" s="1855"/>
      <c r="P74" s="1856"/>
      <c r="Q74" s="460"/>
    </row>
    <row r="75" spans="1:17" ht="15" customHeight="1">
      <c r="A75" s="460"/>
      <c r="B75" s="447"/>
      <c r="C75" s="478"/>
      <c r="D75" s="478"/>
      <c r="E75" s="478"/>
      <c r="F75" s="478"/>
      <c r="G75" s="478"/>
      <c r="H75" s="478"/>
      <c r="I75" s="478"/>
      <c r="J75" s="447"/>
      <c r="K75" s="460"/>
      <c r="L75" s="460"/>
      <c r="M75" s="1854"/>
      <c r="N75" s="1855"/>
      <c r="O75" s="1855"/>
      <c r="P75" s="1856"/>
      <c r="Q75" s="460"/>
    </row>
    <row r="76" spans="1:17" ht="21">
      <c r="A76" s="460"/>
      <c r="B76" s="501" t="s">
        <v>344</v>
      </c>
      <c r="C76" s="1858" t="s">
        <v>1727</v>
      </c>
      <c r="D76" s="1858"/>
      <c r="E76" s="1858"/>
      <c r="F76" s="1858"/>
      <c r="G76" s="478"/>
      <c r="H76" s="478"/>
      <c r="I76" s="478"/>
      <c r="J76" s="447"/>
      <c r="K76" s="460"/>
      <c r="L76" s="460"/>
      <c r="M76" s="1859" t="s">
        <v>1728</v>
      </c>
      <c r="N76" s="1860"/>
      <c r="O76" s="1860"/>
      <c r="P76" s="1861"/>
      <c r="Q76" s="460"/>
    </row>
    <row r="77" spans="1:17">
      <c r="A77" s="460"/>
      <c r="B77" s="460"/>
      <c r="C77" s="460"/>
      <c r="D77" s="460"/>
      <c r="E77" s="460"/>
      <c r="F77" s="460"/>
      <c r="G77" s="460"/>
      <c r="H77" s="460"/>
      <c r="I77" s="460"/>
      <c r="J77" s="460"/>
      <c r="K77" s="447"/>
      <c r="L77" s="447"/>
      <c r="M77" s="1859"/>
      <c r="N77" s="1860"/>
      <c r="O77" s="1860"/>
      <c r="P77" s="1861"/>
      <c r="Q77" s="460"/>
    </row>
    <row r="78" spans="1:17">
      <c r="A78" s="460"/>
      <c r="B78" s="460"/>
      <c r="C78" s="460"/>
      <c r="D78" s="460"/>
      <c r="E78" s="460"/>
      <c r="F78" s="460"/>
      <c r="G78" s="460"/>
      <c r="H78" s="460"/>
      <c r="I78" s="460"/>
      <c r="J78" s="460"/>
      <c r="K78" s="447"/>
      <c r="L78" s="447"/>
      <c r="M78" s="1862"/>
      <c r="N78" s="1863"/>
      <c r="O78" s="1863"/>
      <c r="P78" s="1864"/>
      <c r="Q78" s="460"/>
    </row>
    <row r="79" spans="1:17">
      <c r="A79" s="460"/>
      <c r="B79" s="447"/>
      <c r="C79" s="478"/>
      <c r="D79" s="478"/>
      <c r="E79" s="478"/>
      <c r="F79" s="478"/>
      <c r="G79" s="478"/>
      <c r="H79" s="478"/>
      <c r="I79" s="478"/>
      <c r="J79" s="447"/>
      <c r="K79" s="447"/>
      <c r="L79" s="447"/>
      <c r="M79" s="460"/>
      <c r="N79" s="460"/>
      <c r="O79" s="460"/>
      <c r="P79" s="460"/>
      <c r="Q79" s="460"/>
    </row>
    <row r="80" spans="1:17">
      <c r="A80" s="497"/>
      <c r="B80" s="498"/>
      <c r="C80" s="499"/>
      <c r="D80" s="499"/>
      <c r="E80" s="499"/>
      <c r="F80" s="499"/>
      <c r="G80" s="499"/>
      <c r="H80" s="499"/>
      <c r="I80" s="499"/>
      <c r="J80" s="498"/>
      <c r="K80" s="498"/>
      <c r="L80" s="498"/>
      <c r="M80" s="497"/>
      <c r="N80" s="497"/>
      <c r="O80" s="497"/>
      <c r="P80" s="497"/>
      <c r="Q80" s="497"/>
    </row>
    <row r="81" spans="2:17" ht="15" customHeight="1">
      <c r="B81" s="460"/>
      <c r="C81" s="460"/>
      <c r="D81" s="460"/>
      <c r="E81" s="366"/>
      <c r="F81" s="366"/>
      <c r="G81" s="460"/>
      <c r="H81" s="460"/>
      <c r="I81" s="460"/>
      <c r="J81" s="460"/>
      <c r="K81" s="460"/>
      <c r="L81" s="460"/>
      <c r="M81" s="460"/>
      <c r="N81" s="460"/>
      <c r="O81" s="460"/>
      <c r="P81" s="460"/>
      <c r="Q81" s="460"/>
    </row>
    <row r="82" spans="2:17" ht="15" customHeight="1">
      <c r="B82" s="460"/>
      <c r="C82" s="506" t="s">
        <v>1729</v>
      </c>
      <c r="D82" s="507"/>
      <c r="E82" s="507"/>
      <c r="F82" s="507"/>
      <c r="G82" s="507"/>
      <c r="H82" s="507"/>
      <c r="I82" s="507"/>
      <c r="J82" s="507"/>
      <c r="K82" s="507"/>
      <c r="L82" s="507"/>
      <c r="M82" s="212"/>
      <c r="N82" s="460"/>
      <c r="O82" s="460"/>
      <c r="P82" s="460"/>
      <c r="Q82" s="460"/>
    </row>
    <row r="83" spans="2:17" ht="45" customHeight="1">
      <c r="B83" s="460"/>
      <c r="C83" s="508"/>
      <c r="D83" s="508"/>
      <c r="E83" s="508"/>
      <c r="F83" s="508"/>
      <c r="G83" s="508"/>
      <c r="H83" s="508"/>
      <c r="I83" s="508"/>
      <c r="J83" s="508"/>
      <c r="K83" s="508"/>
      <c r="L83" s="460"/>
      <c r="M83" s="460"/>
      <c r="N83" s="460"/>
      <c r="O83" s="460"/>
      <c r="P83" s="460"/>
      <c r="Q83" s="460"/>
    </row>
    <row r="84" spans="2:17" ht="15" customHeight="1">
      <c r="B84" s="460"/>
      <c r="C84" s="460"/>
      <c r="D84" s="460"/>
      <c r="E84" s="366"/>
      <c r="F84" s="366"/>
      <c r="G84" s="460"/>
      <c r="H84" s="460"/>
      <c r="I84" s="460"/>
      <c r="J84" s="460"/>
      <c r="K84" s="460"/>
      <c r="L84" s="460"/>
      <c r="M84" s="460"/>
      <c r="N84" s="460"/>
      <c r="O84" s="460"/>
      <c r="P84" s="460"/>
      <c r="Q84" s="460"/>
    </row>
    <row r="85" spans="2:17" ht="15" customHeight="1" thickBot="1">
      <c r="B85" s="460"/>
      <c r="C85" s="460"/>
      <c r="D85" s="460"/>
      <c r="E85" s="366"/>
      <c r="F85" s="366"/>
      <c r="G85" s="460"/>
      <c r="H85" s="460"/>
      <c r="I85" s="460"/>
      <c r="J85" s="460"/>
      <c r="K85" s="460"/>
      <c r="L85" s="460"/>
      <c r="M85" s="460"/>
      <c r="N85" s="460"/>
      <c r="O85" s="460"/>
      <c r="P85" s="460"/>
      <c r="Q85" s="460"/>
    </row>
    <row r="86" spans="2:17" ht="20.100000000000001" customHeight="1">
      <c r="B86" s="1865" t="s">
        <v>1730</v>
      </c>
      <c r="C86" s="1866"/>
      <c r="D86" s="1866"/>
      <c r="E86" s="1866"/>
      <c r="F86" s="1866"/>
      <c r="G86" s="1866"/>
      <c r="H86" s="1866"/>
      <c r="I86" s="1866"/>
      <c r="J86" s="1866"/>
      <c r="K86" s="1866"/>
      <c r="L86" s="1867"/>
      <c r="M86" s="460"/>
      <c r="N86" s="460"/>
      <c r="O86" s="460"/>
      <c r="P86" s="460"/>
      <c r="Q86" s="460"/>
    </row>
    <row r="87" spans="2:17" ht="20.100000000000001" customHeight="1">
      <c r="B87" s="509"/>
      <c r="C87" s="510"/>
      <c r="D87" s="510"/>
      <c r="E87" s="510"/>
      <c r="F87" s="510"/>
      <c r="G87" s="510"/>
      <c r="H87" s="510"/>
      <c r="I87" s="510"/>
      <c r="J87" s="510"/>
      <c r="K87" s="510"/>
      <c r="L87" s="511"/>
      <c r="M87" s="460"/>
      <c r="N87" s="460"/>
      <c r="O87" s="460"/>
      <c r="P87" s="460"/>
      <c r="Q87" s="460"/>
    </row>
    <row r="88" spans="2:17" ht="20.100000000000001" customHeight="1">
      <c r="B88" s="512" t="s">
        <v>1646</v>
      </c>
      <c r="C88" s="513">
        <v>3</v>
      </c>
      <c r="D88" s="204"/>
      <c r="E88" s="1868" t="s">
        <v>1731</v>
      </c>
      <c r="F88" s="1868"/>
      <c r="G88" s="1868"/>
      <c r="H88" s="1868"/>
      <c r="I88" s="1868"/>
      <c r="J88" s="1868"/>
      <c r="K88" s="1868"/>
      <c r="L88" s="1869"/>
      <c r="M88" s="460"/>
      <c r="N88" s="460"/>
      <c r="O88" s="460"/>
      <c r="P88" s="460"/>
      <c r="Q88" s="460"/>
    </row>
    <row r="89" spans="2:17" ht="20.100000000000001" customHeight="1">
      <c r="B89" s="512"/>
      <c r="C89" s="514"/>
      <c r="D89" s="204"/>
      <c r="E89" s="1868"/>
      <c r="F89" s="1868"/>
      <c r="G89" s="1868"/>
      <c r="H89" s="1868"/>
      <c r="I89" s="1868"/>
      <c r="J89" s="1868"/>
      <c r="K89" s="1868"/>
      <c r="L89" s="1869"/>
      <c r="M89" s="460"/>
      <c r="N89" s="460"/>
      <c r="O89" s="460"/>
      <c r="P89" s="460"/>
      <c r="Q89" s="460"/>
    </row>
    <row r="90" spans="2:17" ht="20.100000000000001" customHeight="1">
      <c r="B90" s="512" t="s">
        <v>1655</v>
      </c>
      <c r="C90" s="515"/>
      <c r="D90" s="204"/>
      <c r="E90" s="1868"/>
      <c r="F90" s="1868"/>
      <c r="G90" s="1868"/>
      <c r="H90" s="1868"/>
      <c r="I90" s="1868"/>
      <c r="J90" s="1868"/>
      <c r="K90" s="1868"/>
      <c r="L90" s="1869"/>
      <c r="M90" s="460"/>
      <c r="N90" s="460"/>
      <c r="O90" s="460"/>
      <c r="P90" s="460"/>
      <c r="Q90" s="460"/>
    </row>
    <row r="91" spans="2:17" ht="20.100000000000001" customHeight="1">
      <c r="B91" s="512"/>
      <c r="C91" s="515"/>
      <c r="D91" s="204"/>
      <c r="E91" s="1868"/>
      <c r="F91" s="1868"/>
      <c r="G91" s="1868"/>
      <c r="H91" s="1868"/>
      <c r="I91" s="1868"/>
      <c r="J91" s="1868"/>
      <c r="K91" s="1868"/>
      <c r="L91" s="1869"/>
      <c r="M91" s="460"/>
      <c r="N91" s="460"/>
      <c r="O91" s="460"/>
      <c r="P91" s="460"/>
      <c r="Q91" s="460"/>
    </row>
    <row r="92" spans="2:17" ht="20.100000000000001" customHeight="1">
      <c r="B92" s="512" t="s">
        <v>1649</v>
      </c>
      <c r="C92" s="515"/>
      <c r="D92" s="204"/>
      <c r="E92" s="1868"/>
      <c r="F92" s="1868"/>
      <c r="G92" s="1868"/>
      <c r="H92" s="1868"/>
      <c r="I92" s="1868"/>
      <c r="J92" s="1868"/>
      <c r="K92" s="1868"/>
      <c r="L92" s="1869"/>
      <c r="M92" s="460"/>
      <c r="N92" s="460"/>
      <c r="O92" s="460"/>
      <c r="P92" s="460"/>
      <c r="Q92" s="460"/>
    </row>
    <row r="93" spans="2:17" ht="20.100000000000001" customHeight="1">
      <c r="B93" s="512"/>
      <c r="C93" s="515"/>
      <c r="D93" s="204"/>
      <c r="E93" s="516"/>
      <c r="F93" s="516"/>
      <c r="G93" s="516"/>
      <c r="H93" s="516"/>
      <c r="I93" s="516"/>
      <c r="J93" s="516"/>
      <c r="K93" s="516"/>
      <c r="L93" s="517"/>
      <c r="M93" s="460"/>
      <c r="N93" s="460"/>
      <c r="O93" s="460"/>
      <c r="P93" s="460"/>
      <c r="Q93" s="460"/>
    </row>
    <row r="94" spans="2:17" ht="20.100000000000001" customHeight="1">
      <c r="B94" s="518"/>
      <c r="C94" s="204"/>
      <c r="D94" s="204"/>
      <c r="E94" s="519"/>
      <c r="F94" s="520" t="s">
        <v>1732</v>
      </c>
      <c r="G94" s="521" t="s">
        <v>1650</v>
      </c>
      <c r="H94" s="521" t="s">
        <v>1651</v>
      </c>
      <c r="I94" s="521" t="s">
        <v>1656</v>
      </c>
      <c r="J94" s="521" t="s">
        <v>1657</v>
      </c>
      <c r="K94" s="521" t="s">
        <v>1652</v>
      </c>
      <c r="L94" s="522" t="s">
        <v>1658</v>
      </c>
      <c r="M94" s="460"/>
      <c r="N94" s="460"/>
      <c r="O94" s="460"/>
      <c r="P94" s="460"/>
      <c r="Q94" s="460"/>
    </row>
    <row r="95" spans="2:17" ht="20.100000000000001" customHeight="1">
      <c r="B95" s="518"/>
      <c r="C95" s="204"/>
      <c r="D95" s="204"/>
      <c r="E95" s="519"/>
      <c r="F95" s="520"/>
      <c r="G95" s="521"/>
      <c r="H95" s="521"/>
      <c r="I95" s="521"/>
      <c r="J95" s="521"/>
      <c r="K95" s="521"/>
      <c r="L95" s="522"/>
      <c r="M95" s="460"/>
      <c r="N95" s="460"/>
      <c r="O95" s="460"/>
      <c r="P95" s="460"/>
      <c r="Q95" s="460"/>
    </row>
    <row r="96" spans="2:17" ht="20.100000000000001" customHeight="1">
      <c r="B96" s="518" t="s">
        <v>1733</v>
      </c>
      <c r="C96" s="204"/>
      <c r="D96" s="204"/>
      <c r="E96" s="50"/>
      <c r="F96" s="523" t="s">
        <v>281</v>
      </c>
      <c r="G96" s="523" t="s">
        <v>276</v>
      </c>
      <c r="H96" s="523" t="s">
        <v>272</v>
      </c>
      <c r="I96" s="523" t="s">
        <v>292</v>
      </c>
      <c r="J96" s="523" t="s">
        <v>271</v>
      </c>
      <c r="K96" s="524" t="s">
        <v>874</v>
      </c>
      <c r="L96" s="525" t="s">
        <v>872</v>
      </c>
      <c r="M96" s="460"/>
      <c r="N96" s="460"/>
      <c r="O96" s="460"/>
      <c r="P96" s="460"/>
      <c r="Q96" s="460"/>
    </row>
    <row r="97" spans="2:17" ht="20.100000000000001" customHeight="1">
      <c r="B97" s="518"/>
      <c r="C97" s="204"/>
      <c r="D97" s="204"/>
      <c r="E97" s="204"/>
      <c r="F97" s="526"/>
      <c r="G97" s="526"/>
      <c r="H97" s="526"/>
      <c r="I97" s="526"/>
      <c r="J97" s="526"/>
      <c r="K97" s="527"/>
      <c r="L97" s="528"/>
      <c r="M97" s="460"/>
      <c r="N97" s="460"/>
      <c r="O97" s="460"/>
      <c r="P97" s="460"/>
      <c r="Q97" s="460"/>
    </row>
    <row r="98" spans="2:17" ht="20.100000000000001" customHeight="1">
      <c r="B98" s="529" t="s">
        <v>273</v>
      </c>
      <c r="C98" s="523" t="s">
        <v>274</v>
      </c>
      <c r="D98" s="523" t="s">
        <v>275</v>
      </c>
      <c r="E98" s="523" t="s">
        <v>270</v>
      </c>
      <c r="F98" s="523" t="s">
        <v>881</v>
      </c>
      <c r="G98" s="523" t="s">
        <v>882</v>
      </c>
      <c r="H98" s="523" t="s">
        <v>883</v>
      </c>
      <c r="I98" s="523" t="s">
        <v>884</v>
      </c>
      <c r="J98" s="523" t="s">
        <v>885</v>
      </c>
      <c r="K98" s="524" t="s">
        <v>225</v>
      </c>
      <c r="L98" s="525" t="s">
        <v>284</v>
      </c>
      <c r="M98" s="460"/>
      <c r="N98" s="460"/>
      <c r="O98" s="460"/>
      <c r="P98" s="460"/>
      <c r="Q98" s="460"/>
    </row>
    <row r="99" spans="2:17" ht="20.100000000000001" customHeight="1">
      <c r="B99" s="530"/>
      <c r="C99" s="526"/>
      <c r="D99" s="526"/>
      <c r="E99" s="526"/>
      <c r="F99" s="526"/>
      <c r="G99" s="526"/>
      <c r="H99" s="526"/>
      <c r="I99" s="526"/>
      <c r="J99" s="526"/>
      <c r="K99" s="527"/>
      <c r="L99" s="528"/>
      <c r="M99" s="460"/>
      <c r="N99" s="460"/>
      <c r="O99" s="460"/>
      <c r="P99" s="460"/>
      <c r="Q99" s="460"/>
    </row>
    <row r="100" spans="2:17" ht="20.100000000000001" customHeight="1">
      <c r="B100" s="531"/>
      <c r="C100" s="532"/>
      <c r="D100" s="533" t="s">
        <v>832</v>
      </c>
      <c r="E100" s="534">
        <f>COLUMN()</f>
        <v>5</v>
      </c>
      <c r="F100" s="532"/>
      <c r="G100" s="533" t="s">
        <v>833</v>
      </c>
      <c r="H100" s="535" t="str">
        <f>ADDRESS(ROW(),COLUMN(),4)</f>
        <v>H100</v>
      </c>
      <c r="I100" s="532"/>
      <c r="J100" s="532"/>
      <c r="K100" s="536" t="s">
        <v>873</v>
      </c>
      <c r="L100" s="525" t="s">
        <v>870</v>
      </c>
      <c r="M100" s="460"/>
      <c r="N100" s="460"/>
      <c r="O100" s="460"/>
      <c r="P100" s="460"/>
      <c r="Q100" s="460"/>
    </row>
    <row r="101" spans="2:17" ht="20.100000000000001" customHeight="1">
      <c r="B101" s="531"/>
      <c r="C101" s="532"/>
      <c r="D101" s="533"/>
      <c r="E101" s="537"/>
      <c r="F101" s="532"/>
      <c r="G101" s="532"/>
      <c r="H101" s="532"/>
      <c r="I101" s="532"/>
      <c r="J101" s="532"/>
      <c r="K101" s="538"/>
      <c r="L101" s="528"/>
      <c r="M101" s="460"/>
      <c r="N101" s="460"/>
      <c r="O101" s="460"/>
      <c r="P101" s="460"/>
      <c r="Q101" s="460"/>
    </row>
    <row r="102" spans="2:17" ht="20.100000000000001" customHeight="1">
      <c r="B102" s="531"/>
      <c r="C102" s="532"/>
      <c r="D102" s="533" t="s">
        <v>1734</v>
      </c>
      <c r="E102" s="539" t="str">
        <f>LEFT(ADDRESS(1,COLUMN(),4),LEN(ADDRESS(1,COLUMN(),4))-1)</f>
        <v>E</v>
      </c>
      <c r="F102" s="532"/>
      <c r="G102" s="533" t="s">
        <v>834</v>
      </c>
      <c r="H102" s="540">
        <f>ROW()</f>
        <v>102</v>
      </c>
      <c r="I102" s="532"/>
      <c r="J102" s="541" t="s">
        <v>1655</v>
      </c>
      <c r="K102" s="532"/>
      <c r="L102" s="542"/>
      <c r="M102" s="460"/>
      <c r="N102" s="460"/>
      <c r="O102" s="460"/>
      <c r="P102" s="460"/>
      <c r="Q102" s="460"/>
    </row>
    <row r="103" spans="2:17" ht="20.100000000000001" customHeight="1">
      <c r="B103" s="531"/>
      <c r="C103" s="532"/>
      <c r="D103" s="533"/>
      <c r="E103" s="533"/>
      <c r="F103" s="533"/>
      <c r="G103" s="533"/>
      <c r="H103" s="533"/>
      <c r="I103" s="533"/>
      <c r="J103" s="541"/>
      <c r="K103" s="532"/>
      <c r="L103" s="542"/>
      <c r="M103" s="460"/>
      <c r="N103" s="460"/>
      <c r="O103" s="460"/>
      <c r="P103" s="460"/>
      <c r="Q103" s="460"/>
    </row>
    <row r="104" spans="2:17" ht="20.100000000000001" customHeight="1">
      <c r="B104" s="531"/>
      <c r="C104" s="543" t="s">
        <v>295</v>
      </c>
      <c r="D104" s="544" t="str">
        <f ca="1">CELL("nomfichier")</f>
        <v>E:\0-UPRT\1-UPRT.FR-SITE-WEB\re-recettes-jean-marc-catteau\re-catteau-galettes\[PC-pate-a-galette-du-leon.xls]original</v>
      </c>
      <c r="E104" s="447"/>
      <c r="F104" s="533"/>
      <c r="G104" s="533"/>
      <c r="H104" s="533"/>
      <c r="I104" s="533"/>
      <c r="J104" s="541"/>
      <c r="K104" s="532"/>
      <c r="L104" s="542"/>
      <c r="M104" s="460"/>
      <c r="N104" s="460"/>
      <c r="O104" s="460"/>
      <c r="P104" s="460"/>
      <c r="Q104" s="460"/>
    </row>
    <row r="105" spans="2:17" ht="20.100000000000001" customHeight="1" thickBot="1">
      <c r="B105" s="545"/>
      <c r="C105" s="546"/>
      <c r="D105" s="546"/>
      <c r="E105" s="546"/>
      <c r="F105" s="546"/>
      <c r="G105" s="546"/>
      <c r="H105" s="546"/>
      <c r="I105" s="546"/>
      <c r="J105" s="546"/>
      <c r="K105" s="546"/>
      <c r="L105" s="547"/>
      <c r="M105" s="460"/>
      <c r="N105" s="460"/>
      <c r="O105" s="460"/>
      <c r="P105" s="460"/>
      <c r="Q105" s="460"/>
    </row>
    <row r="106" spans="2:17" ht="15" customHeight="1" thickBot="1">
      <c r="B106" s="460"/>
      <c r="C106" s="460"/>
      <c r="D106" s="460"/>
      <c r="E106" s="366"/>
      <c r="F106" s="366"/>
      <c r="G106" s="460"/>
      <c r="H106" s="460"/>
      <c r="I106" s="460"/>
      <c r="J106" s="460"/>
      <c r="K106" s="460"/>
      <c r="L106" s="460"/>
      <c r="M106" s="460"/>
      <c r="N106" s="460"/>
      <c r="O106" s="460"/>
      <c r="P106" s="460"/>
      <c r="Q106" s="460"/>
    </row>
    <row r="107" spans="2:17" ht="24.95" customHeight="1">
      <c r="B107" s="548" t="s">
        <v>15</v>
      </c>
      <c r="C107" s="1843" t="s">
        <v>1735</v>
      </c>
      <c r="D107" s="1843"/>
      <c r="E107" s="1843"/>
      <c r="F107" s="1843"/>
      <c r="G107" s="1843"/>
      <c r="H107" s="1843"/>
      <c r="I107" s="1843"/>
      <c r="J107" s="1843"/>
      <c r="K107" s="1844"/>
      <c r="L107" s="460"/>
      <c r="M107" s="460"/>
      <c r="N107" s="460"/>
      <c r="O107" s="460"/>
      <c r="P107" s="460"/>
      <c r="Q107" s="460"/>
    </row>
    <row r="108" spans="2:17" ht="24.95" customHeight="1">
      <c r="B108" s="549" t="s">
        <v>16</v>
      </c>
      <c r="C108" s="1845" t="s">
        <v>1736</v>
      </c>
      <c r="D108" s="1845"/>
      <c r="E108" s="1845"/>
      <c r="F108" s="1845"/>
      <c r="G108" s="1845"/>
      <c r="H108" s="1845"/>
      <c r="I108" s="1845"/>
      <c r="J108" s="1845"/>
      <c r="K108" s="1846"/>
      <c r="L108" s="460"/>
      <c r="M108" s="460"/>
      <c r="N108" s="460"/>
      <c r="O108" s="460"/>
      <c r="P108" s="460"/>
      <c r="Q108" s="460"/>
    </row>
    <row r="109" spans="2:17" ht="24.95" customHeight="1">
      <c r="B109" s="550" t="s">
        <v>17</v>
      </c>
      <c r="C109" s="1847" t="s">
        <v>1737</v>
      </c>
      <c r="D109" s="1847"/>
      <c r="E109" s="1847"/>
      <c r="F109" s="1847"/>
      <c r="G109" s="1847"/>
      <c r="H109" s="1847"/>
      <c r="I109" s="1847"/>
      <c r="J109" s="1847"/>
      <c r="K109" s="1848"/>
      <c r="L109" s="460"/>
      <c r="M109" s="460"/>
      <c r="N109" s="460"/>
      <c r="O109" s="460"/>
      <c r="P109" s="460"/>
      <c r="Q109" s="460"/>
    </row>
    <row r="110" spans="2:17" ht="24.95" customHeight="1">
      <c r="B110" s="551"/>
      <c r="C110" s="1849" t="s">
        <v>1738</v>
      </c>
      <c r="D110" s="1849"/>
      <c r="E110" s="1849"/>
      <c r="F110" s="1849"/>
      <c r="G110" s="1849"/>
      <c r="H110" s="1849"/>
      <c r="I110" s="1849"/>
      <c r="J110" s="1849"/>
      <c r="K110" s="1850"/>
      <c r="L110" s="460"/>
      <c r="M110" s="460"/>
      <c r="N110" s="460"/>
      <c r="O110" s="460"/>
      <c r="P110" s="460"/>
      <c r="Q110" s="460"/>
    </row>
    <row r="111" spans="2:17" ht="24.95" customHeight="1">
      <c r="B111" s="1851" t="s">
        <v>17</v>
      </c>
      <c r="C111" s="1852" t="str">
        <f>C109</f>
        <v>Saisir ICI</v>
      </c>
      <c r="D111" s="1852"/>
      <c r="E111" s="1852"/>
      <c r="F111" s="1852"/>
      <c r="G111" s="1852"/>
      <c r="H111" s="1852"/>
      <c r="I111" s="1852"/>
      <c r="J111" s="1852"/>
      <c r="K111" s="1853"/>
      <c r="L111" s="460"/>
      <c r="M111" s="460"/>
      <c r="N111" s="460"/>
      <c r="O111" s="460"/>
      <c r="P111" s="460"/>
      <c r="Q111" s="460"/>
    </row>
    <row r="112" spans="2:17" ht="24.95" customHeight="1">
      <c r="B112" s="1851"/>
      <c r="C112" s="1852"/>
      <c r="D112" s="1852"/>
      <c r="E112" s="1852"/>
      <c r="F112" s="1852"/>
      <c r="G112" s="1852"/>
      <c r="H112" s="1852"/>
      <c r="I112" s="1852"/>
      <c r="J112" s="1852"/>
      <c r="K112" s="1853"/>
      <c r="L112" s="460"/>
      <c r="M112" s="460"/>
      <c r="N112" s="460"/>
      <c r="O112" s="460"/>
      <c r="P112" s="460"/>
      <c r="Q112" s="460"/>
    </row>
    <row r="113" spans="2:17" ht="24.95" customHeight="1">
      <c r="B113" s="1851"/>
      <c r="C113" s="1852"/>
      <c r="D113" s="1852"/>
      <c r="E113" s="1852"/>
      <c r="F113" s="1852"/>
      <c r="G113" s="1852"/>
      <c r="H113" s="1852"/>
      <c r="I113" s="1852"/>
      <c r="J113" s="1852"/>
      <c r="K113" s="1853"/>
      <c r="L113" s="460"/>
      <c r="M113" s="460"/>
      <c r="N113" s="460"/>
      <c r="O113" s="460"/>
      <c r="P113" s="460"/>
      <c r="Q113" s="460"/>
    </row>
    <row r="114" spans="2:17" ht="24.95" customHeight="1">
      <c r="B114" s="1872" t="s">
        <v>15</v>
      </c>
      <c r="C114" s="1875" t="str">
        <f>+C107</f>
        <v>TEST POLICE DE CARACTERES</v>
      </c>
      <c r="D114" s="1875"/>
      <c r="E114" s="1875"/>
      <c r="F114" s="1875"/>
      <c r="G114" s="1875"/>
      <c r="H114" s="1875"/>
      <c r="I114" s="1875"/>
      <c r="J114" s="1875"/>
      <c r="K114" s="1876"/>
      <c r="L114" s="460"/>
      <c r="M114" s="460"/>
      <c r="N114" s="460"/>
      <c r="O114" s="460"/>
      <c r="P114" s="460"/>
      <c r="Q114" s="460"/>
    </row>
    <row r="115" spans="2:17" ht="24.95" customHeight="1">
      <c r="B115" s="1873"/>
      <c r="C115" s="1877"/>
      <c r="D115" s="1877"/>
      <c r="E115" s="1877"/>
      <c r="F115" s="1877"/>
      <c r="G115" s="1877"/>
      <c r="H115" s="1877"/>
      <c r="I115" s="1877"/>
      <c r="J115" s="1877"/>
      <c r="K115" s="1878"/>
      <c r="L115" s="460"/>
      <c r="M115" s="460"/>
      <c r="N115" s="460"/>
      <c r="O115" s="460"/>
      <c r="P115" s="460"/>
      <c r="Q115" s="460"/>
    </row>
    <row r="116" spans="2:17" ht="24.95" customHeight="1">
      <c r="B116" s="1874"/>
      <c r="C116" s="1879"/>
      <c r="D116" s="1879"/>
      <c r="E116" s="1879"/>
      <c r="F116" s="1879"/>
      <c r="G116" s="1879"/>
      <c r="H116" s="1879"/>
      <c r="I116" s="1879"/>
      <c r="J116" s="1879"/>
      <c r="K116" s="1880"/>
      <c r="L116" s="460"/>
      <c r="M116" s="460"/>
      <c r="N116" s="460"/>
      <c r="O116" s="460"/>
      <c r="P116" s="460"/>
      <c r="Q116" s="460"/>
    </row>
    <row r="117" spans="2:17" ht="24.95" customHeight="1">
      <c r="B117" s="1873" t="s">
        <v>16</v>
      </c>
      <c r="C117" s="1882" t="str">
        <f>+C108</f>
        <v>Saisir une ou des lettres / nombres ou une phrase cellule C jaune</v>
      </c>
      <c r="D117" s="1882"/>
      <c r="E117" s="1882"/>
      <c r="F117" s="1882"/>
      <c r="G117" s="1882"/>
      <c r="H117" s="1882"/>
      <c r="I117" s="1882"/>
      <c r="J117" s="1882"/>
      <c r="K117" s="1883"/>
      <c r="L117" s="460"/>
      <c r="M117" s="460"/>
      <c r="N117" s="460"/>
      <c r="O117" s="460"/>
      <c r="P117" s="460"/>
      <c r="Q117" s="460"/>
    </row>
    <row r="118" spans="2:17" ht="24.95" customHeight="1">
      <c r="B118" s="1873"/>
      <c r="C118" s="1882"/>
      <c r="D118" s="1882"/>
      <c r="E118" s="1882"/>
      <c r="F118" s="1882"/>
      <c r="G118" s="1882"/>
      <c r="H118" s="1882"/>
      <c r="I118" s="1882"/>
      <c r="J118" s="1882"/>
      <c r="K118" s="1883"/>
      <c r="L118" s="460"/>
      <c r="M118" s="460"/>
      <c r="N118" s="460"/>
      <c r="O118" s="460"/>
      <c r="P118" s="460"/>
      <c r="Q118" s="460"/>
    </row>
    <row r="119" spans="2:17" ht="24.95" customHeight="1">
      <c r="B119" s="1873"/>
      <c r="C119" s="1882"/>
      <c r="D119" s="1882"/>
      <c r="E119" s="1882"/>
      <c r="F119" s="1882"/>
      <c r="G119" s="1882"/>
      <c r="H119" s="1882"/>
      <c r="I119" s="1882"/>
      <c r="J119" s="1882"/>
      <c r="K119" s="1883"/>
      <c r="L119" s="460"/>
      <c r="M119" s="460"/>
      <c r="N119" s="460"/>
      <c r="O119" s="460"/>
      <c r="P119" s="460"/>
      <c r="Q119" s="460"/>
    </row>
    <row r="120" spans="2:17" ht="24.95" customHeight="1">
      <c r="B120" s="1873"/>
      <c r="C120" s="1882"/>
      <c r="D120" s="1882"/>
      <c r="E120" s="1882"/>
      <c r="F120" s="1882"/>
      <c r="G120" s="1882"/>
      <c r="H120" s="1882"/>
      <c r="I120" s="1882"/>
      <c r="J120" s="1882"/>
      <c r="K120" s="1883"/>
      <c r="L120" s="460"/>
      <c r="M120" s="460"/>
      <c r="N120" s="460"/>
      <c r="O120" s="460"/>
      <c r="P120" s="460"/>
      <c r="Q120" s="460"/>
    </row>
    <row r="121" spans="2:17" ht="24.95" customHeight="1" thickBot="1">
      <c r="B121" s="1881"/>
      <c r="C121" s="1884"/>
      <c r="D121" s="1884"/>
      <c r="E121" s="1884"/>
      <c r="F121" s="1884"/>
      <c r="G121" s="1884"/>
      <c r="H121" s="1884"/>
      <c r="I121" s="1884"/>
      <c r="J121" s="1884"/>
      <c r="K121" s="1885"/>
      <c r="L121" s="460"/>
      <c r="M121" s="460"/>
      <c r="N121" s="460"/>
      <c r="O121" s="460"/>
      <c r="P121" s="460"/>
      <c r="Q121" s="460"/>
    </row>
    <row r="122" spans="2:17" ht="15" customHeight="1">
      <c r="B122" s="460"/>
      <c r="C122" s="460"/>
      <c r="D122" s="460"/>
      <c r="E122" s="460"/>
      <c r="F122" s="460"/>
      <c r="G122" s="460"/>
      <c r="H122" s="460"/>
      <c r="I122" s="460"/>
      <c r="J122" s="460"/>
      <c r="K122" s="460"/>
      <c r="L122" s="460"/>
      <c r="M122" s="460"/>
      <c r="N122" s="460"/>
      <c r="O122" s="460"/>
      <c r="P122" s="460"/>
      <c r="Q122" s="460"/>
    </row>
    <row r="123" spans="2:17" ht="15" customHeight="1">
      <c r="B123" s="460"/>
      <c r="C123" s="460"/>
      <c r="D123" s="460"/>
      <c r="E123" s="366"/>
      <c r="F123" s="366"/>
      <c r="G123" s="460"/>
      <c r="H123" s="460"/>
      <c r="I123" s="460"/>
      <c r="J123" s="460"/>
      <c r="K123" s="460"/>
      <c r="L123" s="460"/>
      <c r="M123" s="460"/>
      <c r="N123" s="460"/>
      <c r="O123" s="460"/>
      <c r="P123" s="460"/>
      <c r="Q123" s="460"/>
    </row>
    <row r="124" spans="2:17" ht="20.100000000000001" customHeight="1">
      <c r="B124" s="460"/>
      <c r="C124" s="515" t="s">
        <v>1739</v>
      </c>
      <c r="D124" s="552"/>
      <c r="E124" s="552"/>
      <c r="F124" s="552"/>
      <c r="G124" s="460"/>
      <c r="H124" s="460"/>
      <c r="I124" s="460"/>
      <c r="J124" s="460"/>
      <c r="K124" s="460"/>
      <c r="L124" s="460"/>
      <c r="M124" s="460"/>
      <c r="N124" s="460"/>
      <c r="O124" s="460"/>
      <c r="P124" s="460"/>
      <c r="Q124" s="460"/>
    </row>
    <row r="125" spans="2:17" ht="20.100000000000001" customHeight="1">
      <c r="B125" s="501" t="s">
        <v>344</v>
      </c>
      <c r="C125" s="1886" t="s">
        <v>1740</v>
      </c>
      <c r="D125" s="1886"/>
      <c r="E125" s="1886"/>
      <c r="F125" s="1886"/>
      <c r="G125" s="1886"/>
      <c r="H125" s="1886"/>
      <c r="I125" s="460"/>
      <c r="J125" s="460"/>
      <c r="K125" s="460"/>
      <c r="L125" s="460"/>
      <c r="M125" s="460"/>
      <c r="N125" s="460"/>
      <c r="O125" s="460"/>
      <c r="P125" s="460"/>
      <c r="Q125" s="460"/>
    </row>
    <row r="126" spans="2:17" ht="20.100000000000001" customHeight="1">
      <c r="B126" s="460"/>
      <c r="C126" s="515"/>
      <c r="D126" s="552"/>
      <c r="E126" s="552"/>
      <c r="F126" s="552"/>
      <c r="G126" s="460"/>
      <c r="H126" s="460"/>
      <c r="I126" s="460"/>
      <c r="J126" s="460"/>
      <c r="K126" s="460"/>
      <c r="L126" s="460"/>
      <c r="M126" s="460"/>
      <c r="N126" s="460"/>
      <c r="O126" s="460"/>
      <c r="P126" s="460"/>
      <c r="Q126" s="460"/>
    </row>
    <row r="127" spans="2:17" ht="20.100000000000001" customHeight="1">
      <c r="B127" s="501" t="s">
        <v>344</v>
      </c>
      <c r="C127" s="1886" t="s">
        <v>1741</v>
      </c>
      <c r="D127" s="1887"/>
      <c r="E127" s="1887"/>
      <c r="F127" s="1887"/>
      <c r="G127" s="460"/>
      <c r="H127" s="460"/>
      <c r="I127" s="460"/>
      <c r="J127" s="460"/>
      <c r="K127" s="460"/>
      <c r="L127" s="460"/>
      <c r="M127" s="460"/>
      <c r="N127" s="460"/>
      <c r="O127" s="460"/>
      <c r="P127" s="460"/>
      <c r="Q127" s="460"/>
    </row>
    <row r="128" spans="2:17" ht="20.100000000000001" customHeight="1">
      <c r="B128" s="460"/>
      <c r="C128" s="552"/>
      <c r="D128" s="552"/>
      <c r="E128" s="552"/>
      <c r="F128" s="552"/>
      <c r="G128" s="460"/>
      <c r="H128" s="460"/>
      <c r="I128" s="460"/>
      <c r="J128" s="460"/>
      <c r="K128" s="460"/>
      <c r="L128" s="460"/>
      <c r="M128" s="460"/>
      <c r="N128" s="460"/>
      <c r="O128" s="460"/>
      <c r="P128" s="460"/>
      <c r="Q128" s="460"/>
    </row>
    <row r="129" spans="2:17" ht="20.100000000000001" customHeight="1">
      <c r="B129" s="501" t="s">
        <v>344</v>
      </c>
      <c r="C129" s="1870" t="s">
        <v>1742</v>
      </c>
      <c r="D129" s="1870"/>
      <c r="E129" s="1870"/>
      <c r="F129" s="1870"/>
      <c r="G129" s="460"/>
      <c r="H129" s="460"/>
      <c r="I129" s="460"/>
      <c r="J129" s="460"/>
      <c r="K129" s="460"/>
      <c r="L129" s="460"/>
      <c r="M129" s="460"/>
      <c r="N129" s="460"/>
      <c r="O129" s="460"/>
      <c r="P129" s="460"/>
      <c r="Q129" s="460"/>
    </row>
    <row r="130" spans="2:17" ht="20.100000000000001" customHeight="1">
      <c r="B130" s="460"/>
      <c r="C130" s="552"/>
      <c r="D130" s="552"/>
      <c r="E130" s="552"/>
      <c r="F130" s="552"/>
      <c r="G130" s="460"/>
      <c r="H130" s="460"/>
      <c r="I130" s="460"/>
      <c r="J130" s="460"/>
      <c r="K130" s="460"/>
      <c r="L130" s="460"/>
      <c r="M130" s="460"/>
      <c r="N130" s="460"/>
      <c r="O130" s="460"/>
      <c r="P130" s="460"/>
      <c r="Q130" s="460"/>
    </row>
    <row r="131" spans="2:17" ht="20.100000000000001" customHeight="1">
      <c r="B131" s="460"/>
      <c r="C131" s="553" t="s">
        <v>1743</v>
      </c>
      <c r="D131" s="552"/>
      <c r="E131" s="552"/>
      <c r="F131" s="554"/>
      <c r="G131" s="460"/>
      <c r="H131" s="460"/>
      <c r="I131" s="460"/>
      <c r="J131" s="460"/>
      <c r="K131" s="460"/>
      <c r="L131" s="460"/>
      <c r="M131" s="460"/>
      <c r="N131" s="460"/>
      <c r="O131" s="460"/>
      <c r="P131" s="460"/>
      <c r="Q131" s="460"/>
    </row>
    <row r="132" spans="2:17" ht="20.100000000000001" customHeight="1">
      <c r="B132" s="501" t="s">
        <v>344</v>
      </c>
      <c r="C132" s="1871" t="s">
        <v>1744</v>
      </c>
      <c r="D132" s="1871"/>
      <c r="E132" s="1871"/>
      <c r="F132" s="1871"/>
      <c r="G132" s="1871"/>
      <c r="H132" s="1871"/>
      <c r="I132" s="1871"/>
      <c r="J132" s="460"/>
      <c r="K132" s="460"/>
      <c r="L132" s="460"/>
      <c r="M132" s="460"/>
      <c r="N132" s="460"/>
      <c r="O132" s="460"/>
      <c r="P132" s="460"/>
      <c r="Q132" s="460"/>
    </row>
    <row r="133" spans="2:17" ht="20.100000000000001" customHeight="1">
      <c r="B133" s="555"/>
      <c r="C133" s="555"/>
      <c r="D133" s="555"/>
      <c r="E133" s="555"/>
      <c r="F133" s="555"/>
      <c r="G133" s="555"/>
      <c r="H133" s="555"/>
      <c r="I133" s="555"/>
      <c r="J133" s="460"/>
      <c r="K133" s="460"/>
      <c r="L133" s="460"/>
      <c r="M133" s="460"/>
      <c r="N133" s="460"/>
      <c r="O133" s="460"/>
      <c r="P133" s="460"/>
      <c r="Q133" s="460"/>
    </row>
    <row r="134" spans="2:17" ht="20.100000000000001" customHeight="1">
      <c r="B134" s="501" t="s">
        <v>344</v>
      </c>
      <c r="C134" s="1871" t="s">
        <v>1745</v>
      </c>
      <c r="D134" s="1871"/>
      <c r="E134" s="552"/>
      <c r="F134" s="552"/>
      <c r="G134" s="460"/>
      <c r="H134" s="460"/>
      <c r="I134" s="460"/>
      <c r="J134" s="460"/>
      <c r="K134" s="460"/>
      <c r="L134" s="460"/>
      <c r="M134" s="460"/>
      <c r="N134" s="460"/>
      <c r="O134" s="460"/>
      <c r="P134" s="460"/>
      <c r="Q134" s="460"/>
    </row>
    <row r="135" spans="2:17" ht="20.100000000000001" customHeight="1">
      <c r="B135" s="460"/>
      <c r="C135" s="552"/>
      <c r="D135" s="552"/>
      <c r="E135" s="552"/>
      <c r="F135" s="554"/>
      <c r="G135" s="460"/>
      <c r="H135" s="460"/>
      <c r="I135" s="460"/>
      <c r="J135" s="460"/>
      <c r="K135" s="460"/>
      <c r="L135" s="460"/>
      <c r="M135" s="460"/>
      <c r="N135" s="460"/>
      <c r="O135" s="460"/>
      <c r="P135" s="460"/>
      <c r="Q135" s="460"/>
    </row>
    <row r="136" spans="2:17" ht="20.100000000000001" customHeight="1">
      <c r="B136" s="460"/>
      <c r="C136" s="553" t="s">
        <v>1746</v>
      </c>
      <c r="D136" s="552"/>
      <c r="E136" s="552"/>
      <c r="F136" s="552"/>
      <c r="G136" s="460"/>
      <c r="H136" s="460"/>
      <c r="I136" s="460"/>
      <c r="J136" s="460"/>
      <c r="K136" s="460"/>
      <c r="L136" s="460"/>
      <c r="M136" s="460"/>
      <c r="N136" s="460"/>
      <c r="O136" s="460"/>
      <c r="P136" s="460"/>
      <c r="Q136" s="460"/>
    </row>
    <row r="137" spans="2:17" ht="20.100000000000001" customHeight="1">
      <c r="B137" s="501" t="s">
        <v>344</v>
      </c>
      <c r="C137" s="1871" t="s">
        <v>1747</v>
      </c>
      <c r="D137" s="1871"/>
      <c r="E137" s="1871"/>
      <c r="F137" s="1871"/>
      <c r="G137" s="460"/>
      <c r="H137" s="460"/>
      <c r="I137" s="460"/>
      <c r="J137" s="460"/>
      <c r="K137" s="460"/>
      <c r="L137" s="460"/>
      <c r="M137" s="460"/>
      <c r="N137" s="460"/>
      <c r="O137" s="460"/>
      <c r="P137" s="460"/>
      <c r="Q137" s="460"/>
    </row>
    <row r="138" spans="2:17" ht="20.100000000000001" customHeight="1">
      <c r="B138" s="460"/>
      <c r="C138" s="552"/>
      <c r="D138" s="552"/>
      <c r="E138" s="552"/>
      <c r="F138" s="552"/>
      <c r="G138" s="460"/>
      <c r="H138" s="460"/>
      <c r="I138" s="460"/>
      <c r="J138" s="460"/>
      <c r="K138" s="460"/>
      <c r="L138" s="460"/>
      <c r="M138" s="460"/>
      <c r="N138" s="460"/>
      <c r="O138" s="460"/>
      <c r="P138" s="460"/>
      <c r="Q138" s="460"/>
    </row>
    <row r="139" spans="2:17" ht="20.100000000000001" customHeight="1">
      <c r="B139" s="460"/>
      <c r="C139" s="553" t="s">
        <v>1748</v>
      </c>
      <c r="D139" s="552"/>
      <c r="E139" s="552"/>
      <c r="F139" s="552"/>
      <c r="G139" s="460"/>
      <c r="H139" s="460"/>
      <c r="I139" s="460"/>
      <c r="J139" s="460"/>
      <c r="K139" s="460"/>
      <c r="L139" s="460"/>
      <c r="M139" s="460"/>
      <c r="N139" s="460"/>
      <c r="O139" s="460"/>
      <c r="P139" s="460"/>
      <c r="Q139" s="460"/>
    </row>
    <row r="140" spans="2:17" ht="20.100000000000001" customHeight="1">
      <c r="B140" s="501" t="s">
        <v>344</v>
      </c>
      <c r="C140" s="1871" t="s">
        <v>1749</v>
      </c>
      <c r="D140" s="1871"/>
      <c r="E140" s="1871"/>
      <c r="F140" s="1871"/>
      <c r="G140" s="460"/>
      <c r="H140" s="460"/>
      <c r="I140" s="460"/>
      <c r="J140" s="460"/>
      <c r="K140" s="460"/>
      <c r="L140" s="460"/>
      <c r="M140" s="460"/>
      <c r="N140" s="460"/>
      <c r="O140" s="460"/>
      <c r="P140" s="460"/>
      <c r="Q140" s="460"/>
    </row>
    <row r="141" spans="2:17" ht="20.100000000000001" customHeight="1">
      <c r="B141" s="460"/>
      <c r="C141" s="552"/>
      <c r="D141" s="552"/>
      <c r="E141" s="552"/>
      <c r="F141" s="552"/>
      <c r="G141" s="460"/>
      <c r="H141" s="460"/>
      <c r="I141" s="460"/>
      <c r="J141" s="460"/>
      <c r="K141" s="460"/>
      <c r="L141" s="460"/>
      <c r="M141" s="460"/>
      <c r="N141" s="460"/>
      <c r="O141" s="460"/>
      <c r="P141" s="460"/>
      <c r="Q141" s="460"/>
    </row>
    <row r="142" spans="2:17" ht="20.100000000000001" customHeight="1">
      <c r="B142" s="460"/>
      <c r="C142" s="553" t="s">
        <v>1750</v>
      </c>
      <c r="D142" s="552"/>
      <c r="E142" s="552"/>
      <c r="F142" s="552"/>
      <c r="G142" s="460"/>
      <c r="H142" s="460"/>
      <c r="I142" s="460"/>
      <c r="J142" s="460"/>
      <c r="K142" s="460"/>
      <c r="L142" s="460"/>
      <c r="M142" s="460"/>
      <c r="N142" s="460"/>
      <c r="O142" s="460"/>
      <c r="P142" s="460"/>
      <c r="Q142" s="460"/>
    </row>
    <row r="143" spans="2:17" ht="20.100000000000001" customHeight="1">
      <c r="B143" s="501" t="s">
        <v>344</v>
      </c>
      <c r="C143" s="1871" t="s">
        <v>1751</v>
      </c>
      <c r="D143" s="1871"/>
      <c r="E143" s="552"/>
      <c r="F143" s="552"/>
      <c r="G143" s="460"/>
      <c r="H143" s="460"/>
      <c r="I143" s="460"/>
      <c r="J143" s="460"/>
      <c r="K143" s="460"/>
      <c r="L143" s="460"/>
      <c r="M143" s="460"/>
      <c r="N143" s="460"/>
      <c r="O143" s="460"/>
      <c r="P143" s="460"/>
      <c r="Q143" s="460"/>
    </row>
    <row r="144" spans="2:17" ht="20.100000000000001" customHeight="1">
      <c r="B144" s="555"/>
      <c r="C144" s="555"/>
      <c r="D144" s="555"/>
      <c r="E144" s="552"/>
      <c r="F144" s="552"/>
      <c r="G144" s="460"/>
      <c r="H144" s="460"/>
      <c r="I144" s="460"/>
      <c r="J144" s="460"/>
      <c r="K144" s="460"/>
      <c r="L144" s="460"/>
      <c r="M144" s="460"/>
      <c r="N144" s="460"/>
      <c r="O144" s="460"/>
      <c r="P144" s="460"/>
      <c r="Q144" s="460"/>
    </row>
    <row r="145" spans="1:17" ht="20.100000000000001" customHeight="1">
      <c r="B145" s="205" t="s">
        <v>344</v>
      </c>
      <c r="C145" s="1886" t="s">
        <v>1752</v>
      </c>
      <c r="D145" s="1887"/>
      <c r="E145" s="1887"/>
      <c r="F145" s="1887"/>
      <c r="G145" s="460"/>
      <c r="H145" s="460"/>
      <c r="I145" s="460"/>
      <c r="J145" s="460"/>
      <c r="K145" s="460"/>
      <c r="L145" s="460"/>
      <c r="M145" s="460"/>
      <c r="N145" s="460"/>
      <c r="O145" s="460"/>
      <c r="P145" s="460"/>
      <c r="Q145" s="460"/>
    </row>
    <row r="146" spans="1:17" ht="20.100000000000001" customHeight="1">
      <c r="B146" s="460"/>
      <c r="C146" s="552"/>
      <c r="D146" s="556"/>
      <c r="E146" s="552"/>
      <c r="F146" s="200"/>
      <c r="G146" s="460"/>
      <c r="H146" s="460"/>
      <c r="I146" s="460"/>
      <c r="J146" s="460"/>
      <c r="K146" s="460"/>
      <c r="L146" s="460"/>
      <c r="M146" s="460"/>
      <c r="N146" s="460"/>
      <c r="O146" s="460"/>
      <c r="P146" s="460"/>
      <c r="Q146" s="460"/>
    </row>
    <row r="147" spans="1:17" ht="20.100000000000001" customHeight="1">
      <c r="B147" s="460"/>
      <c r="C147" s="553" t="s">
        <v>1753</v>
      </c>
      <c r="D147" s="556"/>
      <c r="E147" s="552"/>
      <c r="F147" s="200"/>
      <c r="G147" s="460"/>
      <c r="H147" s="460"/>
      <c r="I147" s="460"/>
      <c r="J147" s="460"/>
      <c r="K147" s="460"/>
      <c r="L147" s="460"/>
      <c r="M147" s="460"/>
      <c r="N147" s="460"/>
      <c r="O147" s="460"/>
      <c r="P147" s="460"/>
      <c r="Q147" s="460"/>
    </row>
    <row r="148" spans="1:17" ht="20.100000000000001" customHeight="1">
      <c r="B148" s="501" t="s">
        <v>344</v>
      </c>
      <c r="C148" s="1871" t="s">
        <v>1754</v>
      </c>
      <c r="D148" s="1871"/>
      <c r="E148" s="1871"/>
      <c r="F148" s="1871"/>
      <c r="G148" s="1871"/>
      <c r="H148" s="460"/>
      <c r="I148" s="460"/>
      <c r="J148" s="460"/>
      <c r="K148" s="460"/>
      <c r="L148" s="460"/>
      <c r="M148" s="460"/>
      <c r="N148" s="460"/>
      <c r="O148" s="460"/>
      <c r="P148" s="460"/>
      <c r="Q148" s="460"/>
    </row>
    <row r="149" spans="1:17" ht="20.100000000000001" customHeight="1">
      <c r="B149" s="460"/>
      <c r="C149" s="460"/>
      <c r="D149" s="460"/>
      <c r="E149" s="366"/>
      <c r="F149" s="366"/>
      <c r="G149" s="460"/>
      <c r="H149" s="460"/>
      <c r="I149" s="460"/>
      <c r="J149" s="460"/>
      <c r="K149" s="460"/>
      <c r="L149" s="460"/>
      <c r="M149" s="460"/>
      <c r="N149" s="460"/>
      <c r="O149" s="460"/>
      <c r="P149" s="460"/>
      <c r="Q149" s="460"/>
    </row>
    <row r="150" spans="1:17">
      <c r="A150" s="497"/>
      <c r="B150" s="498"/>
      <c r="C150" s="499"/>
      <c r="D150" s="499"/>
      <c r="E150" s="499"/>
      <c r="F150" s="499"/>
      <c r="G150" s="499"/>
      <c r="H150" s="499"/>
      <c r="I150" s="499"/>
      <c r="J150" s="498"/>
      <c r="K150" s="498"/>
      <c r="L150" s="498"/>
      <c r="M150" s="497"/>
      <c r="N150" s="497"/>
      <c r="O150" s="497"/>
      <c r="P150" s="497"/>
      <c r="Q150" s="497"/>
    </row>
    <row r="151" spans="1:17" ht="18.75">
      <c r="A151" s="460"/>
      <c r="B151" s="557" t="s">
        <v>1755</v>
      </c>
      <c r="C151" s="460"/>
      <c r="D151" s="460"/>
      <c r="E151" s="460"/>
      <c r="F151" s="558"/>
      <c r="G151" s="558"/>
      <c r="H151" s="447"/>
      <c r="I151" s="559"/>
      <c r="J151" s="560"/>
      <c r="K151" s="560"/>
      <c r="L151" s="561"/>
      <c r="M151" s="559"/>
      <c r="N151" s="559"/>
      <c r="O151" s="460"/>
      <c r="P151" s="460"/>
      <c r="Q151" s="447"/>
    </row>
    <row r="152" spans="1:17" ht="18.75">
      <c r="A152" s="460"/>
      <c r="B152" s="557"/>
      <c r="C152" s="1892" t="s">
        <v>1756</v>
      </c>
      <c r="D152" s="1892"/>
      <c r="E152" s="1892"/>
      <c r="F152" s="1892"/>
      <c r="G152" s="1892"/>
      <c r="H152" s="1892"/>
      <c r="I152" s="559"/>
      <c r="J152" s="559"/>
      <c r="K152" s="561"/>
      <c r="L152" s="561"/>
      <c r="M152" s="559"/>
      <c r="N152" s="559"/>
      <c r="O152" s="460"/>
      <c r="P152" s="460"/>
      <c r="Q152" s="447"/>
    </row>
    <row r="153" spans="1:17" ht="18.75">
      <c r="A153" s="460"/>
      <c r="B153" s="557"/>
      <c r="C153" s="562"/>
      <c r="D153" s="558"/>
      <c r="E153" s="558"/>
      <c r="F153" s="558"/>
      <c r="G153" s="558"/>
      <c r="H153" s="447"/>
      <c r="I153" s="559"/>
      <c r="J153" s="559"/>
      <c r="K153" s="561"/>
      <c r="L153" s="561"/>
      <c r="M153" s="559"/>
      <c r="N153" s="559"/>
      <c r="O153" s="460"/>
      <c r="P153" s="460"/>
      <c r="Q153" s="447"/>
    </row>
    <row r="154" spans="1:17" ht="18.75">
      <c r="A154" s="460"/>
      <c r="B154" s="563"/>
      <c r="C154" s="1893" t="s">
        <v>1757</v>
      </c>
      <c r="D154" s="1893"/>
      <c r="E154" s="1893"/>
      <c r="F154" s="1893"/>
      <c r="G154" s="447"/>
      <c r="H154" s="447"/>
      <c r="I154" s="447"/>
      <c r="J154" s="447"/>
      <c r="K154" s="447"/>
      <c r="L154" s="561"/>
      <c r="M154" s="559"/>
      <c r="N154" s="559"/>
      <c r="O154" s="460"/>
      <c r="P154" s="460"/>
      <c r="Q154" s="447"/>
    </row>
    <row r="155" spans="1:17" ht="18.75">
      <c r="A155" s="460"/>
      <c r="B155" s="563"/>
      <c r="C155" s="564"/>
      <c r="D155" s="558"/>
      <c r="E155" s="558"/>
      <c r="F155" s="558"/>
      <c r="G155" s="447"/>
      <c r="H155" s="447"/>
      <c r="I155" s="447"/>
      <c r="J155" s="447"/>
      <c r="K155" s="561"/>
      <c r="L155" s="561"/>
      <c r="M155" s="559"/>
      <c r="N155" s="559"/>
      <c r="O155" s="460"/>
      <c r="P155" s="460"/>
      <c r="Q155" s="447"/>
    </row>
    <row r="156" spans="1:17" ht="18.75">
      <c r="A156" s="460"/>
      <c r="B156" s="557"/>
      <c r="C156" s="1892" t="s">
        <v>1758</v>
      </c>
      <c r="D156" s="1892"/>
      <c r="E156" s="1892"/>
      <c r="F156" s="1892"/>
      <c r="G156" s="447"/>
      <c r="H156" s="447"/>
      <c r="I156" s="447"/>
      <c r="J156" s="447"/>
      <c r="K156" s="447"/>
      <c r="L156" s="561"/>
      <c r="M156" s="559"/>
      <c r="N156" s="559"/>
      <c r="O156" s="460"/>
      <c r="P156" s="460"/>
      <c r="Q156" s="447"/>
    </row>
    <row r="157" spans="1:17" ht="18.75">
      <c r="A157" s="460"/>
      <c r="B157" s="557"/>
      <c r="C157" s="557"/>
      <c r="D157" s="557"/>
      <c r="E157" s="557"/>
      <c r="F157" s="557"/>
      <c r="G157" s="447"/>
      <c r="H157" s="447"/>
      <c r="I157" s="447"/>
      <c r="J157" s="447"/>
      <c r="K157" s="447"/>
      <c r="L157" s="561"/>
      <c r="M157" s="559"/>
      <c r="N157" s="559"/>
      <c r="O157" s="460"/>
      <c r="P157" s="460"/>
      <c r="Q157" s="447"/>
    </row>
    <row r="158" spans="1:17" ht="18.75">
      <c r="A158" s="460"/>
      <c r="B158" s="557"/>
      <c r="C158" s="1892" t="s">
        <v>1759</v>
      </c>
      <c r="D158" s="1892"/>
      <c r="E158" s="1892"/>
      <c r="F158" s="1892"/>
      <c r="G158" s="447"/>
      <c r="H158" s="447"/>
      <c r="I158" s="447"/>
      <c r="J158" s="447"/>
      <c r="K158" s="447"/>
      <c r="L158" s="561"/>
      <c r="M158" s="559"/>
      <c r="N158" s="559"/>
      <c r="O158" s="460"/>
      <c r="P158" s="460"/>
      <c r="Q158" s="447"/>
    </row>
    <row r="159" spans="1:17" ht="18.75">
      <c r="A159" s="460"/>
      <c r="B159" s="557"/>
      <c r="C159" s="562"/>
      <c r="D159" s="558"/>
      <c r="E159" s="558"/>
      <c r="F159" s="558"/>
      <c r="G159" s="447"/>
      <c r="H159" s="447"/>
      <c r="I159" s="447"/>
      <c r="J159" s="447"/>
      <c r="K159" s="447"/>
      <c r="L159" s="561"/>
      <c r="M159" s="559"/>
      <c r="N159" s="559"/>
      <c r="O159" s="460"/>
      <c r="P159" s="460"/>
      <c r="Q159" s="447"/>
    </row>
    <row r="160" spans="1:17" ht="16.5" customHeight="1">
      <c r="A160" s="460"/>
      <c r="B160" s="565" t="s">
        <v>1760</v>
      </c>
      <c r="C160" s="566"/>
      <c r="D160" s="567"/>
      <c r="E160" s="566"/>
      <c r="F160" s="566"/>
      <c r="G160" s="566"/>
      <c r="H160" s="566"/>
      <c r="I160" s="566"/>
      <c r="J160" s="566"/>
      <c r="K160" s="566"/>
      <c r="L160" s="460"/>
      <c r="M160" s="460"/>
      <c r="N160" s="460"/>
      <c r="O160" s="460"/>
      <c r="P160" s="460"/>
      <c r="Q160" s="460"/>
    </row>
    <row r="161" spans="1:17" ht="16.5" customHeight="1">
      <c r="A161" s="460"/>
      <c r="B161" s="568"/>
      <c r="C161" s="566"/>
      <c r="D161" s="569" t="s">
        <v>1761</v>
      </c>
      <c r="E161" s="570"/>
      <c r="F161" s="570"/>
      <c r="G161" s="566"/>
      <c r="H161" s="566"/>
      <c r="I161" s="566"/>
      <c r="J161" s="566"/>
      <c r="K161" s="566"/>
      <c r="L161" s="460"/>
      <c r="M161" s="460"/>
      <c r="N161" s="460"/>
      <c r="O161" s="460"/>
      <c r="P161" s="460"/>
      <c r="Q161" s="460"/>
    </row>
    <row r="162" spans="1:17" ht="20.100000000000001" customHeight="1">
      <c r="A162" s="460"/>
      <c r="B162" s="571"/>
      <c r="C162" s="566"/>
      <c r="D162" s="570" t="s">
        <v>1762</v>
      </c>
      <c r="E162" s="566"/>
      <c r="F162" s="566"/>
      <c r="G162" s="566"/>
      <c r="H162" s="566"/>
      <c r="I162" s="566"/>
      <c r="J162" s="566"/>
      <c r="K162" s="566"/>
      <c r="L162" s="460"/>
      <c r="M162" s="460"/>
      <c r="N162" s="460"/>
      <c r="O162" s="460"/>
      <c r="P162" s="460"/>
      <c r="Q162" s="460"/>
    </row>
    <row r="163" spans="1:17" ht="20.100000000000001" customHeight="1">
      <c r="A163" s="460"/>
      <c r="B163" s="571"/>
      <c r="C163" s="566"/>
      <c r="D163" s="570" t="s">
        <v>1763</v>
      </c>
      <c r="E163" s="566"/>
      <c r="F163" s="566"/>
      <c r="G163" s="566"/>
      <c r="H163" s="566"/>
      <c r="I163" s="569" t="s">
        <v>1764</v>
      </c>
      <c r="J163" s="566"/>
      <c r="K163" s="566"/>
      <c r="L163" s="460"/>
      <c r="M163" s="460"/>
      <c r="N163" s="460"/>
      <c r="O163" s="460"/>
      <c r="P163" s="460"/>
      <c r="Q163" s="460"/>
    </row>
    <row r="164" spans="1:17" ht="20.100000000000001" customHeight="1" thickBot="1">
      <c r="A164" s="460"/>
      <c r="B164" s="572" t="s">
        <v>1765</v>
      </c>
      <c r="C164" s="573"/>
      <c r="D164" s="574"/>
      <c r="E164" s="573"/>
      <c r="F164" s="575"/>
      <c r="G164" s="573"/>
      <c r="H164" s="573"/>
      <c r="I164" s="573"/>
      <c r="J164" s="573"/>
      <c r="K164" s="573"/>
      <c r="L164" s="460"/>
      <c r="M164" s="460"/>
      <c r="N164" s="460"/>
      <c r="O164" s="460"/>
      <c r="P164" s="460"/>
      <c r="Q164" s="460"/>
    </row>
    <row r="165" spans="1:17" ht="20.100000000000001" customHeight="1" thickTop="1" thickBot="1">
      <c r="A165" s="460"/>
      <c r="B165" s="572"/>
      <c r="C165" s="576"/>
      <c r="D165" s="577">
        <f>LEN(F165)</f>
        <v>58</v>
      </c>
      <c r="E165" s="578" t="s">
        <v>19</v>
      </c>
      <c r="F165" s="579" t="s">
        <v>1760</v>
      </c>
      <c r="G165" s="573"/>
      <c r="H165" s="573"/>
      <c r="I165" s="573"/>
      <c r="J165" s="573"/>
      <c r="K165" s="573"/>
      <c r="L165" s="460"/>
      <c r="M165" s="460"/>
      <c r="N165" s="460"/>
      <c r="O165" s="460"/>
      <c r="P165" s="460"/>
      <c r="Q165" s="460"/>
    </row>
    <row r="166" spans="1:17" ht="20.100000000000001" customHeight="1" thickTop="1">
      <c r="A166" s="460"/>
      <c r="B166" s="572"/>
      <c r="C166" s="573"/>
      <c r="D166" s="573"/>
      <c r="E166" s="573"/>
      <c r="F166" s="580"/>
      <c r="G166" s="573"/>
      <c r="H166" s="573"/>
      <c r="I166" s="573"/>
      <c r="J166" s="573"/>
      <c r="K166" s="573"/>
      <c r="L166" s="460"/>
      <c r="M166" s="460"/>
      <c r="N166" s="460"/>
      <c r="O166" s="460"/>
      <c r="P166" s="460"/>
      <c r="Q166" s="460"/>
    </row>
    <row r="167" spans="1:17" ht="20.100000000000001" customHeight="1">
      <c r="A167" s="460"/>
      <c r="B167" s="572" t="s">
        <v>1766</v>
      </c>
      <c r="C167" s="581"/>
      <c r="D167" s="581"/>
      <c r="E167" s="581"/>
      <c r="F167" s="581"/>
      <c r="G167" s="581"/>
      <c r="H167" s="581"/>
      <c r="I167" s="581"/>
      <c r="J167" s="581"/>
      <c r="K167" s="581"/>
      <c r="L167" s="460"/>
      <c r="M167" s="460"/>
      <c r="N167" s="460"/>
      <c r="O167" s="460"/>
      <c r="P167" s="460"/>
      <c r="Q167" s="460"/>
    </row>
    <row r="168" spans="1:17" ht="20.100000000000001" customHeight="1">
      <c r="A168" s="460"/>
      <c r="B168" s="572"/>
      <c r="C168" s="576"/>
      <c r="D168" s="577">
        <f>LEN(F168)</f>
        <v>50</v>
      </c>
      <c r="E168" s="578" t="s">
        <v>19</v>
      </c>
      <c r="F168" s="582" t="str">
        <f>SUBSTITUTE(F165," ","")</f>
        <v>Utilitairepoursupprimerlesespacevidesdansunephrase</v>
      </c>
      <c r="G168" s="573"/>
      <c r="H168" s="573"/>
      <c r="I168" s="573"/>
      <c r="J168" s="573"/>
      <c r="K168" s="573"/>
      <c r="L168" s="460"/>
      <c r="M168" s="460"/>
      <c r="N168" s="460"/>
      <c r="O168" s="460"/>
      <c r="P168" s="460"/>
      <c r="Q168" s="460"/>
    </row>
    <row r="169" spans="1:17" ht="18">
      <c r="A169" s="460"/>
      <c r="B169" s="572"/>
      <c r="C169" s="572" t="s">
        <v>1767</v>
      </c>
      <c r="D169" s="581"/>
      <c r="E169" s="581"/>
      <c r="F169" s="581"/>
      <c r="G169" s="581"/>
      <c r="H169" s="581"/>
      <c r="I169" s="581"/>
      <c r="J169" s="581"/>
      <c r="K169" s="581"/>
      <c r="L169" s="460"/>
      <c r="M169" s="460"/>
      <c r="N169" s="460"/>
      <c r="O169" s="460"/>
      <c r="P169" s="460"/>
      <c r="Q169" s="460"/>
    </row>
    <row r="170" spans="1:17" ht="18">
      <c r="A170" s="460"/>
      <c r="B170" s="583"/>
      <c r="C170" s="572" t="s">
        <v>1768</v>
      </c>
      <c r="D170" s="572"/>
      <c r="E170" s="583"/>
      <c r="F170" s="583"/>
      <c r="G170" s="583"/>
      <c r="H170" s="583"/>
      <c r="I170" s="583"/>
      <c r="J170" s="583"/>
      <c r="K170" s="583"/>
      <c r="L170" s="460"/>
      <c r="M170" s="460"/>
      <c r="N170" s="460"/>
      <c r="O170" s="460"/>
      <c r="P170" s="460"/>
      <c r="Q170" s="460"/>
    </row>
    <row r="171" spans="1:17" ht="18">
      <c r="A171" s="460"/>
      <c r="B171" s="583"/>
      <c r="C171" s="572" t="s">
        <v>1769</v>
      </c>
      <c r="D171" s="572"/>
      <c r="E171" s="583"/>
      <c r="F171" s="583"/>
      <c r="G171" s="583"/>
      <c r="H171" s="583"/>
      <c r="I171" s="583"/>
      <c r="J171" s="583"/>
      <c r="K171" s="583"/>
      <c r="L171" s="460"/>
      <c r="M171" s="460"/>
      <c r="N171" s="460"/>
      <c r="O171" s="460"/>
      <c r="P171" s="460"/>
      <c r="Q171" s="460"/>
    </row>
    <row r="172" spans="1:17" ht="18">
      <c r="A172" s="460"/>
      <c r="B172" s="583"/>
      <c r="C172" s="572"/>
      <c r="D172" s="572"/>
      <c r="E172" s="583"/>
      <c r="F172" s="583"/>
      <c r="G172" s="583"/>
      <c r="H172" s="583"/>
      <c r="I172" s="583"/>
      <c r="J172" s="583"/>
      <c r="K172" s="583"/>
      <c r="L172" s="460"/>
      <c r="M172" s="460"/>
      <c r="N172" s="460"/>
      <c r="O172" s="460"/>
      <c r="P172" s="460"/>
      <c r="Q172" s="460"/>
    </row>
    <row r="173" spans="1:17" ht="15.75">
      <c r="A173" s="460"/>
      <c r="B173" s="583"/>
      <c r="C173" s="584" t="s">
        <v>1770</v>
      </c>
      <c r="D173" s="585" t="s">
        <v>1771</v>
      </c>
      <c r="E173" s="583"/>
      <c r="F173" s="583"/>
      <c r="G173" s="583"/>
      <c r="H173" s="583"/>
      <c r="I173" s="583"/>
      <c r="J173" s="583"/>
      <c r="K173" s="583"/>
      <c r="L173" s="460"/>
      <c r="M173" s="460"/>
      <c r="N173" s="460"/>
      <c r="O173" s="460"/>
      <c r="P173" s="460"/>
      <c r="Q173" s="460"/>
    </row>
    <row r="174" spans="1:17" ht="15" customHeight="1">
      <c r="B174" s="583"/>
      <c r="C174" s="583"/>
      <c r="D174" s="583"/>
      <c r="E174" s="583"/>
      <c r="F174" s="583"/>
      <c r="G174" s="583"/>
      <c r="H174" s="583"/>
      <c r="I174" s="583"/>
      <c r="J174" s="583"/>
      <c r="K174" s="583"/>
      <c r="L174" s="460"/>
      <c r="M174" s="460"/>
      <c r="N174" s="460"/>
      <c r="O174" s="460"/>
      <c r="P174" s="460"/>
      <c r="Q174" s="460"/>
    </row>
    <row r="175" spans="1:17">
      <c r="A175" s="460"/>
      <c r="B175" s="447"/>
      <c r="C175" s="447"/>
      <c r="D175" s="447"/>
      <c r="E175" s="447"/>
      <c r="F175" s="447"/>
      <c r="G175" s="447"/>
      <c r="H175" s="447"/>
      <c r="I175" s="447"/>
      <c r="J175" s="447"/>
      <c r="K175" s="447"/>
      <c r="L175" s="447"/>
      <c r="M175" s="460"/>
      <c r="N175" s="460"/>
      <c r="O175" s="460"/>
      <c r="P175" s="460"/>
      <c r="Q175" s="460"/>
    </row>
    <row r="176" spans="1:17" ht="18.75">
      <c r="A176" s="460"/>
      <c r="B176" s="447"/>
      <c r="C176" s="586"/>
      <c r="D176" s="562" t="s">
        <v>1758</v>
      </c>
      <c r="E176" s="557"/>
      <c r="F176" s="557"/>
      <c r="G176" s="460"/>
      <c r="H176" s="460"/>
      <c r="I176" s="460"/>
      <c r="J176" s="460"/>
      <c r="K176" s="460"/>
      <c r="L176" s="460"/>
      <c r="M176" s="460"/>
      <c r="N176" s="460"/>
      <c r="O176" s="460"/>
      <c r="P176" s="460"/>
      <c r="Q176" s="460"/>
    </row>
    <row r="177" spans="1:17">
      <c r="A177" s="460"/>
      <c r="B177" s="447"/>
      <c r="C177" s="460"/>
      <c r="D177" s="213"/>
      <c r="E177" s="460"/>
      <c r="F177" s="460"/>
      <c r="G177" s="460"/>
      <c r="H177" s="460"/>
      <c r="I177" s="460"/>
      <c r="J177" s="460"/>
      <c r="K177" s="460"/>
      <c r="L177" s="460"/>
      <c r="M177" s="460"/>
      <c r="N177" s="460"/>
      <c r="O177" s="460"/>
      <c r="P177" s="460"/>
      <c r="Q177" s="460"/>
    </row>
    <row r="178" spans="1:17">
      <c r="A178" s="460"/>
      <c r="B178" s="447"/>
      <c r="C178" s="587" t="s">
        <v>1772</v>
      </c>
      <c r="D178" s="460"/>
      <c r="E178" s="460"/>
      <c r="F178" s="460"/>
      <c r="G178" s="460"/>
      <c r="H178" s="460"/>
      <c r="I178" s="588" t="s">
        <v>1773</v>
      </c>
      <c r="J178" s="588" t="s">
        <v>1774</v>
      </c>
      <c r="K178" s="460"/>
      <c r="L178" s="460"/>
      <c r="M178" s="460"/>
      <c r="N178" s="460"/>
      <c r="O178" s="460"/>
      <c r="P178" s="460"/>
      <c r="Q178" s="460"/>
    </row>
    <row r="179" spans="1:17">
      <c r="A179" s="460"/>
      <c r="B179" s="447"/>
      <c r="C179" s="589" t="s">
        <v>1775</v>
      </c>
      <c r="D179" s="460"/>
      <c r="E179" s="460"/>
      <c r="F179" s="460"/>
      <c r="G179" s="460"/>
      <c r="H179" s="460"/>
      <c r="I179" s="590">
        <v>41422</v>
      </c>
      <c r="J179" s="591">
        <v>4416</v>
      </c>
      <c r="K179" s="460"/>
      <c r="L179" s="460"/>
      <c r="M179" s="460"/>
      <c r="N179" s="460"/>
      <c r="O179" s="460"/>
      <c r="P179" s="460"/>
      <c r="Q179" s="460"/>
    </row>
    <row r="180" spans="1:17">
      <c r="A180" s="460"/>
      <c r="B180" s="447"/>
      <c r="C180" s="589" t="s">
        <v>1776</v>
      </c>
      <c r="D180" s="460"/>
      <c r="E180" s="460"/>
      <c r="F180" s="460"/>
      <c r="G180" s="460"/>
      <c r="H180" s="460"/>
      <c r="I180" s="590">
        <v>41092</v>
      </c>
      <c r="J180" s="591">
        <v>14900</v>
      </c>
      <c r="K180" s="460"/>
      <c r="L180" s="460"/>
      <c r="M180" s="460"/>
      <c r="N180" s="460"/>
      <c r="O180" s="460"/>
      <c r="P180" s="460"/>
      <c r="Q180" s="460"/>
    </row>
    <row r="181" spans="1:17">
      <c r="A181" s="460"/>
      <c r="B181" s="447"/>
      <c r="C181" s="589" t="s">
        <v>1777</v>
      </c>
      <c r="D181" s="460"/>
      <c r="E181" s="460"/>
      <c r="F181" s="460"/>
      <c r="G181" s="460"/>
      <c r="H181" s="460"/>
      <c r="I181" s="590">
        <v>41062</v>
      </c>
      <c r="J181" s="591">
        <v>36257</v>
      </c>
      <c r="K181" s="460"/>
      <c r="L181" s="460"/>
      <c r="M181" s="460"/>
      <c r="N181" s="460"/>
      <c r="O181" s="460"/>
      <c r="P181" s="460"/>
      <c r="Q181" s="460"/>
    </row>
    <row r="182" spans="1:17">
      <c r="A182" s="460"/>
      <c r="B182" s="447"/>
      <c r="C182" s="589" t="s">
        <v>1778</v>
      </c>
      <c r="D182" s="460"/>
      <c r="E182" s="460"/>
      <c r="F182" s="460"/>
      <c r="G182" s="460"/>
      <c r="H182" s="460"/>
      <c r="I182" s="590">
        <v>41062</v>
      </c>
      <c r="J182" s="591">
        <v>14390</v>
      </c>
      <c r="K182" s="460"/>
      <c r="L182" s="460"/>
      <c r="M182" s="460"/>
      <c r="N182" s="460"/>
      <c r="O182" s="460"/>
      <c r="P182" s="460"/>
      <c r="Q182" s="460"/>
    </row>
    <row r="183" spans="1:17">
      <c r="A183" s="460"/>
      <c r="B183" s="447"/>
      <c r="C183" s="592" t="s">
        <v>1779</v>
      </c>
      <c r="D183" s="460"/>
      <c r="E183" s="460"/>
      <c r="F183" s="460"/>
      <c r="G183" s="460"/>
      <c r="H183" s="460"/>
      <c r="I183" s="590">
        <v>41052</v>
      </c>
      <c r="J183" s="591">
        <v>48910</v>
      </c>
      <c r="K183" s="460"/>
      <c r="L183" s="460"/>
      <c r="M183" s="460"/>
      <c r="N183" s="460"/>
      <c r="O183" s="460"/>
      <c r="P183" s="460"/>
      <c r="Q183" s="460"/>
    </row>
    <row r="184" spans="1:17">
      <c r="A184" s="460"/>
      <c r="B184" s="447"/>
      <c r="C184" s="589" t="s">
        <v>1780</v>
      </c>
      <c r="D184" s="460"/>
      <c r="E184" s="460"/>
      <c r="F184" s="460"/>
      <c r="G184" s="460"/>
      <c r="H184" s="460"/>
      <c r="I184" s="590">
        <v>41025</v>
      </c>
      <c r="J184" s="591">
        <v>14751</v>
      </c>
      <c r="K184" s="460"/>
      <c r="L184" s="460"/>
      <c r="M184" s="460"/>
      <c r="N184" s="460"/>
      <c r="O184" s="460"/>
      <c r="P184" s="460"/>
      <c r="Q184" s="460"/>
    </row>
    <row r="185" spans="1:17">
      <c r="A185" s="460"/>
      <c r="B185" s="447"/>
      <c r="C185" s="589" t="s">
        <v>1781</v>
      </c>
      <c r="D185" s="460"/>
      <c r="E185" s="460"/>
      <c r="F185" s="460"/>
      <c r="G185" s="460"/>
      <c r="H185" s="460"/>
      <c r="I185" s="590">
        <v>40848</v>
      </c>
      <c r="J185" s="591">
        <v>10084</v>
      </c>
      <c r="K185" s="460"/>
      <c r="L185" s="460"/>
      <c r="M185" s="460"/>
      <c r="N185" s="460"/>
      <c r="O185" s="460"/>
      <c r="P185" s="460"/>
      <c r="Q185" s="460"/>
    </row>
    <row r="186" spans="1:17">
      <c r="A186" s="460"/>
      <c r="B186" s="447"/>
      <c r="C186" s="589" t="s">
        <v>1782</v>
      </c>
      <c r="D186" s="460"/>
      <c r="E186" s="460"/>
      <c r="F186" s="460"/>
      <c r="G186" s="460"/>
      <c r="H186" s="460"/>
      <c r="I186" s="590">
        <v>40454</v>
      </c>
      <c r="J186" s="591">
        <v>45222</v>
      </c>
      <c r="K186" s="460"/>
      <c r="L186" s="460"/>
      <c r="M186" s="460"/>
      <c r="N186" s="460"/>
      <c r="O186" s="460"/>
      <c r="P186" s="460"/>
      <c r="Q186" s="460"/>
    </row>
    <row r="187" spans="1:17">
      <c r="A187" s="460"/>
      <c r="B187" s="447"/>
      <c r="C187" s="589" t="s">
        <v>1783</v>
      </c>
      <c r="D187" s="460"/>
      <c r="E187" s="460"/>
      <c r="F187" s="460"/>
      <c r="G187" s="460"/>
      <c r="H187" s="460"/>
      <c r="I187" s="590">
        <v>40294</v>
      </c>
      <c r="J187" s="591">
        <v>65784</v>
      </c>
      <c r="K187" s="460"/>
      <c r="L187" s="460"/>
      <c r="M187" s="460"/>
      <c r="N187" s="460"/>
      <c r="O187" s="460"/>
      <c r="P187" s="460"/>
      <c r="Q187" s="460"/>
    </row>
    <row r="188" spans="1:17">
      <c r="A188" s="460"/>
      <c r="B188" s="447"/>
      <c r="C188" s="589" t="s">
        <v>1784</v>
      </c>
      <c r="D188" s="460"/>
      <c r="E188" s="460"/>
      <c r="F188" s="460"/>
      <c r="G188" s="460"/>
      <c r="H188" s="460"/>
      <c r="I188" s="590">
        <v>40273</v>
      </c>
      <c r="J188" s="591">
        <v>96965</v>
      </c>
      <c r="K188" s="460"/>
      <c r="L188" s="460"/>
      <c r="M188" s="460"/>
      <c r="N188" s="460"/>
      <c r="O188" s="460"/>
      <c r="P188" s="460"/>
      <c r="Q188" s="460"/>
    </row>
    <row r="189" spans="1:17">
      <c r="A189" s="460"/>
      <c r="B189" s="447"/>
      <c r="C189" s="589" t="s">
        <v>1785</v>
      </c>
      <c r="D189" s="460"/>
      <c r="E189" s="460"/>
      <c r="F189" s="460"/>
      <c r="G189" s="460"/>
      <c r="H189" s="460"/>
      <c r="I189" s="590">
        <v>40273</v>
      </c>
      <c r="J189" s="591">
        <v>45902</v>
      </c>
      <c r="K189" s="460"/>
      <c r="L189" s="460"/>
      <c r="M189" s="460"/>
      <c r="N189" s="460"/>
      <c r="O189" s="460"/>
      <c r="P189" s="460"/>
      <c r="Q189" s="460"/>
    </row>
    <row r="190" spans="1:17">
      <c r="A190" s="460"/>
      <c r="B190" s="447"/>
      <c r="C190" s="589" t="s">
        <v>1786</v>
      </c>
      <c r="D190" s="460"/>
      <c r="E190" s="460"/>
      <c r="F190" s="460"/>
      <c r="G190" s="460"/>
      <c r="H190" s="460"/>
      <c r="I190" s="590">
        <v>40250</v>
      </c>
      <c r="J190" s="591">
        <v>122444</v>
      </c>
      <c r="K190" s="460"/>
      <c r="L190" s="460"/>
      <c r="M190" s="460"/>
      <c r="N190" s="460"/>
      <c r="O190" s="460"/>
      <c r="P190" s="460"/>
      <c r="Q190" s="460"/>
    </row>
    <row r="191" spans="1:17">
      <c r="A191" s="460"/>
      <c r="B191" s="447"/>
      <c r="C191" s="589" t="s">
        <v>1787</v>
      </c>
      <c r="D191" s="460"/>
      <c r="E191" s="460"/>
      <c r="F191" s="460"/>
      <c r="G191" s="460"/>
      <c r="H191" s="460"/>
      <c r="I191" s="590">
        <v>40182</v>
      </c>
      <c r="J191" s="591">
        <v>100241</v>
      </c>
      <c r="K191" s="460"/>
      <c r="L191" s="460"/>
      <c r="M191" s="460"/>
      <c r="N191" s="460"/>
      <c r="O191" s="460"/>
      <c r="P191" s="460"/>
      <c r="Q191" s="460"/>
    </row>
    <row r="192" spans="1:17">
      <c r="A192" s="460"/>
      <c r="B192" s="447"/>
      <c r="C192" s="589" t="s">
        <v>1788</v>
      </c>
      <c r="D192" s="460"/>
      <c r="E192" s="460"/>
      <c r="F192" s="460"/>
      <c r="G192" s="460"/>
      <c r="H192" s="460"/>
      <c r="I192" s="590">
        <v>40138</v>
      </c>
      <c r="J192" s="591">
        <v>23956</v>
      </c>
      <c r="K192" s="460"/>
      <c r="L192" s="460"/>
      <c r="M192" s="460"/>
      <c r="N192" s="460"/>
      <c r="O192" s="460"/>
      <c r="P192" s="460"/>
      <c r="Q192" s="460"/>
    </row>
    <row r="193" spans="1:17">
      <c r="A193" s="460"/>
      <c r="B193" s="447"/>
      <c r="C193" s="589" t="s">
        <v>1789</v>
      </c>
      <c r="D193" s="460"/>
      <c r="E193" s="460"/>
      <c r="F193" s="460"/>
      <c r="G193" s="460"/>
      <c r="H193" s="460"/>
      <c r="I193" s="590">
        <v>40125</v>
      </c>
      <c r="J193" s="591">
        <v>113684</v>
      </c>
      <c r="K193" s="460"/>
      <c r="L193" s="460"/>
      <c r="M193" s="460"/>
      <c r="N193" s="460"/>
      <c r="O193" s="460"/>
      <c r="P193" s="460"/>
      <c r="Q193" s="460"/>
    </row>
    <row r="194" spans="1:17">
      <c r="A194" s="460"/>
      <c r="B194" s="447"/>
      <c r="C194" s="589" t="s">
        <v>1790</v>
      </c>
      <c r="D194" s="460"/>
      <c r="E194" s="460"/>
      <c r="F194" s="460"/>
      <c r="G194" s="460"/>
      <c r="H194" s="460"/>
      <c r="I194" s="590">
        <v>40111</v>
      </c>
      <c r="J194" s="591">
        <v>27154</v>
      </c>
      <c r="K194" s="460"/>
      <c r="L194" s="460"/>
      <c r="M194" s="460"/>
      <c r="N194" s="460"/>
      <c r="O194" s="460"/>
      <c r="P194" s="460"/>
      <c r="Q194" s="460"/>
    </row>
    <row r="195" spans="1:17">
      <c r="A195" s="460"/>
      <c r="B195" s="447"/>
      <c r="C195" s="589" t="s">
        <v>1791</v>
      </c>
      <c r="D195" s="460"/>
      <c r="E195" s="460"/>
      <c r="F195" s="460"/>
      <c r="G195" s="460"/>
      <c r="H195" s="460"/>
      <c r="I195" s="590">
        <v>40096</v>
      </c>
      <c r="J195" s="591">
        <v>25774</v>
      </c>
      <c r="K195" s="460"/>
      <c r="L195" s="460"/>
      <c r="M195" s="460"/>
      <c r="N195" s="460"/>
      <c r="O195" s="460"/>
      <c r="P195" s="460"/>
      <c r="Q195" s="460"/>
    </row>
    <row r="196" spans="1:17">
      <c r="A196" s="460"/>
      <c r="B196" s="447"/>
      <c r="C196" s="589" t="s">
        <v>1792</v>
      </c>
      <c r="D196" s="460"/>
      <c r="E196" s="460"/>
      <c r="F196" s="460"/>
      <c r="G196" s="460"/>
      <c r="H196" s="460"/>
      <c r="I196" s="590">
        <v>40085</v>
      </c>
      <c r="J196" s="591">
        <v>79344</v>
      </c>
      <c r="K196" s="460"/>
      <c r="L196" s="460"/>
      <c r="M196" s="460"/>
      <c r="N196" s="460"/>
      <c r="O196" s="460"/>
      <c r="P196" s="460"/>
      <c r="Q196" s="460"/>
    </row>
    <row r="197" spans="1:17">
      <c r="A197" s="460"/>
      <c r="B197" s="447"/>
      <c r="C197" s="589" t="s">
        <v>1793</v>
      </c>
      <c r="D197" s="460"/>
      <c r="E197" s="460"/>
      <c r="F197" s="460"/>
      <c r="G197" s="460"/>
      <c r="H197" s="460"/>
      <c r="I197" s="590">
        <v>40068</v>
      </c>
      <c r="J197" s="591">
        <v>145176</v>
      </c>
      <c r="K197" s="460"/>
      <c r="L197" s="460"/>
      <c r="M197" s="460"/>
      <c r="N197" s="460"/>
      <c r="O197" s="460"/>
      <c r="P197" s="460"/>
      <c r="Q197" s="460"/>
    </row>
    <row r="198" spans="1:17">
      <c r="A198" s="460"/>
      <c r="B198" s="447"/>
      <c r="C198" s="589" t="s">
        <v>1794</v>
      </c>
      <c r="D198" s="460"/>
      <c r="E198" s="460"/>
      <c r="F198" s="460"/>
      <c r="G198" s="460"/>
      <c r="H198" s="460"/>
      <c r="I198" s="590">
        <v>40048</v>
      </c>
      <c r="J198" s="591">
        <v>7657</v>
      </c>
      <c r="K198" s="460"/>
      <c r="L198" s="460"/>
      <c r="M198" s="460"/>
      <c r="N198" s="460"/>
      <c r="O198" s="460"/>
      <c r="P198" s="460"/>
      <c r="Q198" s="460"/>
    </row>
    <row r="199" spans="1:17">
      <c r="A199" s="460"/>
      <c r="B199" s="447"/>
      <c r="C199" s="589" t="s">
        <v>1795</v>
      </c>
      <c r="D199" s="460"/>
      <c r="E199" s="460"/>
      <c r="F199" s="460"/>
      <c r="G199" s="460"/>
      <c r="H199" s="460"/>
      <c r="I199" s="590">
        <v>40044</v>
      </c>
      <c r="J199" s="591">
        <v>45164</v>
      </c>
      <c r="K199" s="460"/>
      <c r="L199" s="460"/>
      <c r="M199" s="460"/>
      <c r="N199" s="460"/>
      <c r="O199" s="460"/>
      <c r="P199" s="460"/>
      <c r="Q199" s="460"/>
    </row>
    <row r="200" spans="1:17">
      <c r="A200" s="460"/>
      <c r="B200" s="447"/>
      <c r="C200" s="589" t="s">
        <v>1796</v>
      </c>
      <c r="D200" s="460"/>
      <c r="E200" s="460"/>
      <c r="F200" s="460"/>
      <c r="G200" s="460"/>
      <c r="H200" s="460"/>
      <c r="I200" s="590">
        <v>40020</v>
      </c>
      <c r="J200" s="591">
        <v>105218</v>
      </c>
      <c r="K200" s="460"/>
      <c r="L200" s="460"/>
      <c r="M200" s="460"/>
      <c r="N200" s="460"/>
      <c r="O200" s="460"/>
      <c r="P200" s="460"/>
      <c r="Q200" s="460"/>
    </row>
    <row r="201" spans="1:17">
      <c r="A201" s="460"/>
      <c r="B201" s="447"/>
      <c r="C201" s="589" t="s">
        <v>1797</v>
      </c>
      <c r="D201" s="460"/>
      <c r="E201" s="460"/>
      <c r="F201" s="460"/>
      <c r="G201" s="460"/>
      <c r="H201" s="460"/>
      <c r="I201" s="590">
        <v>39788</v>
      </c>
      <c r="J201" s="591">
        <v>59780</v>
      </c>
      <c r="K201" s="460"/>
      <c r="L201" s="460"/>
      <c r="M201" s="460"/>
      <c r="N201" s="460"/>
      <c r="O201" s="460"/>
      <c r="P201" s="460"/>
      <c r="Q201" s="460"/>
    </row>
    <row r="202" spans="1:17">
      <c r="A202" s="460"/>
      <c r="B202" s="447"/>
      <c r="C202" s="589" t="s">
        <v>1798</v>
      </c>
      <c r="D202" s="460"/>
      <c r="E202" s="460"/>
      <c r="F202" s="460"/>
      <c r="G202" s="460"/>
      <c r="H202" s="460"/>
      <c r="I202" s="590">
        <v>39787</v>
      </c>
      <c r="J202" s="591">
        <v>75563</v>
      </c>
      <c r="K202" s="460"/>
      <c r="L202" s="460"/>
      <c r="M202" s="460"/>
      <c r="N202" s="460"/>
      <c r="O202" s="460"/>
      <c r="P202" s="460"/>
      <c r="Q202" s="460"/>
    </row>
    <row r="203" spans="1:17">
      <c r="A203" s="460"/>
      <c r="B203" s="447"/>
      <c r="C203" s="589" t="s">
        <v>1799</v>
      </c>
      <c r="D203" s="460"/>
      <c r="E203" s="460"/>
      <c r="F203" s="460"/>
      <c r="G203" s="460"/>
      <c r="H203" s="460"/>
      <c r="I203" s="590">
        <v>39787</v>
      </c>
      <c r="J203" s="591">
        <v>15781</v>
      </c>
      <c r="K203" s="460"/>
      <c r="L203" s="460"/>
      <c r="M203" s="460"/>
      <c r="N203" s="460"/>
      <c r="O203" s="460"/>
      <c r="P203" s="460"/>
      <c r="Q203" s="460"/>
    </row>
    <row r="204" spans="1:17">
      <c r="A204" s="460"/>
      <c r="B204" s="447"/>
      <c r="C204" s="589" t="s">
        <v>1800</v>
      </c>
      <c r="D204" s="460"/>
      <c r="E204" s="460"/>
      <c r="F204" s="460"/>
      <c r="G204" s="460"/>
      <c r="H204" s="460"/>
      <c r="I204" s="460"/>
      <c r="J204" s="460"/>
      <c r="K204" s="460"/>
      <c r="L204" s="460"/>
      <c r="M204" s="460"/>
      <c r="N204" s="460"/>
      <c r="O204" s="460"/>
      <c r="P204" s="460"/>
      <c r="Q204" s="460"/>
    </row>
    <row r="205" spans="1:17" ht="20.100000000000001" customHeight="1">
      <c r="B205" s="460"/>
      <c r="C205" s="460"/>
      <c r="D205" s="460"/>
      <c r="E205" s="366"/>
      <c r="F205" s="366"/>
      <c r="G205" s="460"/>
      <c r="H205" s="460"/>
      <c r="I205" s="460"/>
      <c r="J205" s="460"/>
      <c r="K205" s="460"/>
      <c r="L205" s="460"/>
      <c r="M205" s="460"/>
      <c r="N205" s="460"/>
      <c r="O205" s="460"/>
      <c r="P205" s="460"/>
      <c r="Q205" s="460"/>
    </row>
    <row r="206" spans="1:17" ht="20.100000000000001" customHeight="1">
      <c r="B206" s="460"/>
      <c r="C206" s="593" t="s">
        <v>1801</v>
      </c>
      <c r="D206" s="460"/>
      <c r="E206" s="366"/>
      <c r="F206" s="366"/>
      <c r="G206" s="460"/>
      <c r="H206" s="460"/>
      <c r="I206" s="460"/>
      <c r="J206" s="460"/>
      <c r="K206" s="460"/>
      <c r="L206" s="460"/>
      <c r="M206" s="460"/>
      <c r="N206" s="460"/>
      <c r="O206" s="460"/>
      <c r="P206" s="460"/>
      <c r="Q206" s="460"/>
    </row>
    <row r="207" spans="1:17" ht="20.100000000000001" customHeight="1">
      <c r="B207" s="460"/>
      <c r="C207" s="460"/>
      <c r="D207" s="460"/>
      <c r="E207" s="366"/>
      <c r="F207" s="366"/>
      <c r="G207" s="460"/>
      <c r="H207" s="460"/>
      <c r="I207" s="460"/>
      <c r="J207" s="460"/>
      <c r="K207" s="460"/>
      <c r="L207" s="460"/>
      <c r="M207" s="460"/>
      <c r="N207" s="460"/>
      <c r="O207" s="460"/>
      <c r="P207" s="460"/>
      <c r="Q207" s="460"/>
    </row>
    <row r="208" spans="1:17" ht="20.100000000000001" customHeight="1">
      <c r="B208" s="460"/>
      <c r="C208" s="460"/>
      <c r="D208" s="460"/>
      <c r="E208" s="366"/>
      <c r="F208" s="366"/>
      <c r="G208" s="460"/>
      <c r="H208" s="460"/>
      <c r="I208" s="460"/>
      <c r="J208" s="460"/>
      <c r="K208" s="460"/>
      <c r="L208" s="460"/>
      <c r="M208" s="460"/>
      <c r="N208" s="460"/>
      <c r="O208" s="460"/>
      <c r="P208" s="460"/>
      <c r="Q208" s="460"/>
    </row>
    <row r="209" spans="1:1310" ht="20.100000000000001" customHeight="1">
      <c r="B209" s="460"/>
      <c r="C209" s="460"/>
      <c r="D209" s="460"/>
      <c r="E209" s="366"/>
      <c r="F209" s="366"/>
      <c r="G209" s="460"/>
      <c r="H209" s="460"/>
      <c r="I209" s="460"/>
      <c r="J209" s="460"/>
      <c r="K209" s="460"/>
      <c r="L209" s="460"/>
      <c r="M209" s="460"/>
      <c r="N209" s="460"/>
      <c r="O209" s="460"/>
      <c r="P209" s="460"/>
      <c r="Q209" s="460"/>
    </row>
    <row r="210" spans="1:1310" ht="20.100000000000001" customHeight="1">
      <c r="B210" s="460"/>
      <c r="C210" s="460"/>
      <c r="D210" s="460"/>
      <c r="E210" s="366"/>
      <c r="F210" s="366"/>
      <c r="G210" s="460"/>
      <c r="H210" s="460"/>
      <c r="I210" s="460"/>
      <c r="J210" s="460"/>
      <c r="K210" s="460"/>
      <c r="L210" s="460"/>
      <c r="M210" s="460"/>
      <c r="N210" s="460"/>
      <c r="O210" s="460"/>
      <c r="P210" s="460"/>
      <c r="Q210" s="460"/>
    </row>
    <row r="211" spans="1:1310" ht="20.100000000000001" customHeight="1">
      <c r="B211" s="460"/>
      <c r="C211" s="460"/>
      <c r="D211" s="460"/>
      <c r="E211" s="366"/>
      <c r="F211" s="366"/>
      <c r="G211" s="460"/>
      <c r="H211" s="460"/>
      <c r="I211" s="460"/>
      <c r="J211" s="460"/>
      <c r="K211" s="460"/>
      <c r="L211" s="460"/>
      <c r="M211" s="460"/>
      <c r="N211" s="460"/>
      <c r="O211" s="460"/>
      <c r="P211" s="460"/>
      <c r="Q211" s="460"/>
    </row>
    <row r="212" spans="1:1310" ht="20.100000000000001" customHeight="1">
      <c r="B212" s="460"/>
      <c r="C212" s="460"/>
      <c r="D212" s="460"/>
      <c r="E212" s="366"/>
      <c r="F212" s="366"/>
      <c r="G212" s="460"/>
      <c r="H212" s="460"/>
      <c r="I212" s="460"/>
      <c r="J212" s="460"/>
      <c r="K212" s="460"/>
      <c r="L212" s="460"/>
      <c r="M212" s="460"/>
      <c r="N212" s="460"/>
      <c r="O212" s="460"/>
      <c r="P212" s="460"/>
      <c r="Q212" s="460"/>
    </row>
    <row r="213" spans="1:1310" ht="20.100000000000001" customHeight="1">
      <c r="B213" s="460"/>
      <c r="C213" s="460"/>
      <c r="D213" s="460"/>
      <c r="E213" s="366"/>
      <c r="F213" s="366"/>
      <c r="G213" s="460"/>
      <c r="H213" s="460"/>
      <c r="I213" s="460"/>
      <c r="J213" s="460"/>
      <c r="K213" s="460"/>
      <c r="L213" s="460"/>
      <c r="M213" s="460"/>
      <c r="N213" s="460"/>
      <c r="O213" s="460"/>
      <c r="P213" s="460"/>
      <c r="Q213" s="460"/>
    </row>
    <row r="214" spans="1:1310" ht="20.100000000000001" customHeight="1">
      <c r="B214" s="460"/>
      <c r="C214" s="460"/>
      <c r="D214" s="460"/>
      <c r="E214" s="366"/>
      <c r="F214" s="366"/>
      <c r="G214" s="460"/>
      <c r="H214" s="460"/>
      <c r="I214" s="460"/>
      <c r="J214" s="460"/>
      <c r="K214" s="460"/>
      <c r="L214" s="460"/>
      <c r="M214" s="460"/>
      <c r="N214" s="460"/>
      <c r="O214" s="460"/>
      <c r="P214" s="460"/>
      <c r="Q214" s="460"/>
    </row>
    <row r="215" spans="1:1310" ht="20.100000000000001" customHeight="1">
      <c r="B215" s="460"/>
      <c r="C215" s="460"/>
      <c r="D215" s="460"/>
      <c r="E215" s="366"/>
      <c r="F215" s="366"/>
      <c r="G215" s="460"/>
      <c r="H215" s="460"/>
      <c r="I215" s="460"/>
      <c r="J215" s="460"/>
      <c r="K215" s="460"/>
      <c r="L215" s="460"/>
      <c r="M215" s="460"/>
      <c r="N215" s="460"/>
      <c r="O215" s="460"/>
      <c r="P215" s="460"/>
      <c r="Q215" s="460"/>
    </row>
    <row r="216" spans="1:1310" ht="20.100000000000001" customHeight="1">
      <c r="B216" s="460"/>
      <c r="C216" s="460"/>
      <c r="D216" s="460"/>
      <c r="E216" s="366"/>
      <c r="F216" s="366"/>
      <c r="G216" s="460"/>
      <c r="H216" s="460"/>
      <c r="I216" s="460"/>
      <c r="J216" s="460"/>
      <c r="K216" s="460"/>
      <c r="L216" s="460"/>
      <c r="M216" s="460"/>
      <c r="N216" s="460"/>
      <c r="O216" s="460"/>
      <c r="P216" s="460"/>
      <c r="Q216" s="460"/>
    </row>
    <row r="217" spans="1:1310" ht="20.100000000000001" customHeight="1">
      <c r="B217" s="460"/>
      <c r="C217" s="460"/>
      <c r="D217" s="460"/>
      <c r="E217" s="366"/>
      <c r="F217" s="366"/>
      <c r="G217" s="460"/>
      <c r="H217" s="460"/>
      <c r="I217" s="460"/>
      <c r="J217" s="460"/>
      <c r="K217" s="460"/>
      <c r="L217" s="460"/>
      <c r="M217" s="460"/>
      <c r="N217" s="460"/>
      <c r="O217" s="460"/>
      <c r="P217" s="460"/>
      <c r="Q217" s="460"/>
    </row>
    <row r="218" spans="1:1310" ht="20.100000000000001" customHeight="1">
      <c r="B218" s="460"/>
      <c r="C218" s="460"/>
      <c r="D218" s="460"/>
      <c r="E218" s="366"/>
      <c r="F218" s="366"/>
      <c r="G218" s="460"/>
      <c r="H218" s="460"/>
      <c r="I218" s="460"/>
      <c r="J218" s="460"/>
      <c r="K218" s="460"/>
      <c r="L218" s="460"/>
      <c r="M218" s="460"/>
      <c r="N218" s="460"/>
      <c r="O218" s="460"/>
      <c r="P218" s="460"/>
      <c r="Q218" s="460"/>
    </row>
    <row r="219" spans="1:1310" s="596" customFormat="1" ht="23.25" customHeight="1">
      <c r="A219" s="594">
        <v>1</v>
      </c>
      <c r="B219" s="1888" t="s">
        <v>1802</v>
      </c>
      <c r="C219" s="1888"/>
      <c r="D219" s="1888"/>
      <c r="E219" s="1888"/>
      <c r="F219" s="1888"/>
      <c r="G219" s="1888"/>
      <c r="H219" s="1888"/>
      <c r="I219" s="1888"/>
      <c r="J219" s="1888"/>
      <c r="K219" s="1888"/>
      <c r="L219" s="1888"/>
      <c r="M219" s="1888"/>
      <c r="N219" s="1888"/>
      <c r="O219" s="1888"/>
      <c r="P219" s="1888"/>
      <c r="Q219" s="1888"/>
      <c r="R219" s="50"/>
      <c r="S219" s="50"/>
      <c r="T219" s="50"/>
      <c r="U219" s="50"/>
      <c r="V219" s="50"/>
      <c r="W219" s="50"/>
      <c r="X219" s="50"/>
      <c r="Y219" s="50"/>
      <c r="Z219" s="50"/>
      <c r="AA219" s="50"/>
      <c r="AB219" s="50"/>
      <c r="AC219" s="50"/>
      <c r="AD219" s="595"/>
      <c r="AE219" s="595"/>
      <c r="AF219" s="595"/>
      <c r="AG219" s="595"/>
      <c r="AH219" s="595"/>
      <c r="AI219" s="595"/>
      <c r="AJ219" s="595"/>
      <c r="AK219" s="595"/>
      <c r="AL219" s="595"/>
      <c r="AM219" s="595"/>
      <c r="AN219" s="595"/>
      <c r="AO219" s="595"/>
      <c r="AP219" s="595"/>
      <c r="AQ219" s="595"/>
      <c r="AR219" s="595"/>
      <c r="AS219" s="595"/>
      <c r="AT219" s="595"/>
      <c r="AU219" s="595"/>
      <c r="AV219" s="595"/>
      <c r="AW219" s="595"/>
      <c r="AX219" s="595"/>
      <c r="AY219" s="595"/>
      <c r="AZ219" s="595"/>
      <c r="BA219" s="595"/>
      <c r="BB219" s="595"/>
      <c r="BC219" s="595"/>
      <c r="BD219" s="595"/>
      <c r="BE219" s="595"/>
      <c r="BF219" s="595"/>
      <c r="BG219" s="595"/>
      <c r="BH219" s="595"/>
      <c r="BI219" s="595"/>
      <c r="BJ219" s="595"/>
      <c r="BK219" s="595"/>
      <c r="BL219" s="595"/>
      <c r="BM219" s="595"/>
      <c r="BN219" s="595"/>
      <c r="BO219" s="595"/>
      <c r="BP219" s="595"/>
      <c r="BQ219" s="595"/>
      <c r="BR219" s="595"/>
      <c r="BS219" s="595"/>
      <c r="BT219" s="595"/>
      <c r="BU219" s="595"/>
      <c r="BV219" s="595"/>
      <c r="BW219" s="595"/>
      <c r="BX219" s="595"/>
      <c r="BY219" s="595"/>
      <c r="BZ219" s="595"/>
      <c r="CA219" s="595"/>
      <c r="CB219" s="595"/>
      <c r="CC219" s="595"/>
      <c r="CD219" s="595"/>
      <c r="CE219" s="595"/>
      <c r="CF219" s="595"/>
      <c r="CG219" s="595"/>
      <c r="CH219" s="595"/>
      <c r="CI219" s="595"/>
      <c r="CJ219" s="595"/>
      <c r="CK219" s="595"/>
      <c r="CL219" s="595"/>
      <c r="CM219" s="595"/>
      <c r="CN219" s="595"/>
      <c r="CO219" s="595"/>
      <c r="CP219" s="595"/>
      <c r="CQ219" s="595"/>
      <c r="CR219" s="595"/>
      <c r="CS219" s="595"/>
      <c r="CT219" s="595"/>
      <c r="CU219" s="595"/>
      <c r="CV219" s="595"/>
      <c r="CW219" s="595"/>
      <c r="CX219" s="595"/>
      <c r="CY219" s="595"/>
      <c r="CZ219" s="595"/>
      <c r="DA219" s="595"/>
      <c r="DB219" s="595"/>
      <c r="DC219" s="595"/>
      <c r="DD219" s="595"/>
      <c r="DE219" s="595"/>
      <c r="DF219" s="595"/>
      <c r="DG219" s="595"/>
      <c r="DH219" s="595"/>
      <c r="DI219" s="595"/>
      <c r="DJ219" s="595"/>
      <c r="DK219" s="595"/>
      <c r="DL219" s="595"/>
      <c r="DM219" s="595"/>
      <c r="DN219" s="595"/>
      <c r="DO219" s="595"/>
      <c r="DP219" s="595"/>
      <c r="DQ219" s="595"/>
      <c r="DR219" s="595"/>
      <c r="DS219" s="595"/>
      <c r="DT219" s="595"/>
      <c r="DU219" s="595"/>
      <c r="DV219" s="595"/>
      <c r="DW219" s="595"/>
      <c r="DX219" s="595"/>
      <c r="DY219" s="595"/>
      <c r="DZ219" s="595"/>
      <c r="EA219" s="595"/>
      <c r="EB219" s="595"/>
      <c r="EC219" s="595"/>
      <c r="ED219" s="595"/>
      <c r="EE219" s="595"/>
      <c r="EF219" s="595"/>
      <c r="EG219" s="595"/>
      <c r="EH219" s="595"/>
      <c r="EI219" s="595"/>
      <c r="EJ219" s="595"/>
      <c r="EK219" s="595"/>
      <c r="EL219" s="595"/>
      <c r="EM219" s="595"/>
      <c r="EN219" s="595"/>
      <c r="EO219" s="595"/>
      <c r="EP219" s="595"/>
      <c r="EQ219" s="595"/>
      <c r="ER219" s="595"/>
      <c r="ES219" s="595"/>
      <c r="ET219" s="595"/>
      <c r="EU219" s="595"/>
      <c r="EV219" s="595"/>
      <c r="EW219" s="595"/>
      <c r="EX219" s="595"/>
      <c r="EY219" s="595"/>
      <c r="EZ219" s="595"/>
      <c r="FA219" s="595"/>
      <c r="FB219" s="595"/>
      <c r="FC219" s="595"/>
      <c r="FD219" s="595"/>
      <c r="FE219" s="595"/>
      <c r="FF219" s="595"/>
      <c r="FG219" s="595"/>
      <c r="FH219" s="595"/>
      <c r="FI219" s="595"/>
      <c r="FJ219" s="595"/>
      <c r="FK219" s="595"/>
      <c r="FL219" s="595"/>
      <c r="FM219" s="595"/>
      <c r="FN219" s="595"/>
      <c r="FO219" s="595"/>
      <c r="FP219" s="595"/>
      <c r="FQ219" s="595"/>
      <c r="FR219" s="595"/>
      <c r="FS219" s="595"/>
      <c r="FT219" s="595"/>
      <c r="FU219" s="595"/>
      <c r="FV219" s="595"/>
      <c r="FW219" s="595"/>
      <c r="FX219" s="595"/>
      <c r="FY219" s="595"/>
      <c r="FZ219" s="595"/>
      <c r="GA219" s="595"/>
      <c r="GB219" s="595"/>
      <c r="GC219" s="595"/>
      <c r="GD219" s="595"/>
      <c r="GE219" s="595"/>
      <c r="GF219" s="595"/>
      <c r="GG219" s="595"/>
      <c r="GH219" s="595"/>
      <c r="GI219" s="595"/>
      <c r="GJ219" s="595"/>
      <c r="GK219" s="595"/>
      <c r="GL219" s="595"/>
      <c r="GM219" s="595"/>
      <c r="GN219" s="595"/>
      <c r="GO219" s="595"/>
      <c r="GP219" s="595"/>
      <c r="GQ219" s="595"/>
      <c r="GR219" s="595"/>
      <c r="GS219" s="595"/>
      <c r="GT219" s="595"/>
      <c r="GU219" s="595"/>
      <c r="GV219" s="595"/>
      <c r="GW219" s="595"/>
      <c r="GX219" s="595"/>
      <c r="GY219" s="595"/>
      <c r="GZ219" s="595"/>
      <c r="HA219" s="595"/>
      <c r="HB219" s="595"/>
      <c r="HC219" s="595"/>
      <c r="HD219" s="595"/>
      <c r="HE219" s="595"/>
      <c r="HF219" s="595"/>
      <c r="HG219" s="595"/>
      <c r="HH219" s="595"/>
      <c r="HI219" s="595"/>
      <c r="HJ219" s="595"/>
      <c r="HK219" s="595"/>
      <c r="HL219" s="595"/>
      <c r="HM219" s="595"/>
      <c r="HN219" s="595"/>
      <c r="HO219" s="595"/>
      <c r="HP219" s="595"/>
      <c r="HQ219" s="595"/>
      <c r="HR219" s="595"/>
      <c r="HS219" s="595"/>
      <c r="HT219" s="595"/>
      <c r="HU219" s="595"/>
      <c r="HV219" s="595"/>
      <c r="HW219" s="595"/>
      <c r="HX219" s="595"/>
      <c r="HY219" s="595"/>
      <c r="HZ219" s="595"/>
      <c r="IA219" s="595"/>
      <c r="IB219" s="595"/>
      <c r="IC219" s="595"/>
      <c r="ID219" s="595"/>
      <c r="IE219" s="595"/>
      <c r="IF219" s="595"/>
      <c r="IG219" s="595"/>
      <c r="IH219" s="595"/>
      <c r="II219" s="595"/>
      <c r="IJ219" s="595"/>
      <c r="IK219" s="595"/>
      <c r="IL219" s="595"/>
      <c r="IM219" s="595"/>
      <c r="IN219" s="595"/>
      <c r="IO219" s="595"/>
      <c r="IP219" s="595"/>
      <c r="IQ219" s="595"/>
      <c r="IR219" s="595"/>
      <c r="IS219" s="595"/>
      <c r="IT219" s="595"/>
      <c r="IU219" s="595"/>
      <c r="IV219" s="595"/>
      <c r="IW219" s="595"/>
      <c r="IX219" s="595"/>
      <c r="IY219" s="595"/>
      <c r="IZ219" s="595"/>
      <c r="JA219" s="595"/>
      <c r="JB219" s="595"/>
      <c r="JC219" s="595"/>
      <c r="JD219" s="595"/>
      <c r="JE219" s="595"/>
      <c r="JF219" s="595"/>
      <c r="JG219" s="595"/>
      <c r="JH219" s="595"/>
      <c r="JI219" s="595"/>
      <c r="JJ219" s="595"/>
      <c r="JK219" s="595"/>
      <c r="JL219" s="595"/>
      <c r="JM219" s="595"/>
      <c r="JN219" s="595"/>
      <c r="JO219" s="595"/>
      <c r="JP219" s="595"/>
      <c r="JQ219" s="595"/>
      <c r="JR219" s="595"/>
      <c r="JS219" s="595"/>
      <c r="JT219" s="595"/>
      <c r="JU219" s="595"/>
      <c r="JV219" s="595"/>
      <c r="JW219" s="595"/>
      <c r="JX219" s="595"/>
      <c r="JY219" s="595"/>
      <c r="JZ219" s="595"/>
      <c r="KA219" s="595"/>
      <c r="KB219" s="595"/>
      <c r="KC219" s="595"/>
      <c r="KD219" s="595"/>
      <c r="KE219" s="595"/>
      <c r="KF219" s="595"/>
      <c r="KG219" s="595"/>
      <c r="KH219" s="595"/>
      <c r="KI219" s="595"/>
      <c r="KJ219" s="595"/>
      <c r="KK219" s="595"/>
      <c r="KL219" s="595"/>
      <c r="KM219" s="595"/>
      <c r="KN219" s="595"/>
      <c r="KO219" s="595"/>
      <c r="KP219" s="595"/>
      <c r="KQ219" s="595"/>
      <c r="KR219" s="595"/>
      <c r="KS219" s="595"/>
      <c r="KT219" s="595"/>
      <c r="KU219" s="595"/>
      <c r="KV219" s="595"/>
      <c r="KW219" s="595"/>
      <c r="KX219" s="595"/>
      <c r="KY219" s="595"/>
      <c r="KZ219" s="595"/>
      <c r="LA219" s="595"/>
      <c r="LB219" s="595"/>
      <c r="LC219" s="595"/>
      <c r="LD219" s="595"/>
      <c r="LE219" s="595"/>
      <c r="LF219" s="595"/>
      <c r="LG219" s="595"/>
      <c r="LH219" s="595"/>
      <c r="LI219" s="595"/>
      <c r="LJ219" s="595"/>
      <c r="LK219" s="595"/>
      <c r="LL219" s="595"/>
      <c r="LM219" s="595"/>
      <c r="LN219" s="595"/>
      <c r="LO219" s="595"/>
      <c r="LP219" s="595"/>
      <c r="LQ219" s="595"/>
      <c r="LR219" s="595"/>
      <c r="LS219" s="595"/>
      <c r="LT219" s="595"/>
      <c r="LU219" s="595"/>
      <c r="LV219" s="595"/>
      <c r="LW219" s="595"/>
      <c r="LX219" s="595"/>
      <c r="LY219" s="595"/>
      <c r="LZ219" s="595"/>
      <c r="MA219" s="595"/>
      <c r="MB219" s="595"/>
      <c r="MC219" s="595"/>
      <c r="MD219" s="595"/>
      <c r="ME219" s="595"/>
      <c r="MF219" s="595"/>
      <c r="MG219" s="595"/>
      <c r="MH219" s="595"/>
      <c r="MI219" s="595"/>
      <c r="MJ219" s="595"/>
      <c r="MK219" s="595"/>
      <c r="ML219" s="595"/>
      <c r="MM219" s="595"/>
      <c r="MN219" s="595"/>
      <c r="MO219" s="595"/>
      <c r="MP219" s="595"/>
      <c r="MQ219" s="595"/>
      <c r="MR219" s="595"/>
      <c r="MS219" s="595"/>
      <c r="MT219" s="595"/>
      <c r="MU219" s="595"/>
      <c r="MV219" s="595"/>
      <c r="MW219" s="595"/>
      <c r="MX219" s="595"/>
      <c r="MY219" s="595"/>
      <c r="MZ219" s="595"/>
      <c r="NA219" s="595"/>
      <c r="NB219" s="595"/>
      <c r="NC219" s="595"/>
      <c r="ND219" s="595"/>
      <c r="NE219" s="595"/>
      <c r="NF219" s="595"/>
      <c r="NG219" s="595"/>
      <c r="NH219" s="595"/>
      <c r="NI219" s="595"/>
      <c r="NJ219" s="595"/>
      <c r="NK219" s="595"/>
      <c r="NL219" s="595"/>
      <c r="NM219" s="595"/>
      <c r="NN219" s="595"/>
      <c r="NO219" s="595"/>
      <c r="NP219" s="595"/>
      <c r="NQ219" s="595"/>
      <c r="NR219" s="595"/>
      <c r="NS219" s="595"/>
      <c r="NT219" s="595"/>
      <c r="NU219" s="595"/>
      <c r="NV219" s="595"/>
      <c r="NW219" s="595"/>
      <c r="NX219" s="595"/>
      <c r="NY219" s="595"/>
      <c r="NZ219" s="595"/>
      <c r="OA219" s="595"/>
      <c r="OB219" s="595"/>
      <c r="OC219" s="595"/>
      <c r="OD219" s="595"/>
      <c r="OE219" s="595"/>
      <c r="OF219" s="595"/>
      <c r="OG219" s="595"/>
      <c r="OH219" s="595"/>
      <c r="OI219" s="595"/>
      <c r="OJ219" s="595"/>
      <c r="OK219" s="595"/>
      <c r="OL219" s="595"/>
      <c r="OM219" s="595"/>
      <c r="ON219" s="595"/>
      <c r="OO219" s="595"/>
      <c r="OP219" s="595"/>
      <c r="OQ219" s="595"/>
      <c r="OR219" s="595"/>
      <c r="OS219" s="595"/>
      <c r="OT219" s="595"/>
      <c r="OU219" s="595"/>
      <c r="OV219" s="595"/>
      <c r="OW219" s="595"/>
      <c r="OX219" s="595"/>
      <c r="OY219" s="595"/>
      <c r="OZ219" s="595"/>
      <c r="PA219" s="595"/>
      <c r="PB219" s="595"/>
      <c r="PC219" s="595"/>
      <c r="PD219" s="595"/>
      <c r="PE219" s="595"/>
      <c r="PF219" s="595"/>
      <c r="PG219" s="595"/>
      <c r="PH219" s="595"/>
      <c r="PI219" s="595"/>
      <c r="PJ219" s="595"/>
      <c r="PK219" s="595"/>
      <c r="PL219" s="595"/>
      <c r="PM219" s="595"/>
      <c r="PN219" s="595"/>
      <c r="PO219" s="595"/>
      <c r="PP219" s="595"/>
      <c r="PQ219" s="595"/>
      <c r="PR219" s="595"/>
      <c r="PS219" s="595"/>
      <c r="PT219" s="595"/>
      <c r="PU219" s="595"/>
      <c r="PV219" s="595"/>
      <c r="PW219" s="595"/>
      <c r="PX219" s="595"/>
      <c r="PY219" s="595"/>
      <c r="PZ219" s="595"/>
      <c r="QA219" s="595"/>
      <c r="QB219" s="595"/>
      <c r="QC219" s="595"/>
      <c r="QD219" s="595"/>
      <c r="QE219" s="595"/>
      <c r="QF219" s="595"/>
      <c r="QG219" s="595"/>
      <c r="QH219" s="595"/>
      <c r="QI219" s="595"/>
      <c r="QJ219" s="595"/>
      <c r="QK219" s="595"/>
      <c r="QL219" s="595"/>
      <c r="QM219" s="595"/>
      <c r="QN219" s="595"/>
      <c r="QO219" s="595"/>
      <c r="QP219" s="595"/>
      <c r="QQ219" s="595"/>
      <c r="QR219" s="595"/>
      <c r="QS219" s="595"/>
      <c r="QT219" s="595"/>
      <c r="QU219" s="595"/>
      <c r="QV219" s="595"/>
      <c r="QW219" s="595"/>
      <c r="QX219" s="595"/>
      <c r="QY219" s="595"/>
      <c r="QZ219" s="595"/>
      <c r="RA219" s="595"/>
      <c r="RB219" s="595"/>
      <c r="RC219" s="595"/>
      <c r="RD219" s="595"/>
      <c r="RE219" s="595"/>
      <c r="RF219" s="595"/>
      <c r="RG219" s="595"/>
      <c r="RH219" s="595"/>
      <c r="RI219" s="595"/>
      <c r="RJ219" s="595"/>
      <c r="RK219" s="595"/>
      <c r="RL219" s="595"/>
      <c r="RM219" s="595"/>
      <c r="RN219" s="595"/>
      <c r="RO219" s="595"/>
      <c r="RP219" s="595"/>
      <c r="RQ219" s="595"/>
      <c r="RR219" s="595"/>
      <c r="RS219" s="595"/>
      <c r="RT219" s="595"/>
      <c r="RU219" s="595"/>
      <c r="RV219" s="595"/>
      <c r="RW219" s="595"/>
      <c r="RX219" s="595"/>
      <c r="RY219" s="595"/>
      <c r="RZ219" s="595"/>
      <c r="SA219" s="595"/>
      <c r="SB219" s="595"/>
      <c r="SC219" s="595"/>
      <c r="SD219" s="595"/>
      <c r="SE219" s="595"/>
      <c r="SF219" s="595"/>
      <c r="SG219" s="595"/>
      <c r="SH219" s="595"/>
      <c r="SI219" s="595"/>
      <c r="SJ219" s="595"/>
      <c r="SK219" s="595"/>
      <c r="SL219" s="595"/>
      <c r="SM219" s="595"/>
      <c r="SN219" s="595"/>
      <c r="SO219" s="595"/>
      <c r="SP219" s="595"/>
      <c r="SQ219" s="595"/>
      <c r="SR219" s="595"/>
      <c r="SS219" s="595"/>
      <c r="ST219" s="595"/>
      <c r="SU219" s="595"/>
      <c r="SV219" s="595"/>
      <c r="SW219" s="595"/>
      <c r="SX219" s="595"/>
      <c r="SY219" s="595"/>
      <c r="SZ219" s="595"/>
      <c r="TA219" s="595"/>
      <c r="TB219" s="595"/>
      <c r="TC219" s="595"/>
      <c r="TD219" s="595"/>
      <c r="TE219" s="595"/>
      <c r="TF219" s="595"/>
      <c r="TG219" s="595"/>
      <c r="TH219" s="595"/>
      <c r="TI219" s="595"/>
      <c r="TJ219" s="595"/>
      <c r="TK219" s="595"/>
      <c r="TL219" s="595"/>
      <c r="TM219" s="595"/>
      <c r="TN219" s="595"/>
      <c r="TO219" s="595"/>
      <c r="TP219" s="595"/>
      <c r="TQ219" s="595"/>
      <c r="TR219" s="595"/>
      <c r="TS219" s="595"/>
      <c r="TT219" s="595"/>
      <c r="TU219" s="595"/>
      <c r="TV219" s="595"/>
      <c r="TW219" s="595"/>
      <c r="TX219" s="595"/>
      <c r="TY219" s="595"/>
      <c r="TZ219" s="595"/>
      <c r="UA219" s="595"/>
      <c r="UB219" s="595"/>
      <c r="UC219" s="595"/>
      <c r="UD219" s="595"/>
      <c r="UE219" s="595"/>
      <c r="UF219" s="595"/>
      <c r="UG219" s="595"/>
      <c r="UH219" s="595"/>
      <c r="UI219" s="595"/>
      <c r="UJ219" s="595"/>
      <c r="UK219" s="595"/>
      <c r="UL219" s="595"/>
      <c r="UM219" s="595"/>
      <c r="UN219" s="595"/>
      <c r="UO219" s="595"/>
      <c r="UP219" s="595"/>
      <c r="UQ219" s="595"/>
      <c r="UR219" s="595"/>
      <c r="US219" s="595"/>
      <c r="UT219" s="595"/>
      <c r="UU219" s="595"/>
      <c r="UV219" s="595"/>
      <c r="UW219" s="595"/>
      <c r="UX219" s="595"/>
      <c r="UY219" s="595"/>
      <c r="UZ219" s="595"/>
      <c r="VA219" s="595"/>
      <c r="VB219" s="595"/>
      <c r="VC219" s="595"/>
      <c r="VD219" s="595"/>
      <c r="VE219" s="595"/>
      <c r="VF219" s="595"/>
      <c r="VG219" s="595"/>
      <c r="VH219" s="595"/>
      <c r="VI219" s="595"/>
      <c r="VJ219" s="595"/>
      <c r="VK219" s="595"/>
      <c r="VL219" s="595"/>
      <c r="VM219" s="595"/>
      <c r="VN219" s="595"/>
      <c r="VO219" s="595"/>
      <c r="VP219" s="595"/>
      <c r="VQ219" s="595"/>
      <c r="VR219" s="595"/>
      <c r="VS219" s="595"/>
      <c r="VT219" s="595"/>
      <c r="VU219" s="595"/>
      <c r="VV219" s="595"/>
      <c r="VW219" s="595"/>
      <c r="VX219" s="595"/>
      <c r="VY219" s="595"/>
      <c r="VZ219" s="595"/>
      <c r="WA219" s="595"/>
      <c r="WB219" s="595"/>
      <c r="WC219" s="595"/>
      <c r="WD219" s="595"/>
      <c r="WE219" s="595"/>
      <c r="WF219" s="595"/>
      <c r="WG219" s="595"/>
      <c r="WH219" s="595"/>
      <c r="WI219" s="595"/>
      <c r="WJ219" s="595"/>
      <c r="WK219" s="595"/>
      <c r="WL219" s="595"/>
      <c r="WM219" s="595"/>
      <c r="WN219" s="595"/>
      <c r="WO219" s="595"/>
      <c r="WP219" s="595"/>
      <c r="WQ219" s="595"/>
      <c r="WR219" s="595"/>
      <c r="WS219" s="595"/>
      <c r="WT219" s="595"/>
      <c r="WU219" s="595"/>
      <c r="WV219" s="595"/>
      <c r="WW219" s="595"/>
      <c r="WX219" s="595"/>
      <c r="WY219" s="595"/>
      <c r="WZ219" s="595"/>
      <c r="XA219" s="595"/>
      <c r="XB219" s="595"/>
      <c r="XC219" s="595"/>
      <c r="XD219" s="595"/>
      <c r="XE219" s="595"/>
      <c r="XF219" s="595"/>
      <c r="XG219" s="595"/>
      <c r="XH219" s="595"/>
      <c r="XI219" s="595"/>
      <c r="XJ219" s="595"/>
      <c r="XK219" s="595"/>
      <c r="XL219" s="595"/>
      <c r="XM219" s="595"/>
      <c r="XN219" s="595"/>
      <c r="XO219" s="595"/>
      <c r="XP219" s="595"/>
      <c r="XQ219" s="595"/>
      <c r="XR219" s="595"/>
      <c r="XS219" s="595"/>
      <c r="XT219" s="595"/>
      <c r="XU219" s="595"/>
      <c r="XV219" s="595"/>
      <c r="XW219" s="595"/>
      <c r="XX219" s="595"/>
      <c r="XY219" s="595"/>
      <c r="XZ219" s="595"/>
      <c r="YA219" s="595"/>
      <c r="YB219" s="595"/>
      <c r="YC219" s="595"/>
      <c r="YD219" s="595"/>
      <c r="YE219" s="595"/>
      <c r="YF219" s="595"/>
      <c r="YG219" s="595"/>
      <c r="YH219" s="595"/>
      <c r="YI219" s="595"/>
      <c r="YJ219" s="595"/>
      <c r="YK219" s="595"/>
      <c r="YL219" s="595"/>
      <c r="YM219" s="595"/>
      <c r="YN219" s="595"/>
      <c r="YO219" s="595"/>
      <c r="YP219" s="595"/>
      <c r="YQ219" s="595"/>
      <c r="YR219" s="595"/>
      <c r="YS219" s="595"/>
      <c r="YT219" s="595"/>
      <c r="YU219" s="595"/>
      <c r="YV219" s="595"/>
      <c r="YW219" s="595"/>
      <c r="YX219" s="595"/>
      <c r="YY219" s="595"/>
      <c r="YZ219" s="595"/>
      <c r="ZA219" s="595"/>
      <c r="ZB219" s="595"/>
      <c r="ZC219" s="595"/>
      <c r="ZD219" s="595"/>
      <c r="ZE219" s="595"/>
      <c r="ZF219" s="595"/>
      <c r="ZG219" s="595"/>
      <c r="ZH219" s="595"/>
      <c r="ZI219" s="595"/>
      <c r="ZJ219" s="595"/>
      <c r="ZK219" s="595"/>
      <c r="ZL219" s="595"/>
      <c r="ZM219" s="595"/>
      <c r="ZN219" s="595"/>
      <c r="ZO219" s="595"/>
      <c r="ZP219" s="595"/>
      <c r="ZQ219" s="595"/>
      <c r="ZR219" s="595"/>
      <c r="ZS219" s="595"/>
      <c r="ZT219" s="595"/>
      <c r="ZU219" s="595"/>
      <c r="ZV219" s="595"/>
      <c r="ZW219" s="595"/>
      <c r="ZX219" s="595"/>
      <c r="ZY219" s="595"/>
      <c r="ZZ219" s="595"/>
      <c r="AAA219" s="595"/>
      <c r="AAB219" s="595"/>
      <c r="AAC219" s="595"/>
      <c r="AAD219" s="595"/>
      <c r="AAE219" s="595"/>
      <c r="AAF219" s="595"/>
      <c r="AAG219" s="595"/>
      <c r="AAH219" s="595"/>
      <c r="AAI219" s="595"/>
      <c r="AAJ219" s="595"/>
      <c r="AAK219" s="595"/>
      <c r="AAL219" s="595"/>
      <c r="AAM219" s="595"/>
      <c r="AAN219" s="595"/>
      <c r="AAO219" s="595"/>
      <c r="AAP219" s="595"/>
      <c r="AAQ219" s="595"/>
      <c r="AAR219" s="595"/>
      <c r="AAS219" s="595"/>
      <c r="AAT219" s="595"/>
      <c r="AAU219" s="595"/>
      <c r="AAV219" s="595"/>
      <c r="AAW219" s="595"/>
      <c r="AAX219" s="595"/>
      <c r="AAY219" s="595"/>
      <c r="AAZ219" s="595"/>
      <c r="ABA219" s="595"/>
      <c r="ABB219" s="595"/>
      <c r="ABC219" s="595"/>
      <c r="ABD219" s="595"/>
      <c r="ABE219" s="595"/>
      <c r="ABF219" s="595"/>
      <c r="ABG219" s="595"/>
      <c r="ABH219" s="595"/>
      <c r="ABI219" s="595"/>
      <c r="ABJ219" s="595"/>
      <c r="ABK219" s="595"/>
      <c r="ABL219" s="595"/>
      <c r="ABM219" s="595"/>
      <c r="ABN219" s="595"/>
      <c r="ABO219" s="595"/>
      <c r="ABP219" s="595"/>
      <c r="ABQ219" s="595"/>
      <c r="ABR219" s="595"/>
      <c r="ABS219" s="595"/>
      <c r="ABT219" s="595"/>
      <c r="ABU219" s="595"/>
      <c r="ABV219" s="595"/>
      <c r="ABW219" s="595"/>
      <c r="ABX219" s="595"/>
      <c r="ABY219" s="595"/>
      <c r="ABZ219" s="595"/>
      <c r="ACA219" s="595"/>
      <c r="ACB219" s="595"/>
      <c r="ACC219" s="595"/>
      <c r="ACD219" s="595"/>
      <c r="ACE219" s="595"/>
      <c r="ACF219" s="595"/>
      <c r="ACG219" s="595"/>
      <c r="ACH219" s="595"/>
      <c r="ACI219" s="595"/>
      <c r="ACJ219" s="595"/>
      <c r="ACK219" s="595"/>
      <c r="ACL219" s="595"/>
      <c r="ACM219" s="595"/>
      <c r="ACN219" s="595"/>
      <c r="ACO219" s="595"/>
      <c r="ACP219" s="595"/>
      <c r="ACQ219" s="595"/>
      <c r="ACR219" s="595"/>
      <c r="ACS219" s="595"/>
      <c r="ACT219" s="595"/>
      <c r="ACU219" s="595"/>
      <c r="ACV219" s="595"/>
      <c r="ACW219" s="595"/>
      <c r="ACX219" s="595"/>
      <c r="ACY219" s="595"/>
      <c r="ACZ219" s="595"/>
      <c r="ADA219" s="595"/>
      <c r="ADB219" s="595"/>
      <c r="ADC219" s="595"/>
      <c r="ADD219" s="595"/>
      <c r="ADE219" s="595"/>
      <c r="ADF219" s="595"/>
      <c r="ADG219" s="595"/>
      <c r="ADH219" s="595"/>
      <c r="ADI219" s="595"/>
      <c r="ADJ219" s="595"/>
      <c r="ADK219" s="595"/>
      <c r="ADL219" s="595"/>
      <c r="ADM219" s="595"/>
      <c r="ADN219" s="595"/>
      <c r="ADO219" s="595"/>
      <c r="ADP219" s="595"/>
      <c r="ADQ219" s="595"/>
      <c r="ADR219" s="595"/>
      <c r="ADS219" s="595"/>
      <c r="ADT219" s="595"/>
      <c r="ADU219" s="595"/>
      <c r="ADV219" s="595"/>
      <c r="ADW219" s="595"/>
      <c r="ADX219" s="595"/>
      <c r="ADY219" s="595"/>
      <c r="ADZ219" s="595"/>
      <c r="AEA219" s="595"/>
      <c r="AEB219" s="595"/>
      <c r="AEC219" s="595"/>
      <c r="AED219" s="595"/>
      <c r="AEE219" s="595"/>
      <c r="AEF219" s="595"/>
      <c r="AEG219" s="595"/>
      <c r="AEH219" s="595"/>
      <c r="AEI219" s="595"/>
      <c r="AEJ219" s="595"/>
      <c r="AEK219" s="595"/>
      <c r="AEL219" s="595"/>
      <c r="AEM219" s="595"/>
      <c r="AEN219" s="595"/>
      <c r="AEO219" s="595"/>
      <c r="AEP219" s="595"/>
      <c r="AEQ219" s="595"/>
      <c r="AER219" s="595"/>
      <c r="AES219" s="595"/>
      <c r="AET219" s="595"/>
      <c r="AEU219" s="595"/>
      <c r="AEV219" s="595"/>
      <c r="AEW219" s="595"/>
      <c r="AEX219" s="595"/>
      <c r="AEY219" s="595"/>
      <c r="AEZ219" s="595"/>
      <c r="AFA219" s="595"/>
      <c r="AFB219" s="595"/>
      <c r="AFC219" s="595"/>
      <c r="AFD219" s="595"/>
      <c r="AFE219" s="595"/>
      <c r="AFF219" s="595"/>
      <c r="AFG219" s="595"/>
      <c r="AFH219" s="595"/>
      <c r="AFI219" s="595"/>
      <c r="AFJ219" s="595"/>
      <c r="AFK219" s="595"/>
      <c r="AFL219" s="595"/>
      <c r="AFM219" s="595"/>
      <c r="AFN219" s="595"/>
      <c r="AFO219" s="595"/>
      <c r="AFP219" s="595"/>
      <c r="AFQ219" s="595"/>
      <c r="AFR219" s="595"/>
      <c r="AFS219" s="595"/>
      <c r="AFT219" s="595"/>
      <c r="AFU219" s="595"/>
      <c r="AFV219" s="595"/>
      <c r="AFW219" s="595"/>
      <c r="AFX219" s="595"/>
      <c r="AFY219" s="595"/>
      <c r="AFZ219" s="595"/>
      <c r="AGA219" s="595"/>
      <c r="AGB219" s="595"/>
      <c r="AGC219" s="595"/>
      <c r="AGD219" s="595"/>
      <c r="AGE219" s="595"/>
      <c r="AGF219" s="595"/>
      <c r="AGG219" s="595"/>
      <c r="AGH219" s="595"/>
      <c r="AGI219" s="595"/>
      <c r="AGJ219" s="595"/>
      <c r="AGK219" s="595"/>
      <c r="AGL219" s="595"/>
      <c r="AGM219" s="595"/>
      <c r="AGN219" s="595"/>
      <c r="AGO219" s="595"/>
      <c r="AGP219" s="595"/>
      <c r="AGQ219" s="595"/>
      <c r="AGR219" s="595"/>
      <c r="AGS219" s="595"/>
      <c r="AGT219" s="595"/>
      <c r="AGU219" s="595"/>
      <c r="AGV219" s="595"/>
      <c r="AGW219" s="595"/>
      <c r="AGX219" s="595"/>
      <c r="AGY219" s="595"/>
      <c r="AGZ219" s="595"/>
      <c r="AHA219" s="595"/>
      <c r="AHB219" s="595"/>
      <c r="AHC219" s="595"/>
      <c r="AHD219" s="595"/>
      <c r="AHE219" s="595"/>
      <c r="AHF219" s="595"/>
      <c r="AHG219" s="595"/>
      <c r="AHH219" s="595"/>
      <c r="AHI219" s="595"/>
      <c r="AHJ219" s="595"/>
      <c r="AHK219" s="595"/>
      <c r="AHL219" s="595"/>
      <c r="AHM219" s="595"/>
      <c r="AHN219" s="595"/>
      <c r="AHO219" s="595"/>
      <c r="AHP219" s="595"/>
      <c r="AHQ219" s="595"/>
      <c r="AHR219" s="595"/>
      <c r="AHS219" s="595"/>
      <c r="AHT219" s="595"/>
      <c r="AHU219" s="595"/>
      <c r="AHV219" s="595"/>
      <c r="AHW219" s="595"/>
      <c r="AHX219" s="595"/>
      <c r="AHY219" s="595"/>
      <c r="AHZ219" s="595"/>
      <c r="AIA219" s="595"/>
      <c r="AIB219" s="595"/>
      <c r="AIC219" s="595"/>
      <c r="AID219" s="595"/>
      <c r="AIE219" s="595"/>
      <c r="AIF219" s="595"/>
      <c r="AIG219" s="595"/>
      <c r="AIH219" s="595"/>
      <c r="AII219" s="595"/>
      <c r="AIJ219" s="595"/>
      <c r="AIK219" s="595"/>
      <c r="AIL219" s="595"/>
      <c r="AIM219" s="595"/>
      <c r="AIN219" s="595"/>
      <c r="AIO219" s="595"/>
      <c r="AIP219" s="595"/>
      <c r="AIQ219" s="595"/>
      <c r="AIR219" s="595"/>
      <c r="AIS219" s="595"/>
      <c r="AIT219" s="595"/>
      <c r="AIU219" s="595"/>
      <c r="AIV219" s="595"/>
      <c r="AIW219" s="595"/>
      <c r="AIX219" s="595"/>
      <c r="AIY219" s="595"/>
      <c r="AIZ219" s="595"/>
      <c r="AJA219" s="595"/>
      <c r="AJB219" s="595"/>
      <c r="AJC219" s="595"/>
      <c r="AJD219" s="595"/>
      <c r="AJE219" s="595"/>
      <c r="AJF219" s="595"/>
      <c r="AJG219" s="595"/>
      <c r="AJH219" s="595"/>
      <c r="AJI219" s="595"/>
      <c r="AJJ219" s="595"/>
      <c r="AJK219" s="595"/>
      <c r="AJL219" s="595"/>
      <c r="AJM219" s="595"/>
      <c r="AJN219" s="595"/>
      <c r="AJO219" s="595"/>
      <c r="AJP219" s="595"/>
      <c r="AJQ219" s="595"/>
      <c r="AJR219" s="595"/>
      <c r="AJS219" s="595"/>
      <c r="AJT219" s="595"/>
      <c r="AJU219" s="595"/>
      <c r="AJV219" s="595"/>
      <c r="AJW219" s="595"/>
      <c r="AJX219" s="595"/>
      <c r="AJY219" s="595"/>
      <c r="AJZ219" s="595"/>
      <c r="AKA219" s="595"/>
      <c r="AKB219" s="595"/>
      <c r="AKC219" s="595"/>
      <c r="AKD219" s="595"/>
      <c r="AKE219" s="595"/>
      <c r="AKF219" s="595"/>
      <c r="AKG219" s="595"/>
      <c r="AKH219" s="595"/>
      <c r="AKI219" s="595"/>
      <c r="AKJ219" s="595"/>
      <c r="AKK219" s="595"/>
      <c r="AKL219" s="595"/>
      <c r="AKM219" s="595"/>
      <c r="AKN219" s="595"/>
      <c r="AKO219" s="595"/>
      <c r="AKP219" s="595"/>
      <c r="AKQ219" s="595"/>
      <c r="AKR219" s="595"/>
      <c r="AKS219" s="595"/>
      <c r="AKT219" s="595"/>
      <c r="AKU219" s="595"/>
      <c r="AKV219" s="595"/>
      <c r="AKW219" s="595"/>
      <c r="AKX219" s="595"/>
      <c r="AKY219" s="595"/>
      <c r="AKZ219" s="595"/>
      <c r="ALA219" s="595"/>
      <c r="ALB219" s="595"/>
      <c r="ALC219" s="595"/>
      <c r="ALD219" s="595"/>
      <c r="ALE219" s="595"/>
      <c r="ALF219" s="595"/>
      <c r="ALG219" s="595"/>
      <c r="ALH219" s="595"/>
      <c r="ALI219" s="595"/>
      <c r="ALJ219" s="595"/>
      <c r="ALK219" s="595"/>
      <c r="ALL219" s="595"/>
      <c r="ALM219" s="595"/>
      <c r="ALN219" s="595"/>
      <c r="ALO219" s="595"/>
      <c r="ALP219" s="595"/>
      <c r="ALQ219" s="595"/>
      <c r="ALR219" s="595"/>
      <c r="ALS219" s="595"/>
      <c r="ALT219" s="595"/>
      <c r="ALU219" s="595"/>
      <c r="ALV219" s="595"/>
      <c r="ALW219" s="595"/>
      <c r="ALX219" s="595"/>
      <c r="ALY219" s="595"/>
      <c r="ALZ219" s="595"/>
      <c r="AMA219" s="595"/>
      <c r="AMB219" s="595"/>
      <c r="AMC219" s="595"/>
      <c r="AMD219" s="595"/>
      <c r="AME219" s="595"/>
      <c r="AMF219" s="595"/>
      <c r="AMG219" s="595"/>
      <c r="AMH219" s="595"/>
      <c r="AMI219" s="595"/>
      <c r="AMJ219" s="595"/>
      <c r="AMK219" s="595"/>
      <c r="AML219" s="595"/>
      <c r="AMM219" s="595"/>
      <c r="AMN219" s="595"/>
      <c r="AMO219" s="595"/>
      <c r="AMP219" s="595"/>
      <c r="AMQ219" s="595"/>
      <c r="AMR219" s="595"/>
      <c r="AMS219" s="595"/>
      <c r="AMT219" s="595"/>
      <c r="AMU219" s="595"/>
      <c r="AMV219" s="595"/>
      <c r="AMW219" s="595"/>
      <c r="AMX219" s="595"/>
      <c r="AMY219" s="595"/>
      <c r="AMZ219" s="595"/>
      <c r="ANA219" s="595"/>
      <c r="ANB219" s="595"/>
      <c r="ANC219" s="595"/>
      <c r="AND219" s="595"/>
      <c r="ANE219" s="595"/>
      <c r="ANF219" s="595"/>
      <c r="ANG219" s="595"/>
      <c r="ANH219" s="595"/>
      <c r="ANI219" s="595"/>
      <c r="ANJ219" s="595"/>
      <c r="ANK219" s="595"/>
      <c r="ANL219" s="595"/>
      <c r="ANM219" s="595"/>
      <c r="ANN219" s="595"/>
      <c r="ANO219" s="595"/>
      <c r="ANP219" s="595"/>
      <c r="ANQ219" s="595"/>
      <c r="ANR219" s="595"/>
      <c r="ANS219" s="595"/>
      <c r="ANT219" s="595"/>
      <c r="ANU219" s="595"/>
      <c r="ANV219" s="595"/>
      <c r="ANW219" s="595"/>
      <c r="ANX219" s="595"/>
      <c r="ANY219" s="595"/>
      <c r="ANZ219" s="595"/>
      <c r="AOA219" s="595"/>
      <c r="AOB219" s="595"/>
      <c r="AOC219" s="595"/>
      <c r="AOD219" s="595"/>
      <c r="AOE219" s="595"/>
      <c r="AOF219" s="595"/>
      <c r="AOG219" s="595"/>
      <c r="AOH219" s="595"/>
      <c r="AOI219" s="595"/>
      <c r="AOJ219" s="595"/>
      <c r="AOK219" s="595"/>
      <c r="AOL219" s="595"/>
      <c r="AOM219" s="595"/>
      <c r="AON219" s="595"/>
      <c r="AOO219" s="595"/>
      <c r="AOP219" s="595"/>
      <c r="AOQ219" s="595"/>
      <c r="AOR219" s="595"/>
      <c r="AOS219" s="595"/>
      <c r="AOT219" s="595"/>
      <c r="AOU219" s="595"/>
      <c r="AOV219" s="595"/>
      <c r="AOW219" s="595"/>
      <c r="AOX219" s="595"/>
      <c r="AOY219" s="595"/>
      <c r="AOZ219" s="595"/>
      <c r="APA219" s="595"/>
      <c r="APB219" s="595"/>
      <c r="APC219" s="595"/>
      <c r="APD219" s="595"/>
      <c r="APE219" s="595"/>
      <c r="APF219" s="595"/>
      <c r="APG219" s="595"/>
      <c r="APH219" s="595"/>
      <c r="API219" s="595"/>
      <c r="APJ219" s="595"/>
      <c r="APK219" s="595"/>
      <c r="APL219" s="595"/>
      <c r="APM219" s="595"/>
      <c r="APN219" s="595"/>
      <c r="APO219" s="595"/>
      <c r="APP219" s="595"/>
      <c r="APQ219" s="595"/>
      <c r="APR219" s="595"/>
      <c r="APS219" s="595"/>
      <c r="APT219" s="595"/>
      <c r="APU219" s="595"/>
      <c r="APV219" s="595"/>
      <c r="APW219" s="595"/>
      <c r="APX219" s="595"/>
      <c r="APY219" s="595"/>
      <c r="APZ219" s="595"/>
      <c r="AQA219" s="595"/>
      <c r="AQB219" s="595"/>
      <c r="AQC219" s="595"/>
      <c r="AQD219" s="595"/>
      <c r="AQE219" s="595"/>
      <c r="AQF219" s="595"/>
      <c r="AQG219" s="595"/>
      <c r="AQH219" s="595"/>
      <c r="AQI219" s="595"/>
      <c r="AQJ219" s="595"/>
      <c r="AQK219" s="595"/>
      <c r="AQL219" s="595"/>
      <c r="AQM219" s="595"/>
      <c r="AQN219" s="595"/>
      <c r="AQO219" s="595"/>
      <c r="AQP219" s="595"/>
      <c r="AQQ219" s="595"/>
      <c r="AQR219" s="595"/>
      <c r="AQS219" s="595"/>
      <c r="AQT219" s="595"/>
      <c r="AQU219" s="595"/>
      <c r="AQV219" s="595"/>
      <c r="AQW219" s="595"/>
      <c r="AQX219" s="595"/>
      <c r="AQY219" s="595"/>
      <c r="AQZ219" s="595"/>
      <c r="ARA219" s="595"/>
      <c r="ARB219" s="595"/>
      <c r="ARC219" s="595"/>
      <c r="ARD219" s="595"/>
      <c r="ARE219" s="595"/>
      <c r="ARF219" s="595"/>
      <c r="ARG219" s="595"/>
      <c r="ARH219" s="595"/>
      <c r="ARI219" s="595"/>
      <c r="ARJ219" s="595"/>
      <c r="ARK219" s="595"/>
      <c r="ARL219" s="595"/>
      <c r="ARM219" s="595"/>
      <c r="ARN219" s="595"/>
      <c r="ARO219" s="595"/>
      <c r="ARP219" s="595"/>
      <c r="ARQ219" s="595"/>
      <c r="ARR219" s="595"/>
      <c r="ARS219" s="595"/>
      <c r="ART219" s="595"/>
      <c r="ARU219" s="595"/>
      <c r="ARV219" s="595"/>
      <c r="ARW219" s="595"/>
      <c r="ARX219" s="595"/>
      <c r="ARY219" s="595"/>
      <c r="ARZ219" s="595"/>
      <c r="ASA219" s="595"/>
      <c r="ASB219" s="595"/>
      <c r="ASC219" s="595"/>
      <c r="ASD219" s="595"/>
      <c r="ASE219" s="595"/>
      <c r="ASF219" s="595"/>
      <c r="ASG219" s="595"/>
      <c r="ASH219" s="595"/>
      <c r="ASI219" s="595"/>
      <c r="ASJ219" s="595"/>
      <c r="ASK219" s="595"/>
      <c r="ASL219" s="595"/>
      <c r="ASM219" s="595"/>
      <c r="ASN219" s="595"/>
      <c r="ASO219" s="595"/>
      <c r="ASP219" s="595"/>
      <c r="ASQ219" s="595"/>
      <c r="ASR219" s="595"/>
      <c r="ASS219" s="595"/>
      <c r="AST219" s="595"/>
      <c r="ASU219" s="595"/>
      <c r="ASV219" s="595"/>
      <c r="ASW219" s="595"/>
      <c r="ASX219" s="595"/>
      <c r="ASY219" s="595"/>
      <c r="ASZ219" s="595"/>
      <c r="ATA219" s="595"/>
      <c r="ATB219" s="595"/>
      <c r="ATC219" s="595"/>
      <c r="ATD219" s="595"/>
      <c r="ATE219" s="595"/>
      <c r="ATF219" s="595"/>
      <c r="ATG219" s="595"/>
      <c r="ATH219" s="595"/>
      <c r="ATI219" s="595"/>
      <c r="ATJ219" s="595"/>
      <c r="ATK219" s="595"/>
      <c r="ATL219" s="595"/>
      <c r="ATM219" s="595"/>
      <c r="ATN219" s="595"/>
      <c r="ATO219" s="595"/>
      <c r="ATP219" s="595"/>
      <c r="ATQ219" s="595"/>
      <c r="ATR219" s="595"/>
      <c r="ATS219" s="595"/>
      <c r="ATT219" s="595"/>
      <c r="ATU219" s="595"/>
      <c r="ATV219" s="595"/>
      <c r="ATW219" s="595"/>
      <c r="ATX219" s="595"/>
      <c r="ATY219" s="595"/>
      <c r="ATZ219" s="595"/>
      <c r="AUA219" s="595"/>
      <c r="AUB219" s="595"/>
      <c r="AUC219" s="595"/>
      <c r="AUD219" s="595"/>
      <c r="AUE219" s="595"/>
      <c r="AUF219" s="595"/>
      <c r="AUG219" s="595"/>
      <c r="AUH219" s="595"/>
      <c r="AUI219" s="595"/>
      <c r="AUJ219" s="595"/>
      <c r="AUK219" s="595"/>
      <c r="AUL219" s="595"/>
      <c r="AUM219" s="595"/>
      <c r="AUN219" s="595"/>
      <c r="AUO219" s="595"/>
      <c r="AUP219" s="595"/>
      <c r="AUQ219" s="595"/>
      <c r="AUR219" s="595"/>
      <c r="AUS219" s="595"/>
      <c r="AUT219" s="595"/>
      <c r="AUU219" s="595"/>
      <c r="AUV219" s="595"/>
      <c r="AUW219" s="595"/>
      <c r="AUX219" s="595"/>
      <c r="AUY219" s="595"/>
      <c r="AUZ219" s="595"/>
      <c r="AVA219" s="595"/>
      <c r="AVB219" s="595"/>
      <c r="AVC219" s="595"/>
      <c r="AVD219" s="595"/>
      <c r="AVE219" s="595"/>
      <c r="AVF219" s="595"/>
      <c r="AVG219" s="595"/>
      <c r="AVH219" s="595"/>
      <c r="AVI219" s="595"/>
      <c r="AVJ219" s="595"/>
      <c r="AVK219" s="595"/>
      <c r="AVL219" s="595"/>
      <c r="AVM219" s="595"/>
      <c r="AVN219" s="595"/>
      <c r="AVO219" s="595"/>
      <c r="AVP219" s="595"/>
      <c r="AVQ219" s="595"/>
      <c r="AVR219" s="595"/>
      <c r="AVS219" s="595"/>
      <c r="AVT219" s="595"/>
      <c r="AVU219" s="595"/>
      <c r="AVV219" s="595"/>
      <c r="AVW219" s="595"/>
      <c r="AVX219" s="595"/>
      <c r="AVY219" s="595"/>
      <c r="AVZ219" s="595"/>
      <c r="AWA219" s="595"/>
      <c r="AWB219" s="595"/>
      <c r="AWC219" s="595"/>
      <c r="AWD219" s="595"/>
      <c r="AWE219" s="595"/>
      <c r="AWF219" s="595"/>
      <c r="AWG219" s="595"/>
      <c r="AWH219" s="595"/>
      <c r="AWI219" s="595"/>
      <c r="AWJ219" s="595"/>
      <c r="AWK219" s="595"/>
      <c r="AWL219" s="595"/>
      <c r="AWM219" s="595"/>
      <c r="AWN219" s="595"/>
      <c r="AWO219" s="595"/>
      <c r="AWP219" s="595"/>
      <c r="AWQ219" s="595"/>
      <c r="AWR219" s="595"/>
      <c r="AWS219" s="595"/>
      <c r="AWT219" s="595"/>
      <c r="AWU219" s="595"/>
      <c r="AWV219" s="595"/>
      <c r="AWW219" s="595"/>
      <c r="AWX219" s="595"/>
      <c r="AWY219" s="595"/>
      <c r="AWZ219" s="595"/>
      <c r="AXA219" s="595"/>
      <c r="AXB219" s="595"/>
      <c r="AXC219" s="595"/>
      <c r="AXD219" s="595"/>
      <c r="AXE219" s="595"/>
      <c r="AXF219" s="595"/>
      <c r="AXG219" s="595"/>
      <c r="AXH219" s="595"/>
      <c r="AXI219" s="595"/>
      <c r="AXJ219" s="595"/>
    </row>
    <row r="220" spans="1:1310" s="596" customFormat="1" ht="23.25" customHeight="1">
      <c r="A220" s="597"/>
      <c r="B220" s="1889" t="s">
        <v>1803</v>
      </c>
      <c r="C220" s="1889"/>
      <c r="D220" s="1889"/>
      <c r="E220" s="1889"/>
      <c r="F220" s="1889"/>
      <c r="G220" s="1889"/>
      <c r="H220" s="1889"/>
      <c r="I220" s="1889"/>
      <c r="J220" s="1889"/>
      <c r="K220" s="1889"/>
      <c r="L220" s="1889"/>
      <c r="M220" s="1889"/>
      <c r="N220" s="1889"/>
      <c r="O220" s="1889"/>
      <c r="P220" s="1889"/>
      <c r="Q220" s="1889"/>
      <c r="R220" s="50"/>
      <c r="S220" s="50"/>
      <c r="T220" s="50"/>
      <c r="U220" s="50"/>
      <c r="V220" s="50"/>
      <c r="W220" s="50"/>
      <c r="X220" s="50"/>
      <c r="Y220" s="50"/>
      <c r="Z220" s="50"/>
      <c r="AA220" s="50"/>
      <c r="AB220" s="50"/>
      <c r="AC220" s="50"/>
      <c r="AD220" s="595"/>
      <c r="AE220" s="595"/>
      <c r="AF220" s="595"/>
      <c r="AG220" s="595"/>
      <c r="AH220" s="595"/>
      <c r="AI220" s="595"/>
      <c r="AJ220" s="595"/>
      <c r="AK220" s="595"/>
      <c r="AL220" s="595"/>
      <c r="AM220" s="595"/>
      <c r="AN220" s="595"/>
      <c r="AO220" s="595"/>
      <c r="AP220" s="595"/>
      <c r="AQ220" s="595"/>
      <c r="AR220" s="595"/>
      <c r="AS220" s="595"/>
      <c r="AT220" s="595"/>
      <c r="AU220" s="595"/>
      <c r="AV220" s="595"/>
      <c r="AW220" s="595"/>
      <c r="AX220" s="595"/>
      <c r="AY220" s="595"/>
      <c r="AZ220" s="595"/>
      <c r="BA220" s="595"/>
      <c r="BB220" s="595"/>
      <c r="BC220" s="595"/>
      <c r="BD220" s="595"/>
      <c r="BE220" s="595"/>
      <c r="BF220" s="595"/>
      <c r="BG220" s="595"/>
      <c r="BH220" s="595"/>
      <c r="BI220" s="595"/>
      <c r="BJ220" s="595"/>
      <c r="BK220" s="595"/>
      <c r="BL220" s="595"/>
      <c r="BM220" s="595"/>
      <c r="BN220" s="595"/>
      <c r="BO220" s="595"/>
      <c r="BP220" s="595"/>
      <c r="BQ220" s="595"/>
      <c r="BR220" s="595"/>
      <c r="BS220" s="595"/>
      <c r="BT220" s="595"/>
      <c r="BU220" s="595"/>
      <c r="BV220" s="595"/>
      <c r="BW220" s="595"/>
      <c r="BX220" s="595"/>
      <c r="BY220" s="595"/>
      <c r="BZ220" s="595"/>
      <c r="CA220" s="595"/>
      <c r="CB220" s="595"/>
      <c r="CC220" s="595"/>
      <c r="CD220" s="595"/>
      <c r="CE220" s="595"/>
      <c r="CF220" s="595"/>
      <c r="CG220" s="595"/>
      <c r="CH220" s="595"/>
      <c r="CI220" s="595"/>
      <c r="CJ220" s="595"/>
      <c r="CK220" s="595"/>
      <c r="CL220" s="595"/>
      <c r="CM220" s="595"/>
      <c r="CN220" s="595"/>
      <c r="CO220" s="595"/>
      <c r="CP220" s="595"/>
      <c r="CQ220" s="595"/>
      <c r="CR220" s="595"/>
      <c r="CS220" s="595"/>
      <c r="CT220" s="595"/>
      <c r="CU220" s="595"/>
      <c r="CV220" s="595"/>
      <c r="CW220" s="595"/>
      <c r="CX220" s="595"/>
      <c r="CY220" s="595"/>
      <c r="CZ220" s="595"/>
      <c r="DA220" s="595"/>
      <c r="DB220" s="595"/>
      <c r="DC220" s="595"/>
      <c r="DD220" s="595"/>
      <c r="DE220" s="595"/>
      <c r="DF220" s="595"/>
      <c r="DG220" s="595"/>
      <c r="DH220" s="595"/>
      <c r="DI220" s="595"/>
      <c r="DJ220" s="595"/>
      <c r="DK220" s="595"/>
      <c r="DL220" s="595"/>
      <c r="DM220" s="595"/>
      <c r="DN220" s="595"/>
      <c r="DO220" s="595"/>
      <c r="DP220" s="595"/>
      <c r="DQ220" s="595"/>
      <c r="DR220" s="595"/>
      <c r="DS220" s="595"/>
      <c r="DT220" s="595"/>
      <c r="DU220" s="595"/>
      <c r="DV220" s="595"/>
      <c r="DW220" s="595"/>
      <c r="DX220" s="595"/>
      <c r="DY220" s="595"/>
      <c r="DZ220" s="595"/>
      <c r="EA220" s="595"/>
      <c r="EB220" s="595"/>
      <c r="EC220" s="595"/>
      <c r="ED220" s="595"/>
      <c r="EE220" s="595"/>
      <c r="EF220" s="595"/>
      <c r="EG220" s="595"/>
      <c r="EH220" s="595"/>
      <c r="EI220" s="595"/>
      <c r="EJ220" s="595"/>
      <c r="EK220" s="595"/>
      <c r="EL220" s="595"/>
      <c r="EM220" s="595"/>
      <c r="EN220" s="595"/>
      <c r="EO220" s="595"/>
      <c r="EP220" s="595"/>
      <c r="EQ220" s="595"/>
      <c r="ER220" s="595"/>
      <c r="ES220" s="595"/>
      <c r="ET220" s="595"/>
      <c r="EU220" s="595"/>
      <c r="EV220" s="595"/>
      <c r="EW220" s="595"/>
      <c r="EX220" s="595"/>
      <c r="EY220" s="595"/>
      <c r="EZ220" s="595"/>
      <c r="FA220" s="595"/>
      <c r="FB220" s="595"/>
      <c r="FC220" s="595"/>
      <c r="FD220" s="595"/>
      <c r="FE220" s="595"/>
      <c r="FF220" s="595"/>
      <c r="FG220" s="595"/>
      <c r="FH220" s="595"/>
      <c r="FI220" s="595"/>
      <c r="FJ220" s="595"/>
      <c r="FK220" s="595"/>
      <c r="FL220" s="595"/>
      <c r="FM220" s="595"/>
      <c r="FN220" s="595"/>
      <c r="FO220" s="595"/>
      <c r="FP220" s="595"/>
      <c r="FQ220" s="595"/>
      <c r="FR220" s="595"/>
      <c r="FS220" s="595"/>
      <c r="FT220" s="595"/>
      <c r="FU220" s="595"/>
      <c r="FV220" s="595"/>
      <c r="FW220" s="595"/>
      <c r="FX220" s="595"/>
      <c r="FY220" s="595"/>
      <c r="FZ220" s="595"/>
      <c r="GA220" s="595"/>
      <c r="GB220" s="595"/>
      <c r="GC220" s="595"/>
      <c r="GD220" s="595"/>
      <c r="GE220" s="595"/>
      <c r="GF220" s="595"/>
      <c r="GG220" s="595"/>
      <c r="GH220" s="595"/>
      <c r="GI220" s="595"/>
      <c r="GJ220" s="595"/>
      <c r="GK220" s="595"/>
      <c r="GL220" s="595"/>
      <c r="GM220" s="595"/>
      <c r="GN220" s="595"/>
      <c r="GO220" s="595"/>
      <c r="GP220" s="595"/>
      <c r="GQ220" s="595"/>
      <c r="GR220" s="595"/>
      <c r="GS220" s="595"/>
      <c r="GT220" s="595"/>
      <c r="GU220" s="595"/>
      <c r="GV220" s="595"/>
      <c r="GW220" s="595"/>
      <c r="GX220" s="595"/>
      <c r="GY220" s="595"/>
      <c r="GZ220" s="595"/>
      <c r="HA220" s="595"/>
      <c r="HB220" s="595"/>
      <c r="HC220" s="595"/>
      <c r="HD220" s="595"/>
      <c r="HE220" s="595"/>
      <c r="HF220" s="595"/>
      <c r="HG220" s="595"/>
      <c r="HH220" s="595"/>
      <c r="HI220" s="595"/>
      <c r="HJ220" s="595"/>
      <c r="HK220" s="595"/>
      <c r="HL220" s="595"/>
      <c r="HM220" s="595"/>
      <c r="HN220" s="595"/>
      <c r="HO220" s="595"/>
      <c r="HP220" s="595"/>
      <c r="HQ220" s="595"/>
      <c r="HR220" s="595"/>
      <c r="HS220" s="595"/>
      <c r="HT220" s="595"/>
      <c r="HU220" s="595"/>
      <c r="HV220" s="595"/>
      <c r="HW220" s="595"/>
      <c r="HX220" s="595"/>
      <c r="HY220" s="595"/>
      <c r="HZ220" s="595"/>
      <c r="IA220" s="595"/>
      <c r="IB220" s="595"/>
      <c r="IC220" s="595"/>
      <c r="ID220" s="595"/>
      <c r="IE220" s="595"/>
      <c r="IF220" s="595"/>
      <c r="IG220" s="595"/>
      <c r="IH220" s="595"/>
      <c r="II220" s="595"/>
      <c r="IJ220" s="595"/>
      <c r="IK220" s="595"/>
      <c r="IL220" s="595"/>
      <c r="IM220" s="595"/>
      <c r="IN220" s="595"/>
      <c r="IO220" s="595"/>
      <c r="IP220" s="595"/>
      <c r="IQ220" s="595"/>
      <c r="IR220" s="595"/>
      <c r="IS220" s="595"/>
      <c r="IT220" s="595"/>
      <c r="IU220" s="595"/>
      <c r="IV220" s="595"/>
      <c r="IW220" s="595"/>
      <c r="IX220" s="595"/>
      <c r="IY220" s="595"/>
      <c r="IZ220" s="595"/>
      <c r="JA220" s="595"/>
      <c r="JB220" s="595"/>
      <c r="JC220" s="595"/>
      <c r="JD220" s="595"/>
      <c r="JE220" s="595"/>
      <c r="JF220" s="595"/>
      <c r="JG220" s="595"/>
      <c r="JH220" s="595"/>
      <c r="JI220" s="595"/>
      <c r="JJ220" s="595"/>
      <c r="JK220" s="595"/>
      <c r="JL220" s="595"/>
      <c r="JM220" s="595"/>
      <c r="JN220" s="595"/>
      <c r="JO220" s="595"/>
      <c r="JP220" s="595"/>
      <c r="JQ220" s="595"/>
      <c r="JR220" s="595"/>
      <c r="JS220" s="595"/>
      <c r="JT220" s="595"/>
      <c r="JU220" s="595"/>
      <c r="JV220" s="595"/>
      <c r="JW220" s="595"/>
      <c r="JX220" s="595"/>
      <c r="JY220" s="595"/>
      <c r="JZ220" s="595"/>
      <c r="KA220" s="595"/>
      <c r="KB220" s="595"/>
      <c r="KC220" s="595"/>
      <c r="KD220" s="595"/>
      <c r="KE220" s="595"/>
      <c r="KF220" s="595"/>
      <c r="KG220" s="595"/>
      <c r="KH220" s="595"/>
      <c r="KI220" s="595"/>
      <c r="KJ220" s="595"/>
      <c r="KK220" s="595"/>
      <c r="KL220" s="595"/>
      <c r="KM220" s="595"/>
      <c r="KN220" s="595"/>
      <c r="KO220" s="595"/>
      <c r="KP220" s="595"/>
      <c r="KQ220" s="595"/>
      <c r="KR220" s="595"/>
      <c r="KS220" s="595"/>
      <c r="KT220" s="595"/>
      <c r="KU220" s="595"/>
      <c r="KV220" s="595"/>
      <c r="KW220" s="595"/>
      <c r="KX220" s="595"/>
      <c r="KY220" s="595"/>
      <c r="KZ220" s="595"/>
      <c r="LA220" s="595"/>
      <c r="LB220" s="595"/>
      <c r="LC220" s="595"/>
      <c r="LD220" s="595"/>
      <c r="LE220" s="595"/>
      <c r="LF220" s="595"/>
      <c r="LG220" s="595"/>
      <c r="LH220" s="595"/>
      <c r="LI220" s="595"/>
      <c r="LJ220" s="595"/>
      <c r="LK220" s="595"/>
      <c r="LL220" s="595"/>
      <c r="LM220" s="595"/>
      <c r="LN220" s="595"/>
      <c r="LO220" s="595"/>
      <c r="LP220" s="595"/>
      <c r="LQ220" s="595"/>
      <c r="LR220" s="595"/>
      <c r="LS220" s="595"/>
      <c r="LT220" s="595"/>
      <c r="LU220" s="595"/>
      <c r="LV220" s="595"/>
      <c r="LW220" s="595"/>
      <c r="LX220" s="595"/>
      <c r="LY220" s="595"/>
      <c r="LZ220" s="595"/>
      <c r="MA220" s="595"/>
      <c r="MB220" s="595"/>
      <c r="MC220" s="595"/>
      <c r="MD220" s="595"/>
      <c r="ME220" s="595"/>
      <c r="MF220" s="595"/>
      <c r="MG220" s="595"/>
      <c r="MH220" s="595"/>
      <c r="MI220" s="595"/>
      <c r="MJ220" s="595"/>
      <c r="MK220" s="595"/>
      <c r="ML220" s="595"/>
      <c r="MM220" s="595"/>
      <c r="MN220" s="595"/>
      <c r="MO220" s="595"/>
      <c r="MP220" s="595"/>
      <c r="MQ220" s="595"/>
      <c r="MR220" s="595"/>
      <c r="MS220" s="595"/>
      <c r="MT220" s="595"/>
      <c r="MU220" s="595"/>
      <c r="MV220" s="595"/>
      <c r="MW220" s="595"/>
      <c r="MX220" s="595"/>
      <c r="MY220" s="595"/>
      <c r="MZ220" s="595"/>
      <c r="NA220" s="595"/>
      <c r="NB220" s="595"/>
      <c r="NC220" s="595"/>
      <c r="ND220" s="595"/>
      <c r="NE220" s="595"/>
      <c r="NF220" s="595"/>
      <c r="NG220" s="595"/>
      <c r="NH220" s="595"/>
      <c r="NI220" s="595"/>
      <c r="NJ220" s="595"/>
      <c r="NK220" s="595"/>
      <c r="NL220" s="595"/>
      <c r="NM220" s="595"/>
      <c r="NN220" s="595"/>
      <c r="NO220" s="595"/>
      <c r="NP220" s="595"/>
      <c r="NQ220" s="595"/>
      <c r="NR220" s="595"/>
      <c r="NS220" s="595"/>
      <c r="NT220" s="595"/>
      <c r="NU220" s="595"/>
      <c r="NV220" s="595"/>
      <c r="NW220" s="595"/>
      <c r="NX220" s="595"/>
      <c r="NY220" s="595"/>
      <c r="NZ220" s="595"/>
      <c r="OA220" s="595"/>
      <c r="OB220" s="595"/>
      <c r="OC220" s="595"/>
      <c r="OD220" s="595"/>
      <c r="OE220" s="595"/>
      <c r="OF220" s="595"/>
      <c r="OG220" s="595"/>
      <c r="OH220" s="595"/>
      <c r="OI220" s="595"/>
      <c r="OJ220" s="595"/>
      <c r="OK220" s="595"/>
      <c r="OL220" s="595"/>
      <c r="OM220" s="595"/>
      <c r="ON220" s="595"/>
      <c r="OO220" s="595"/>
      <c r="OP220" s="595"/>
      <c r="OQ220" s="595"/>
      <c r="OR220" s="595"/>
      <c r="OS220" s="595"/>
      <c r="OT220" s="595"/>
      <c r="OU220" s="595"/>
      <c r="OV220" s="595"/>
      <c r="OW220" s="595"/>
      <c r="OX220" s="595"/>
      <c r="OY220" s="595"/>
      <c r="OZ220" s="595"/>
      <c r="PA220" s="595"/>
      <c r="PB220" s="595"/>
      <c r="PC220" s="595"/>
      <c r="PD220" s="595"/>
      <c r="PE220" s="595"/>
      <c r="PF220" s="595"/>
      <c r="PG220" s="595"/>
      <c r="PH220" s="595"/>
      <c r="PI220" s="595"/>
      <c r="PJ220" s="595"/>
      <c r="PK220" s="595"/>
      <c r="PL220" s="595"/>
      <c r="PM220" s="595"/>
      <c r="PN220" s="595"/>
      <c r="PO220" s="595"/>
      <c r="PP220" s="595"/>
      <c r="PQ220" s="595"/>
      <c r="PR220" s="595"/>
      <c r="PS220" s="595"/>
      <c r="PT220" s="595"/>
      <c r="PU220" s="595"/>
      <c r="PV220" s="595"/>
      <c r="PW220" s="595"/>
      <c r="PX220" s="595"/>
      <c r="PY220" s="595"/>
      <c r="PZ220" s="595"/>
      <c r="QA220" s="595"/>
      <c r="QB220" s="595"/>
      <c r="QC220" s="595"/>
      <c r="QD220" s="595"/>
      <c r="QE220" s="595"/>
      <c r="QF220" s="595"/>
      <c r="QG220" s="595"/>
      <c r="QH220" s="595"/>
      <c r="QI220" s="595"/>
      <c r="QJ220" s="595"/>
      <c r="QK220" s="595"/>
      <c r="QL220" s="595"/>
      <c r="QM220" s="595"/>
      <c r="QN220" s="595"/>
      <c r="QO220" s="595"/>
      <c r="QP220" s="595"/>
      <c r="QQ220" s="595"/>
      <c r="QR220" s="595"/>
      <c r="QS220" s="595"/>
      <c r="QT220" s="595"/>
      <c r="QU220" s="595"/>
      <c r="QV220" s="595"/>
      <c r="QW220" s="595"/>
      <c r="QX220" s="595"/>
      <c r="QY220" s="595"/>
      <c r="QZ220" s="595"/>
      <c r="RA220" s="595"/>
      <c r="RB220" s="595"/>
      <c r="RC220" s="595"/>
      <c r="RD220" s="595"/>
      <c r="RE220" s="595"/>
      <c r="RF220" s="595"/>
      <c r="RG220" s="595"/>
      <c r="RH220" s="595"/>
      <c r="RI220" s="595"/>
      <c r="RJ220" s="595"/>
      <c r="RK220" s="595"/>
      <c r="RL220" s="595"/>
      <c r="RM220" s="595"/>
      <c r="RN220" s="595"/>
      <c r="RO220" s="595"/>
      <c r="RP220" s="595"/>
      <c r="RQ220" s="595"/>
      <c r="RR220" s="595"/>
      <c r="RS220" s="595"/>
      <c r="RT220" s="595"/>
      <c r="RU220" s="595"/>
      <c r="RV220" s="595"/>
      <c r="RW220" s="595"/>
      <c r="RX220" s="595"/>
      <c r="RY220" s="595"/>
      <c r="RZ220" s="595"/>
      <c r="SA220" s="595"/>
      <c r="SB220" s="595"/>
      <c r="SC220" s="595"/>
      <c r="SD220" s="595"/>
      <c r="SE220" s="595"/>
      <c r="SF220" s="595"/>
      <c r="SG220" s="595"/>
      <c r="SH220" s="595"/>
      <c r="SI220" s="595"/>
      <c r="SJ220" s="595"/>
      <c r="SK220" s="595"/>
      <c r="SL220" s="595"/>
      <c r="SM220" s="595"/>
      <c r="SN220" s="595"/>
      <c r="SO220" s="595"/>
      <c r="SP220" s="595"/>
      <c r="SQ220" s="595"/>
      <c r="SR220" s="595"/>
      <c r="SS220" s="595"/>
      <c r="ST220" s="595"/>
      <c r="SU220" s="595"/>
      <c r="SV220" s="595"/>
      <c r="SW220" s="595"/>
      <c r="SX220" s="595"/>
      <c r="SY220" s="595"/>
      <c r="SZ220" s="595"/>
      <c r="TA220" s="595"/>
      <c r="TB220" s="595"/>
      <c r="TC220" s="595"/>
      <c r="TD220" s="595"/>
      <c r="TE220" s="595"/>
      <c r="TF220" s="595"/>
      <c r="TG220" s="595"/>
      <c r="TH220" s="595"/>
      <c r="TI220" s="595"/>
      <c r="TJ220" s="595"/>
      <c r="TK220" s="595"/>
      <c r="TL220" s="595"/>
      <c r="TM220" s="595"/>
      <c r="TN220" s="595"/>
      <c r="TO220" s="595"/>
      <c r="TP220" s="595"/>
      <c r="TQ220" s="595"/>
      <c r="TR220" s="595"/>
      <c r="TS220" s="595"/>
      <c r="TT220" s="595"/>
      <c r="TU220" s="595"/>
      <c r="TV220" s="595"/>
      <c r="TW220" s="595"/>
      <c r="TX220" s="595"/>
      <c r="TY220" s="595"/>
      <c r="TZ220" s="595"/>
      <c r="UA220" s="595"/>
      <c r="UB220" s="595"/>
      <c r="UC220" s="595"/>
      <c r="UD220" s="595"/>
      <c r="UE220" s="595"/>
      <c r="UF220" s="595"/>
      <c r="UG220" s="595"/>
      <c r="UH220" s="595"/>
      <c r="UI220" s="595"/>
      <c r="UJ220" s="595"/>
      <c r="UK220" s="595"/>
      <c r="UL220" s="595"/>
      <c r="UM220" s="595"/>
      <c r="UN220" s="595"/>
      <c r="UO220" s="595"/>
      <c r="UP220" s="595"/>
      <c r="UQ220" s="595"/>
      <c r="UR220" s="595"/>
      <c r="US220" s="595"/>
      <c r="UT220" s="595"/>
      <c r="UU220" s="595"/>
      <c r="UV220" s="595"/>
      <c r="UW220" s="595"/>
      <c r="UX220" s="595"/>
      <c r="UY220" s="595"/>
      <c r="UZ220" s="595"/>
      <c r="VA220" s="595"/>
      <c r="VB220" s="595"/>
      <c r="VC220" s="595"/>
      <c r="VD220" s="595"/>
      <c r="VE220" s="595"/>
      <c r="VF220" s="595"/>
      <c r="VG220" s="595"/>
      <c r="VH220" s="595"/>
      <c r="VI220" s="595"/>
      <c r="VJ220" s="595"/>
      <c r="VK220" s="595"/>
      <c r="VL220" s="595"/>
      <c r="VM220" s="595"/>
      <c r="VN220" s="595"/>
      <c r="VO220" s="595"/>
      <c r="VP220" s="595"/>
      <c r="VQ220" s="595"/>
      <c r="VR220" s="595"/>
      <c r="VS220" s="595"/>
      <c r="VT220" s="595"/>
      <c r="VU220" s="595"/>
      <c r="VV220" s="595"/>
      <c r="VW220" s="595"/>
      <c r="VX220" s="595"/>
      <c r="VY220" s="595"/>
      <c r="VZ220" s="595"/>
      <c r="WA220" s="595"/>
      <c r="WB220" s="595"/>
      <c r="WC220" s="595"/>
      <c r="WD220" s="595"/>
      <c r="WE220" s="595"/>
      <c r="WF220" s="595"/>
      <c r="WG220" s="595"/>
      <c r="WH220" s="595"/>
      <c r="WI220" s="595"/>
      <c r="WJ220" s="595"/>
      <c r="WK220" s="595"/>
      <c r="WL220" s="595"/>
      <c r="WM220" s="595"/>
      <c r="WN220" s="595"/>
      <c r="WO220" s="595"/>
      <c r="WP220" s="595"/>
      <c r="WQ220" s="595"/>
      <c r="WR220" s="595"/>
      <c r="WS220" s="595"/>
      <c r="WT220" s="595"/>
      <c r="WU220" s="595"/>
      <c r="WV220" s="595"/>
      <c r="WW220" s="595"/>
      <c r="WX220" s="595"/>
      <c r="WY220" s="595"/>
      <c r="WZ220" s="595"/>
      <c r="XA220" s="595"/>
      <c r="XB220" s="595"/>
      <c r="XC220" s="595"/>
      <c r="XD220" s="595"/>
      <c r="XE220" s="595"/>
      <c r="XF220" s="595"/>
      <c r="XG220" s="595"/>
      <c r="XH220" s="595"/>
      <c r="XI220" s="595"/>
      <c r="XJ220" s="595"/>
      <c r="XK220" s="595"/>
      <c r="XL220" s="595"/>
      <c r="XM220" s="595"/>
      <c r="XN220" s="595"/>
      <c r="XO220" s="595"/>
      <c r="XP220" s="595"/>
      <c r="XQ220" s="595"/>
      <c r="XR220" s="595"/>
      <c r="XS220" s="595"/>
      <c r="XT220" s="595"/>
      <c r="XU220" s="595"/>
      <c r="XV220" s="595"/>
      <c r="XW220" s="595"/>
      <c r="XX220" s="595"/>
      <c r="XY220" s="595"/>
      <c r="XZ220" s="595"/>
      <c r="YA220" s="595"/>
      <c r="YB220" s="595"/>
      <c r="YC220" s="595"/>
      <c r="YD220" s="595"/>
      <c r="YE220" s="595"/>
      <c r="YF220" s="595"/>
      <c r="YG220" s="595"/>
      <c r="YH220" s="595"/>
      <c r="YI220" s="595"/>
      <c r="YJ220" s="595"/>
      <c r="YK220" s="595"/>
      <c r="YL220" s="595"/>
      <c r="YM220" s="595"/>
      <c r="YN220" s="595"/>
      <c r="YO220" s="595"/>
      <c r="YP220" s="595"/>
      <c r="YQ220" s="595"/>
      <c r="YR220" s="595"/>
      <c r="YS220" s="595"/>
      <c r="YT220" s="595"/>
      <c r="YU220" s="595"/>
      <c r="YV220" s="595"/>
      <c r="YW220" s="595"/>
      <c r="YX220" s="595"/>
      <c r="YY220" s="595"/>
      <c r="YZ220" s="595"/>
      <c r="ZA220" s="595"/>
      <c r="ZB220" s="595"/>
      <c r="ZC220" s="595"/>
      <c r="ZD220" s="595"/>
      <c r="ZE220" s="595"/>
      <c r="ZF220" s="595"/>
      <c r="ZG220" s="595"/>
      <c r="ZH220" s="595"/>
      <c r="ZI220" s="595"/>
      <c r="ZJ220" s="595"/>
      <c r="ZK220" s="595"/>
      <c r="ZL220" s="595"/>
      <c r="ZM220" s="595"/>
      <c r="ZN220" s="595"/>
      <c r="ZO220" s="595"/>
      <c r="ZP220" s="595"/>
      <c r="ZQ220" s="595"/>
      <c r="ZR220" s="595"/>
      <c r="ZS220" s="595"/>
      <c r="ZT220" s="595"/>
      <c r="ZU220" s="595"/>
      <c r="ZV220" s="595"/>
      <c r="ZW220" s="595"/>
      <c r="ZX220" s="595"/>
      <c r="ZY220" s="595"/>
      <c r="ZZ220" s="595"/>
      <c r="AAA220" s="595"/>
      <c r="AAB220" s="595"/>
      <c r="AAC220" s="595"/>
      <c r="AAD220" s="595"/>
      <c r="AAE220" s="595"/>
      <c r="AAF220" s="595"/>
      <c r="AAG220" s="595"/>
      <c r="AAH220" s="595"/>
      <c r="AAI220" s="595"/>
      <c r="AAJ220" s="595"/>
      <c r="AAK220" s="595"/>
      <c r="AAL220" s="595"/>
      <c r="AAM220" s="595"/>
      <c r="AAN220" s="595"/>
      <c r="AAO220" s="595"/>
      <c r="AAP220" s="595"/>
      <c r="AAQ220" s="595"/>
      <c r="AAR220" s="595"/>
      <c r="AAS220" s="595"/>
      <c r="AAT220" s="595"/>
      <c r="AAU220" s="595"/>
      <c r="AAV220" s="595"/>
      <c r="AAW220" s="595"/>
      <c r="AAX220" s="595"/>
      <c r="AAY220" s="595"/>
      <c r="AAZ220" s="595"/>
      <c r="ABA220" s="595"/>
      <c r="ABB220" s="595"/>
      <c r="ABC220" s="595"/>
      <c r="ABD220" s="595"/>
      <c r="ABE220" s="595"/>
      <c r="ABF220" s="595"/>
      <c r="ABG220" s="595"/>
      <c r="ABH220" s="595"/>
      <c r="ABI220" s="595"/>
      <c r="ABJ220" s="595"/>
      <c r="ABK220" s="595"/>
      <c r="ABL220" s="595"/>
      <c r="ABM220" s="595"/>
      <c r="ABN220" s="595"/>
      <c r="ABO220" s="595"/>
      <c r="ABP220" s="595"/>
      <c r="ABQ220" s="595"/>
      <c r="ABR220" s="595"/>
      <c r="ABS220" s="595"/>
      <c r="ABT220" s="595"/>
      <c r="ABU220" s="595"/>
      <c r="ABV220" s="595"/>
      <c r="ABW220" s="595"/>
      <c r="ABX220" s="595"/>
      <c r="ABY220" s="595"/>
      <c r="ABZ220" s="595"/>
      <c r="ACA220" s="595"/>
      <c r="ACB220" s="595"/>
      <c r="ACC220" s="595"/>
      <c r="ACD220" s="595"/>
      <c r="ACE220" s="595"/>
      <c r="ACF220" s="595"/>
      <c r="ACG220" s="595"/>
      <c r="ACH220" s="595"/>
      <c r="ACI220" s="595"/>
      <c r="ACJ220" s="595"/>
      <c r="ACK220" s="595"/>
      <c r="ACL220" s="595"/>
      <c r="ACM220" s="595"/>
      <c r="ACN220" s="595"/>
      <c r="ACO220" s="595"/>
      <c r="ACP220" s="595"/>
      <c r="ACQ220" s="595"/>
      <c r="ACR220" s="595"/>
      <c r="ACS220" s="595"/>
      <c r="ACT220" s="595"/>
      <c r="ACU220" s="595"/>
      <c r="ACV220" s="595"/>
      <c r="ACW220" s="595"/>
      <c r="ACX220" s="595"/>
      <c r="ACY220" s="595"/>
      <c r="ACZ220" s="595"/>
      <c r="ADA220" s="595"/>
      <c r="ADB220" s="595"/>
      <c r="ADC220" s="595"/>
      <c r="ADD220" s="595"/>
      <c r="ADE220" s="595"/>
      <c r="ADF220" s="595"/>
      <c r="ADG220" s="595"/>
      <c r="ADH220" s="595"/>
      <c r="ADI220" s="595"/>
      <c r="ADJ220" s="595"/>
      <c r="ADK220" s="595"/>
      <c r="ADL220" s="595"/>
      <c r="ADM220" s="595"/>
      <c r="ADN220" s="595"/>
      <c r="ADO220" s="595"/>
      <c r="ADP220" s="595"/>
      <c r="ADQ220" s="595"/>
      <c r="ADR220" s="595"/>
      <c r="ADS220" s="595"/>
      <c r="ADT220" s="595"/>
      <c r="ADU220" s="595"/>
      <c r="ADV220" s="595"/>
      <c r="ADW220" s="595"/>
      <c r="ADX220" s="595"/>
      <c r="ADY220" s="595"/>
      <c r="ADZ220" s="595"/>
      <c r="AEA220" s="595"/>
      <c r="AEB220" s="595"/>
      <c r="AEC220" s="595"/>
      <c r="AED220" s="595"/>
      <c r="AEE220" s="595"/>
      <c r="AEF220" s="595"/>
      <c r="AEG220" s="595"/>
      <c r="AEH220" s="595"/>
      <c r="AEI220" s="595"/>
      <c r="AEJ220" s="595"/>
      <c r="AEK220" s="595"/>
      <c r="AEL220" s="595"/>
      <c r="AEM220" s="595"/>
      <c r="AEN220" s="595"/>
      <c r="AEO220" s="595"/>
      <c r="AEP220" s="595"/>
      <c r="AEQ220" s="595"/>
      <c r="AER220" s="595"/>
      <c r="AES220" s="595"/>
      <c r="AET220" s="595"/>
      <c r="AEU220" s="595"/>
      <c r="AEV220" s="595"/>
      <c r="AEW220" s="595"/>
      <c r="AEX220" s="595"/>
      <c r="AEY220" s="595"/>
      <c r="AEZ220" s="595"/>
      <c r="AFA220" s="595"/>
      <c r="AFB220" s="595"/>
      <c r="AFC220" s="595"/>
      <c r="AFD220" s="595"/>
      <c r="AFE220" s="595"/>
      <c r="AFF220" s="595"/>
      <c r="AFG220" s="595"/>
      <c r="AFH220" s="595"/>
      <c r="AFI220" s="595"/>
      <c r="AFJ220" s="595"/>
      <c r="AFK220" s="595"/>
      <c r="AFL220" s="595"/>
      <c r="AFM220" s="595"/>
      <c r="AFN220" s="595"/>
      <c r="AFO220" s="595"/>
      <c r="AFP220" s="595"/>
      <c r="AFQ220" s="595"/>
      <c r="AFR220" s="595"/>
      <c r="AFS220" s="595"/>
      <c r="AFT220" s="595"/>
      <c r="AFU220" s="595"/>
      <c r="AFV220" s="595"/>
      <c r="AFW220" s="595"/>
      <c r="AFX220" s="595"/>
      <c r="AFY220" s="595"/>
      <c r="AFZ220" s="595"/>
      <c r="AGA220" s="595"/>
      <c r="AGB220" s="595"/>
      <c r="AGC220" s="595"/>
      <c r="AGD220" s="595"/>
      <c r="AGE220" s="595"/>
      <c r="AGF220" s="595"/>
      <c r="AGG220" s="595"/>
      <c r="AGH220" s="595"/>
      <c r="AGI220" s="595"/>
      <c r="AGJ220" s="595"/>
      <c r="AGK220" s="595"/>
      <c r="AGL220" s="595"/>
      <c r="AGM220" s="595"/>
      <c r="AGN220" s="595"/>
      <c r="AGO220" s="595"/>
      <c r="AGP220" s="595"/>
      <c r="AGQ220" s="595"/>
      <c r="AGR220" s="595"/>
      <c r="AGS220" s="595"/>
      <c r="AGT220" s="595"/>
      <c r="AGU220" s="595"/>
      <c r="AGV220" s="595"/>
      <c r="AGW220" s="595"/>
      <c r="AGX220" s="595"/>
      <c r="AGY220" s="595"/>
      <c r="AGZ220" s="595"/>
      <c r="AHA220" s="595"/>
      <c r="AHB220" s="595"/>
      <c r="AHC220" s="595"/>
      <c r="AHD220" s="595"/>
      <c r="AHE220" s="595"/>
      <c r="AHF220" s="595"/>
      <c r="AHG220" s="595"/>
      <c r="AHH220" s="595"/>
      <c r="AHI220" s="595"/>
      <c r="AHJ220" s="595"/>
      <c r="AHK220" s="595"/>
      <c r="AHL220" s="595"/>
      <c r="AHM220" s="595"/>
      <c r="AHN220" s="595"/>
      <c r="AHO220" s="595"/>
      <c r="AHP220" s="595"/>
      <c r="AHQ220" s="595"/>
      <c r="AHR220" s="595"/>
      <c r="AHS220" s="595"/>
      <c r="AHT220" s="595"/>
      <c r="AHU220" s="595"/>
      <c r="AHV220" s="595"/>
      <c r="AHW220" s="595"/>
      <c r="AHX220" s="595"/>
      <c r="AHY220" s="595"/>
      <c r="AHZ220" s="595"/>
      <c r="AIA220" s="595"/>
      <c r="AIB220" s="595"/>
      <c r="AIC220" s="595"/>
      <c r="AID220" s="595"/>
      <c r="AIE220" s="595"/>
      <c r="AIF220" s="595"/>
      <c r="AIG220" s="595"/>
      <c r="AIH220" s="595"/>
      <c r="AII220" s="595"/>
      <c r="AIJ220" s="595"/>
      <c r="AIK220" s="595"/>
      <c r="AIL220" s="595"/>
      <c r="AIM220" s="595"/>
      <c r="AIN220" s="595"/>
      <c r="AIO220" s="595"/>
      <c r="AIP220" s="595"/>
      <c r="AIQ220" s="595"/>
      <c r="AIR220" s="595"/>
      <c r="AIS220" s="595"/>
      <c r="AIT220" s="595"/>
      <c r="AIU220" s="595"/>
      <c r="AIV220" s="595"/>
      <c r="AIW220" s="595"/>
      <c r="AIX220" s="595"/>
      <c r="AIY220" s="595"/>
      <c r="AIZ220" s="595"/>
      <c r="AJA220" s="595"/>
      <c r="AJB220" s="595"/>
      <c r="AJC220" s="595"/>
      <c r="AJD220" s="595"/>
      <c r="AJE220" s="595"/>
      <c r="AJF220" s="595"/>
      <c r="AJG220" s="595"/>
      <c r="AJH220" s="595"/>
      <c r="AJI220" s="595"/>
      <c r="AJJ220" s="595"/>
      <c r="AJK220" s="595"/>
      <c r="AJL220" s="595"/>
      <c r="AJM220" s="595"/>
      <c r="AJN220" s="595"/>
      <c r="AJO220" s="595"/>
      <c r="AJP220" s="595"/>
      <c r="AJQ220" s="595"/>
      <c r="AJR220" s="595"/>
      <c r="AJS220" s="595"/>
      <c r="AJT220" s="595"/>
      <c r="AJU220" s="595"/>
      <c r="AJV220" s="595"/>
      <c r="AJW220" s="595"/>
      <c r="AJX220" s="595"/>
      <c r="AJY220" s="595"/>
      <c r="AJZ220" s="595"/>
      <c r="AKA220" s="595"/>
      <c r="AKB220" s="595"/>
      <c r="AKC220" s="595"/>
      <c r="AKD220" s="595"/>
      <c r="AKE220" s="595"/>
      <c r="AKF220" s="595"/>
      <c r="AKG220" s="595"/>
      <c r="AKH220" s="595"/>
      <c r="AKI220" s="595"/>
      <c r="AKJ220" s="595"/>
      <c r="AKK220" s="595"/>
      <c r="AKL220" s="595"/>
      <c r="AKM220" s="595"/>
      <c r="AKN220" s="595"/>
      <c r="AKO220" s="595"/>
      <c r="AKP220" s="595"/>
      <c r="AKQ220" s="595"/>
      <c r="AKR220" s="595"/>
      <c r="AKS220" s="595"/>
      <c r="AKT220" s="595"/>
      <c r="AKU220" s="595"/>
      <c r="AKV220" s="595"/>
      <c r="AKW220" s="595"/>
      <c r="AKX220" s="595"/>
      <c r="AKY220" s="595"/>
      <c r="AKZ220" s="595"/>
      <c r="ALA220" s="595"/>
      <c r="ALB220" s="595"/>
      <c r="ALC220" s="595"/>
      <c r="ALD220" s="595"/>
      <c r="ALE220" s="595"/>
      <c r="ALF220" s="595"/>
      <c r="ALG220" s="595"/>
      <c r="ALH220" s="595"/>
      <c r="ALI220" s="595"/>
      <c r="ALJ220" s="595"/>
      <c r="ALK220" s="595"/>
      <c r="ALL220" s="595"/>
      <c r="ALM220" s="595"/>
      <c r="ALN220" s="595"/>
      <c r="ALO220" s="595"/>
      <c r="ALP220" s="595"/>
      <c r="ALQ220" s="595"/>
      <c r="ALR220" s="595"/>
      <c r="ALS220" s="595"/>
      <c r="ALT220" s="595"/>
      <c r="ALU220" s="595"/>
      <c r="ALV220" s="595"/>
      <c r="ALW220" s="595"/>
      <c r="ALX220" s="595"/>
      <c r="ALY220" s="595"/>
      <c r="ALZ220" s="595"/>
      <c r="AMA220" s="595"/>
      <c r="AMB220" s="595"/>
      <c r="AMC220" s="595"/>
      <c r="AMD220" s="595"/>
      <c r="AME220" s="595"/>
      <c r="AMF220" s="595"/>
      <c r="AMG220" s="595"/>
      <c r="AMH220" s="595"/>
      <c r="AMI220" s="595"/>
      <c r="AMJ220" s="595"/>
      <c r="AMK220" s="595"/>
      <c r="AML220" s="595"/>
      <c r="AMM220" s="595"/>
      <c r="AMN220" s="595"/>
      <c r="AMO220" s="595"/>
      <c r="AMP220" s="595"/>
      <c r="AMQ220" s="595"/>
      <c r="AMR220" s="595"/>
      <c r="AMS220" s="595"/>
      <c r="AMT220" s="595"/>
      <c r="AMU220" s="595"/>
      <c r="AMV220" s="595"/>
      <c r="AMW220" s="595"/>
      <c r="AMX220" s="595"/>
      <c r="AMY220" s="595"/>
      <c r="AMZ220" s="595"/>
      <c r="ANA220" s="595"/>
      <c r="ANB220" s="595"/>
      <c r="ANC220" s="595"/>
      <c r="AND220" s="595"/>
      <c r="ANE220" s="595"/>
      <c r="ANF220" s="595"/>
      <c r="ANG220" s="595"/>
      <c r="ANH220" s="595"/>
      <c r="ANI220" s="595"/>
      <c r="ANJ220" s="595"/>
      <c r="ANK220" s="595"/>
      <c r="ANL220" s="595"/>
      <c r="ANM220" s="595"/>
      <c r="ANN220" s="595"/>
      <c r="ANO220" s="595"/>
      <c r="ANP220" s="595"/>
      <c r="ANQ220" s="595"/>
      <c r="ANR220" s="595"/>
      <c r="ANS220" s="595"/>
      <c r="ANT220" s="595"/>
      <c r="ANU220" s="595"/>
      <c r="ANV220" s="595"/>
      <c r="ANW220" s="595"/>
      <c r="ANX220" s="595"/>
      <c r="ANY220" s="595"/>
      <c r="ANZ220" s="595"/>
      <c r="AOA220" s="595"/>
      <c r="AOB220" s="595"/>
      <c r="AOC220" s="595"/>
      <c r="AOD220" s="595"/>
      <c r="AOE220" s="595"/>
      <c r="AOF220" s="595"/>
      <c r="AOG220" s="595"/>
      <c r="AOH220" s="595"/>
      <c r="AOI220" s="595"/>
      <c r="AOJ220" s="595"/>
      <c r="AOK220" s="595"/>
      <c r="AOL220" s="595"/>
      <c r="AOM220" s="595"/>
      <c r="AON220" s="595"/>
      <c r="AOO220" s="595"/>
      <c r="AOP220" s="595"/>
      <c r="AOQ220" s="595"/>
      <c r="AOR220" s="595"/>
      <c r="AOS220" s="595"/>
      <c r="AOT220" s="595"/>
      <c r="AOU220" s="595"/>
      <c r="AOV220" s="595"/>
      <c r="AOW220" s="595"/>
      <c r="AOX220" s="595"/>
      <c r="AOY220" s="595"/>
      <c r="AOZ220" s="595"/>
      <c r="APA220" s="595"/>
      <c r="APB220" s="595"/>
      <c r="APC220" s="595"/>
      <c r="APD220" s="595"/>
      <c r="APE220" s="595"/>
      <c r="APF220" s="595"/>
      <c r="APG220" s="595"/>
      <c r="APH220" s="595"/>
      <c r="API220" s="595"/>
      <c r="APJ220" s="595"/>
      <c r="APK220" s="595"/>
      <c r="APL220" s="595"/>
      <c r="APM220" s="595"/>
      <c r="APN220" s="595"/>
      <c r="APO220" s="595"/>
      <c r="APP220" s="595"/>
      <c r="APQ220" s="595"/>
      <c r="APR220" s="595"/>
      <c r="APS220" s="595"/>
      <c r="APT220" s="595"/>
      <c r="APU220" s="595"/>
      <c r="APV220" s="595"/>
      <c r="APW220" s="595"/>
      <c r="APX220" s="595"/>
      <c r="APY220" s="595"/>
      <c r="APZ220" s="595"/>
      <c r="AQA220" s="595"/>
      <c r="AQB220" s="595"/>
      <c r="AQC220" s="595"/>
      <c r="AQD220" s="595"/>
      <c r="AQE220" s="595"/>
      <c r="AQF220" s="595"/>
      <c r="AQG220" s="595"/>
      <c r="AQH220" s="595"/>
      <c r="AQI220" s="595"/>
      <c r="AQJ220" s="595"/>
      <c r="AQK220" s="595"/>
      <c r="AQL220" s="595"/>
      <c r="AQM220" s="595"/>
      <c r="AQN220" s="595"/>
      <c r="AQO220" s="595"/>
      <c r="AQP220" s="595"/>
      <c r="AQQ220" s="595"/>
      <c r="AQR220" s="595"/>
      <c r="AQS220" s="595"/>
      <c r="AQT220" s="595"/>
      <c r="AQU220" s="595"/>
      <c r="AQV220" s="595"/>
      <c r="AQW220" s="595"/>
      <c r="AQX220" s="595"/>
      <c r="AQY220" s="595"/>
      <c r="AQZ220" s="595"/>
      <c r="ARA220" s="595"/>
      <c r="ARB220" s="595"/>
      <c r="ARC220" s="595"/>
      <c r="ARD220" s="595"/>
      <c r="ARE220" s="595"/>
      <c r="ARF220" s="595"/>
      <c r="ARG220" s="595"/>
      <c r="ARH220" s="595"/>
      <c r="ARI220" s="595"/>
      <c r="ARJ220" s="595"/>
      <c r="ARK220" s="595"/>
      <c r="ARL220" s="595"/>
      <c r="ARM220" s="595"/>
      <c r="ARN220" s="595"/>
      <c r="ARO220" s="595"/>
      <c r="ARP220" s="595"/>
      <c r="ARQ220" s="595"/>
      <c r="ARR220" s="595"/>
      <c r="ARS220" s="595"/>
      <c r="ART220" s="595"/>
      <c r="ARU220" s="595"/>
      <c r="ARV220" s="595"/>
      <c r="ARW220" s="595"/>
      <c r="ARX220" s="595"/>
      <c r="ARY220" s="595"/>
      <c r="ARZ220" s="595"/>
      <c r="ASA220" s="595"/>
      <c r="ASB220" s="595"/>
      <c r="ASC220" s="595"/>
      <c r="ASD220" s="595"/>
      <c r="ASE220" s="595"/>
      <c r="ASF220" s="595"/>
      <c r="ASG220" s="595"/>
      <c r="ASH220" s="595"/>
      <c r="ASI220" s="595"/>
      <c r="ASJ220" s="595"/>
      <c r="ASK220" s="595"/>
      <c r="ASL220" s="595"/>
      <c r="ASM220" s="595"/>
      <c r="ASN220" s="595"/>
      <c r="ASO220" s="595"/>
      <c r="ASP220" s="595"/>
      <c r="ASQ220" s="595"/>
      <c r="ASR220" s="595"/>
      <c r="ASS220" s="595"/>
      <c r="AST220" s="595"/>
      <c r="ASU220" s="595"/>
      <c r="ASV220" s="595"/>
      <c r="ASW220" s="595"/>
      <c r="ASX220" s="595"/>
      <c r="ASY220" s="595"/>
      <c r="ASZ220" s="595"/>
      <c r="ATA220" s="595"/>
      <c r="ATB220" s="595"/>
      <c r="ATC220" s="595"/>
      <c r="ATD220" s="595"/>
      <c r="ATE220" s="595"/>
      <c r="ATF220" s="595"/>
      <c r="ATG220" s="595"/>
      <c r="ATH220" s="595"/>
      <c r="ATI220" s="595"/>
      <c r="ATJ220" s="595"/>
      <c r="ATK220" s="595"/>
      <c r="ATL220" s="595"/>
      <c r="ATM220" s="595"/>
      <c r="ATN220" s="595"/>
      <c r="ATO220" s="595"/>
      <c r="ATP220" s="595"/>
      <c r="ATQ220" s="595"/>
      <c r="ATR220" s="595"/>
      <c r="ATS220" s="595"/>
      <c r="ATT220" s="595"/>
      <c r="ATU220" s="595"/>
      <c r="ATV220" s="595"/>
      <c r="ATW220" s="595"/>
      <c r="ATX220" s="595"/>
      <c r="ATY220" s="595"/>
      <c r="ATZ220" s="595"/>
      <c r="AUA220" s="595"/>
      <c r="AUB220" s="595"/>
      <c r="AUC220" s="595"/>
      <c r="AUD220" s="595"/>
      <c r="AUE220" s="595"/>
      <c r="AUF220" s="595"/>
      <c r="AUG220" s="595"/>
      <c r="AUH220" s="595"/>
      <c r="AUI220" s="595"/>
      <c r="AUJ220" s="595"/>
      <c r="AUK220" s="595"/>
      <c r="AUL220" s="595"/>
      <c r="AUM220" s="595"/>
      <c r="AUN220" s="595"/>
      <c r="AUO220" s="595"/>
      <c r="AUP220" s="595"/>
      <c r="AUQ220" s="595"/>
      <c r="AUR220" s="595"/>
      <c r="AUS220" s="595"/>
      <c r="AUT220" s="595"/>
      <c r="AUU220" s="595"/>
      <c r="AUV220" s="595"/>
      <c r="AUW220" s="595"/>
      <c r="AUX220" s="595"/>
      <c r="AUY220" s="595"/>
      <c r="AUZ220" s="595"/>
      <c r="AVA220" s="595"/>
      <c r="AVB220" s="595"/>
      <c r="AVC220" s="595"/>
      <c r="AVD220" s="595"/>
      <c r="AVE220" s="595"/>
      <c r="AVF220" s="595"/>
      <c r="AVG220" s="595"/>
      <c r="AVH220" s="595"/>
      <c r="AVI220" s="595"/>
      <c r="AVJ220" s="595"/>
      <c r="AVK220" s="595"/>
      <c r="AVL220" s="595"/>
      <c r="AVM220" s="595"/>
      <c r="AVN220" s="595"/>
      <c r="AVO220" s="595"/>
      <c r="AVP220" s="595"/>
      <c r="AVQ220" s="595"/>
      <c r="AVR220" s="595"/>
      <c r="AVS220" s="595"/>
      <c r="AVT220" s="595"/>
      <c r="AVU220" s="595"/>
      <c r="AVV220" s="595"/>
      <c r="AVW220" s="595"/>
      <c r="AVX220" s="595"/>
      <c r="AVY220" s="595"/>
      <c r="AVZ220" s="595"/>
      <c r="AWA220" s="595"/>
      <c r="AWB220" s="595"/>
      <c r="AWC220" s="595"/>
      <c r="AWD220" s="595"/>
      <c r="AWE220" s="595"/>
      <c r="AWF220" s="595"/>
      <c r="AWG220" s="595"/>
      <c r="AWH220" s="595"/>
      <c r="AWI220" s="595"/>
      <c r="AWJ220" s="595"/>
      <c r="AWK220" s="595"/>
      <c r="AWL220" s="595"/>
      <c r="AWM220" s="595"/>
      <c r="AWN220" s="595"/>
      <c r="AWO220" s="595"/>
      <c r="AWP220" s="595"/>
      <c r="AWQ220" s="595"/>
      <c r="AWR220" s="595"/>
      <c r="AWS220" s="595"/>
      <c r="AWT220" s="595"/>
      <c r="AWU220" s="595"/>
      <c r="AWV220" s="595"/>
      <c r="AWW220" s="595"/>
      <c r="AWX220" s="595"/>
      <c r="AWY220" s="595"/>
      <c r="AWZ220" s="595"/>
      <c r="AXA220" s="595"/>
      <c r="AXB220" s="595"/>
      <c r="AXC220" s="595"/>
      <c r="AXD220" s="595"/>
      <c r="AXE220" s="595"/>
      <c r="AXF220" s="595"/>
      <c r="AXG220" s="595"/>
      <c r="AXH220" s="595"/>
      <c r="AXI220" s="595"/>
      <c r="AXJ220" s="595"/>
    </row>
    <row r="221" spans="1:1310" s="596" customFormat="1" ht="23.25" customHeight="1">
      <c r="A221" s="597"/>
      <c r="B221" s="1889"/>
      <c r="C221" s="1889"/>
      <c r="D221" s="1889"/>
      <c r="E221" s="1889"/>
      <c r="F221" s="1889"/>
      <c r="G221" s="1889"/>
      <c r="H221" s="1889"/>
      <c r="I221" s="1889"/>
      <c r="J221" s="1889"/>
      <c r="K221" s="1889"/>
      <c r="L221" s="1889"/>
      <c r="M221" s="1889"/>
      <c r="N221" s="1889"/>
      <c r="O221" s="1889"/>
      <c r="P221" s="1889"/>
      <c r="Q221" s="1889"/>
      <c r="R221" s="50"/>
      <c r="S221" s="50"/>
      <c r="T221" s="50"/>
      <c r="U221" s="50"/>
      <c r="V221" s="50"/>
      <c r="W221" s="50"/>
      <c r="X221" s="50"/>
      <c r="Y221" s="50"/>
      <c r="Z221" s="50"/>
      <c r="AA221" s="50"/>
      <c r="AB221" s="50"/>
      <c r="AC221" s="50"/>
      <c r="AD221" s="595"/>
      <c r="AE221" s="595"/>
      <c r="AF221" s="595"/>
      <c r="AG221" s="595"/>
      <c r="AH221" s="595"/>
      <c r="AI221" s="595"/>
      <c r="AJ221" s="595"/>
      <c r="AK221" s="595"/>
      <c r="AL221" s="595"/>
      <c r="AM221" s="595"/>
      <c r="AN221" s="595"/>
      <c r="AO221" s="595"/>
      <c r="AP221" s="595"/>
      <c r="AQ221" s="595"/>
      <c r="AR221" s="595"/>
      <c r="AS221" s="595"/>
      <c r="AT221" s="595"/>
      <c r="AU221" s="595"/>
      <c r="AV221" s="595"/>
      <c r="AW221" s="595"/>
      <c r="AX221" s="595"/>
      <c r="AY221" s="595"/>
      <c r="AZ221" s="595"/>
      <c r="BA221" s="595"/>
      <c r="BB221" s="595"/>
      <c r="BC221" s="595"/>
      <c r="BD221" s="595"/>
      <c r="BE221" s="595"/>
      <c r="BF221" s="595"/>
      <c r="BG221" s="595"/>
      <c r="BH221" s="595"/>
      <c r="BI221" s="595"/>
      <c r="BJ221" s="595"/>
      <c r="BK221" s="595"/>
      <c r="BL221" s="595"/>
      <c r="BM221" s="595"/>
      <c r="BN221" s="595"/>
      <c r="BO221" s="595"/>
      <c r="BP221" s="595"/>
      <c r="BQ221" s="595"/>
      <c r="BR221" s="595"/>
      <c r="BS221" s="595"/>
      <c r="BT221" s="595"/>
      <c r="BU221" s="595"/>
      <c r="BV221" s="595"/>
      <c r="BW221" s="595"/>
      <c r="BX221" s="595"/>
      <c r="BY221" s="595"/>
      <c r="BZ221" s="595"/>
      <c r="CA221" s="595"/>
      <c r="CB221" s="595"/>
      <c r="CC221" s="595"/>
      <c r="CD221" s="595"/>
      <c r="CE221" s="595"/>
      <c r="CF221" s="595"/>
      <c r="CG221" s="595"/>
      <c r="CH221" s="595"/>
      <c r="CI221" s="595"/>
      <c r="CJ221" s="595"/>
      <c r="CK221" s="595"/>
      <c r="CL221" s="595"/>
      <c r="CM221" s="595"/>
      <c r="CN221" s="595"/>
      <c r="CO221" s="595"/>
      <c r="CP221" s="595"/>
      <c r="CQ221" s="595"/>
      <c r="CR221" s="595"/>
      <c r="CS221" s="595"/>
      <c r="CT221" s="595"/>
      <c r="CU221" s="595"/>
      <c r="CV221" s="595"/>
      <c r="CW221" s="595"/>
      <c r="CX221" s="595"/>
      <c r="CY221" s="595"/>
      <c r="CZ221" s="595"/>
      <c r="DA221" s="595"/>
      <c r="DB221" s="595"/>
      <c r="DC221" s="595"/>
      <c r="DD221" s="595"/>
      <c r="DE221" s="595"/>
      <c r="DF221" s="595"/>
      <c r="DG221" s="595"/>
      <c r="DH221" s="595"/>
      <c r="DI221" s="595"/>
      <c r="DJ221" s="595"/>
      <c r="DK221" s="595"/>
      <c r="DL221" s="595"/>
      <c r="DM221" s="595"/>
      <c r="DN221" s="595"/>
      <c r="DO221" s="595"/>
      <c r="DP221" s="595"/>
      <c r="DQ221" s="595"/>
      <c r="DR221" s="595"/>
      <c r="DS221" s="595"/>
      <c r="DT221" s="595"/>
      <c r="DU221" s="595"/>
      <c r="DV221" s="595"/>
      <c r="DW221" s="595"/>
      <c r="DX221" s="595"/>
      <c r="DY221" s="595"/>
      <c r="DZ221" s="595"/>
      <c r="EA221" s="595"/>
      <c r="EB221" s="595"/>
      <c r="EC221" s="595"/>
      <c r="ED221" s="595"/>
      <c r="EE221" s="595"/>
      <c r="EF221" s="595"/>
      <c r="EG221" s="595"/>
      <c r="EH221" s="595"/>
      <c r="EI221" s="595"/>
      <c r="EJ221" s="595"/>
      <c r="EK221" s="595"/>
      <c r="EL221" s="595"/>
      <c r="EM221" s="595"/>
      <c r="EN221" s="595"/>
      <c r="EO221" s="595"/>
      <c r="EP221" s="595"/>
      <c r="EQ221" s="595"/>
      <c r="ER221" s="595"/>
      <c r="ES221" s="595"/>
      <c r="ET221" s="595"/>
      <c r="EU221" s="595"/>
      <c r="EV221" s="595"/>
      <c r="EW221" s="595"/>
      <c r="EX221" s="595"/>
      <c r="EY221" s="595"/>
      <c r="EZ221" s="595"/>
      <c r="FA221" s="595"/>
      <c r="FB221" s="595"/>
      <c r="FC221" s="595"/>
      <c r="FD221" s="595"/>
      <c r="FE221" s="595"/>
      <c r="FF221" s="595"/>
      <c r="FG221" s="595"/>
      <c r="FH221" s="595"/>
      <c r="FI221" s="595"/>
      <c r="FJ221" s="595"/>
      <c r="FK221" s="595"/>
      <c r="FL221" s="595"/>
      <c r="FM221" s="595"/>
      <c r="FN221" s="595"/>
      <c r="FO221" s="595"/>
      <c r="FP221" s="595"/>
      <c r="FQ221" s="595"/>
      <c r="FR221" s="595"/>
      <c r="FS221" s="595"/>
      <c r="FT221" s="595"/>
      <c r="FU221" s="595"/>
      <c r="FV221" s="595"/>
      <c r="FW221" s="595"/>
      <c r="FX221" s="595"/>
      <c r="FY221" s="595"/>
      <c r="FZ221" s="595"/>
      <c r="GA221" s="595"/>
      <c r="GB221" s="595"/>
      <c r="GC221" s="595"/>
      <c r="GD221" s="595"/>
      <c r="GE221" s="595"/>
      <c r="GF221" s="595"/>
      <c r="GG221" s="595"/>
      <c r="GH221" s="595"/>
      <c r="GI221" s="595"/>
      <c r="GJ221" s="595"/>
      <c r="GK221" s="595"/>
      <c r="GL221" s="595"/>
      <c r="GM221" s="595"/>
      <c r="GN221" s="595"/>
      <c r="GO221" s="595"/>
      <c r="GP221" s="595"/>
      <c r="GQ221" s="595"/>
      <c r="GR221" s="595"/>
      <c r="GS221" s="595"/>
      <c r="GT221" s="595"/>
      <c r="GU221" s="595"/>
      <c r="GV221" s="595"/>
      <c r="GW221" s="595"/>
      <c r="GX221" s="595"/>
      <c r="GY221" s="595"/>
      <c r="GZ221" s="595"/>
      <c r="HA221" s="595"/>
      <c r="HB221" s="595"/>
      <c r="HC221" s="595"/>
      <c r="HD221" s="595"/>
      <c r="HE221" s="595"/>
      <c r="HF221" s="595"/>
      <c r="HG221" s="595"/>
      <c r="HH221" s="595"/>
      <c r="HI221" s="595"/>
      <c r="HJ221" s="595"/>
      <c r="HK221" s="595"/>
      <c r="HL221" s="595"/>
      <c r="HM221" s="595"/>
      <c r="HN221" s="595"/>
      <c r="HO221" s="595"/>
      <c r="HP221" s="595"/>
      <c r="HQ221" s="595"/>
      <c r="HR221" s="595"/>
      <c r="HS221" s="595"/>
      <c r="HT221" s="595"/>
      <c r="HU221" s="595"/>
      <c r="HV221" s="595"/>
      <c r="HW221" s="595"/>
      <c r="HX221" s="595"/>
      <c r="HY221" s="595"/>
      <c r="HZ221" s="595"/>
      <c r="IA221" s="595"/>
      <c r="IB221" s="595"/>
      <c r="IC221" s="595"/>
      <c r="ID221" s="595"/>
      <c r="IE221" s="595"/>
      <c r="IF221" s="595"/>
      <c r="IG221" s="595"/>
      <c r="IH221" s="595"/>
      <c r="II221" s="595"/>
      <c r="IJ221" s="595"/>
      <c r="IK221" s="595"/>
      <c r="IL221" s="595"/>
      <c r="IM221" s="595"/>
      <c r="IN221" s="595"/>
      <c r="IO221" s="595"/>
      <c r="IP221" s="595"/>
      <c r="IQ221" s="595"/>
      <c r="IR221" s="595"/>
      <c r="IS221" s="595"/>
      <c r="IT221" s="595"/>
      <c r="IU221" s="595"/>
      <c r="IV221" s="595"/>
      <c r="IW221" s="595"/>
      <c r="IX221" s="595"/>
      <c r="IY221" s="595"/>
      <c r="IZ221" s="595"/>
      <c r="JA221" s="595"/>
      <c r="JB221" s="595"/>
      <c r="JC221" s="595"/>
      <c r="JD221" s="595"/>
      <c r="JE221" s="595"/>
      <c r="JF221" s="595"/>
      <c r="JG221" s="595"/>
      <c r="JH221" s="595"/>
      <c r="JI221" s="595"/>
      <c r="JJ221" s="595"/>
      <c r="JK221" s="595"/>
      <c r="JL221" s="595"/>
      <c r="JM221" s="595"/>
      <c r="JN221" s="595"/>
      <c r="JO221" s="595"/>
      <c r="JP221" s="595"/>
      <c r="JQ221" s="595"/>
      <c r="JR221" s="595"/>
      <c r="JS221" s="595"/>
      <c r="JT221" s="595"/>
      <c r="JU221" s="595"/>
      <c r="JV221" s="595"/>
      <c r="JW221" s="595"/>
      <c r="JX221" s="595"/>
      <c r="JY221" s="595"/>
      <c r="JZ221" s="595"/>
      <c r="KA221" s="595"/>
      <c r="KB221" s="595"/>
      <c r="KC221" s="595"/>
      <c r="KD221" s="595"/>
      <c r="KE221" s="595"/>
      <c r="KF221" s="595"/>
      <c r="KG221" s="595"/>
      <c r="KH221" s="595"/>
      <c r="KI221" s="595"/>
      <c r="KJ221" s="595"/>
      <c r="KK221" s="595"/>
      <c r="KL221" s="595"/>
      <c r="KM221" s="595"/>
      <c r="KN221" s="595"/>
      <c r="KO221" s="595"/>
      <c r="KP221" s="595"/>
      <c r="KQ221" s="595"/>
      <c r="KR221" s="595"/>
      <c r="KS221" s="595"/>
      <c r="KT221" s="595"/>
      <c r="KU221" s="595"/>
      <c r="KV221" s="595"/>
      <c r="KW221" s="595"/>
      <c r="KX221" s="595"/>
      <c r="KY221" s="595"/>
      <c r="KZ221" s="595"/>
      <c r="LA221" s="595"/>
      <c r="LB221" s="595"/>
      <c r="LC221" s="595"/>
      <c r="LD221" s="595"/>
      <c r="LE221" s="595"/>
      <c r="LF221" s="595"/>
      <c r="LG221" s="595"/>
      <c r="LH221" s="595"/>
      <c r="LI221" s="595"/>
      <c r="LJ221" s="595"/>
      <c r="LK221" s="595"/>
      <c r="LL221" s="595"/>
      <c r="LM221" s="595"/>
      <c r="LN221" s="595"/>
      <c r="LO221" s="595"/>
      <c r="LP221" s="595"/>
      <c r="LQ221" s="595"/>
      <c r="LR221" s="595"/>
      <c r="LS221" s="595"/>
      <c r="LT221" s="595"/>
      <c r="LU221" s="595"/>
      <c r="LV221" s="595"/>
      <c r="LW221" s="595"/>
      <c r="LX221" s="595"/>
      <c r="LY221" s="595"/>
      <c r="LZ221" s="595"/>
      <c r="MA221" s="595"/>
      <c r="MB221" s="595"/>
      <c r="MC221" s="595"/>
      <c r="MD221" s="595"/>
      <c r="ME221" s="595"/>
      <c r="MF221" s="595"/>
      <c r="MG221" s="595"/>
      <c r="MH221" s="595"/>
      <c r="MI221" s="595"/>
      <c r="MJ221" s="595"/>
      <c r="MK221" s="595"/>
      <c r="ML221" s="595"/>
      <c r="MM221" s="595"/>
      <c r="MN221" s="595"/>
      <c r="MO221" s="595"/>
      <c r="MP221" s="595"/>
      <c r="MQ221" s="595"/>
      <c r="MR221" s="595"/>
      <c r="MS221" s="595"/>
      <c r="MT221" s="595"/>
      <c r="MU221" s="595"/>
      <c r="MV221" s="595"/>
      <c r="MW221" s="595"/>
      <c r="MX221" s="595"/>
      <c r="MY221" s="595"/>
      <c r="MZ221" s="595"/>
      <c r="NA221" s="595"/>
      <c r="NB221" s="595"/>
      <c r="NC221" s="595"/>
      <c r="ND221" s="595"/>
      <c r="NE221" s="595"/>
      <c r="NF221" s="595"/>
      <c r="NG221" s="595"/>
      <c r="NH221" s="595"/>
      <c r="NI221" s="595"/>
      <c r="NJ221" s="595"/>
      <c r="NK221" s="595"/>
      <c r="NL221" s="595"/>
      <c r="NM221" s="595"/>
      <c r="NN221" s="595"/>
      <c r="NO221" s="595"/>
      <c r="NP221" s="595"/>
      <c r="NQ221" s="595"/>
      <c r="NR221" s="595"/>
      <c r="NS221" s="595"/>
      <c r="NT221" s="595"/>
      <c r="NU221" s="595"/>
      <c r="NV221" s="595"/>
      <c r="NW221" s="595"/>
      <c r="NX221" s="595"/>
      <c r="NY221" s="595"/>
      <c r="NZ221" s="595"/>
      <c r="OA221" s="595"/>
      <c r="OB221" s="595"/>
      <c r="OC221" s="595"/>
      <c r="OD221" s="595"/>
      <c r="OE221" s="595"/>
      <c r="OF221" s="595"/>
      <c r="OG221" s="595"/>
      <c r="OH221" s="595"/>
      <c r="OI221" s="595"/>
      <c r="OJ221" s="595"/>
      <c r="OK221" s="595"/>
      <c r="OL221" s="595"/>
      <c r="OM221" s="595"/>
      <c r="ON221" s="595"/>
      <c r="OO221" s="595"/>
      <c r="OP221" s="595"/>
      <c r="OQ221" s="595"/>
      <c r="OR221" s="595"/>
      <c r="OS221" s="595"/>
      <c r="OT221" s="595"/>
      <c r="OU221" s="595"/>
      <c r="OV221" s="595"/>
      <c r="OW221" s="595"/>
      <c r="OX221" s="595"/>
      <c r="OY221" s="595"/>
      <c r="OZ221" s="595"/>
      <c r="PA221" s="595"/>
      <c r="PB221" s="595"/>
      <c r="PC221" s="595"/>
      <c r="PD221" s="595"/>
      <c r="PE221" s="595"/>
      <c r="PF221" s="595"/>
      <c r="PG221" s="595"/>
      <c r="PH221" s="595"/>
      <c r="PI221" s="595"/>
      <c r="PJ221" s="595"/>
      <c r="PK221" s="595"/>
      <c r="PL221" s="595"/>
      <c r="PM221" s="595"/>
      <c r="PN221" s="595"/>
      <c r="PO221" s="595"/>
      <c r="PP221" s="595"/>
      <c r="PQ221" s="595"/>
      <c r="PR221" s="595"/>
      <c r="PS221" s="595"/>
      <c r="PT221" s="595"/>
      <c r="PU221" s="595"/>
      <c r="PV221" s="595"/>
      <c r="PW221" s="595"/>
      <c r="PX221" s="595"/>
      <c r="PY221" s="595"/>
      <c r="PZ221" s="595"/>
      <c r="QA221" s="595"/>
      <c r="QB221" s="595"/>
      <c r="QC221" s="595"/>
      <c r="QD221" s="595"/>
      <c r="QE221" s="595"/>
      <c r="QF221" s="595"/>
      <c r="QG221" s="595"/>
      <c r="QH221" s="595"/>
      <c r="QI221" s="595"/>
      <c r="QJ221" s="595"/>
      <c r="QK221" s="595"/>
      <c r="QL221" s="595"/>
      <c r="QM221" s="595"/>
      <c r="QN221" s="595"/>
      <c r="QO221" s="595"/>
      <c r="QP221" s="595"/>
      <c r="QQ221" s="595"/>
      <c r="QR221" s="595"/>
      <c r="QS221" s="595"/>
      <c r="QT221" s="595"/>
      <c r="QU221" s="595"/>
      <c r="QV221" s="595"/>
      <c r="QW221" s="595"/>
      <c r="QX221" s="595"/>
      <c r="QY221" s="595"/>
      <c r="QZ221" s="595"/>
      <c r="RA221" s="595"/>
      <c r="RB221" s="595"/>
      <c r="RC221" s="595"/>
      <c r="RD221" s="595"/>
      <c r="RE221" s="595"/>
      <c r="RF221" s="595"/>
      <c r="RG221" s="595"/>
      <c r="RH221" s="595"/>
      <c r="RI221" s="595"/>
      <c r="RJ221" s="595"/>
      <c r="RK221" s="595"/>
      <c r="RL221" s="595"/>
      <c r="RM221" s="595"/>
      <c r="RN221" s="595"/>
      <c r="RO221" s="595"/>
      <c r="RP221" s="595"/>
      <c r="RQ221" s="595"/>
      <c r="RR221" s="595"/>
      <c r="RS221" s="595"/>
      <c r="RT221" s="595"/>
      <c r="RU221" s="595"/>
      <c r="RV221" s="595"/>
      <c r="RW221" s="595"/>
      <c r="RX221" s="595"/>
      <c r="RY221" s="595"/>
      <c r="RZ221" s="595"/>
      <c r="SA221" s="595"/>
      <c r="SB221" s="595"/>
      <c r="SC221" s="595"/>
      <c r="SD221" s="595"/>
      <c r="SE221" s="595"/>
      <c r="SF221" s="595"/>
      <c r="SG221" s="595"/>
      <c r="SH221" s="595"/>
      <c r="SI221" s="595"/>
      <c r="SJ221" s="595"/>
      <c r="SK221" s="595"/>
      <c r="SL221" s="595"/>
      <c r="SM221" s="595"/>
      <c r="SN221" s="595"/>
      <c r="SO221" s="595"/>
      <c r="SP221" s="595"/>
      <c r="SQ221" s="595"/>
      <c r="SR221" s="595"/>
      <c r="SS221" s="595"/>
      <c r="ST221" s="595"/>
      <c r="SU221" s="595"/>
      <c r="SV221" s="595"/>
      <c r="SW221" s="595"/>
      <c r="SX221" s="595"/>
      <c r="SY221" s="595"/>
      <c r="SZ221" s="595"/>
      <c r="TA221" s="595"/>
      <c r="TB221" s="595"/>
      <c r="TC221" s="595"/>
      <c r="TD221" s="595"/>
      <c r="TE221" s="595"/>
      <c r="TF221" s="595"/>
      <c r="TG221" s="595"/>
      <c r="TH221" s="595"/>
      <c r="TI221" s="595"/>
      <c r="TJ221" s="595"/>
      <c r="TK221" s="595"/>
      <c r="TL221" s="595"/>
      <c r="TM221" s="595"/>
      <c r="TN221" s="595"/>
      <c r="TO221" s="595"/>
      <c r="TP221" s="595"/>
      <c r="TQ221" s="595"/>
      <c r="TR221" s="595"/>
      <c r="TS221" s="595"/>
      <c r="TT221" s="595"/>
      <c r="TU221" s="595"/>
      <c r="TV221" s="595"/>
      <c r="TW221" s="595"/>
      <c r="TX221" s="595"/>
      <c r="TY221" s="595"/>
      <c r="TZ221" s="595"/>
      <c r="UA221" s="595"/>
      <c r="UB221" s="595"/>
      <c r="UC221" s="595"/>
      <c r="UD221" s="595"/>
      <c r="UE221" s="595"/>
      <c r="UF221" s="595"/>
      <c r="UG221" s="595"/>
      <c r="UH221" s="595"/>
      <c r="UI221" s="595"/>
      <c r="UJ221" s="595"/>
      <c r="UK221" s="595"/>
      <c r="UL221" s="595"/>
      <c r="UM221" s="595"/>
      <c r="UN221" s="595"/>
      <c r="UO221" s="595"/>
      <c r="UP221" s="595"/>
      <c r="UQ221" s="595"/>
      <c r="UR221" s="595"/>
      <c r="US221" s="595"/>
      <c r="UT221" s="595"/>
      <c r="UU221" s="595"/>
      <c r="UV221" s="595"/>
      <c r="UW221" s="595"/>
      <c r="UX221" s="595"/>
      <c r="UY221" s="595"/>
      <c r="UZ221" s="595"/>
      <c r="VA221" s="595"/>
      <c r="VB221" s="595"/>
      <c r="VC221" s="595"/>
      <c r="VD221" s="595"/>
      <c r="VE221" s="595"/>
      <c r="VF221" s="595"/>
      <c r="VG221" s="595"/>
      <c r="VH221" s="595"/>
      <c r="VI221" s="595"/>
      <c r="VJ221" s="595"/>
      <c r="VK221" s="595"/>
      <c r="VL221" s="595"/>
      <c r="VM221" s="595"/>
      <c r="VN221" s="595"/>
      <c r="VO221" s="595"/>
      <c r="VP221" s="595"/>
      <c r="VQ221" s="595"/>
      <c r="VR221" s="595"/>
      <c r="VS221" s="595"/>
      <c r="VT221" s="595"/>
      <c r="VU221" s="595"/>
      <c r="VV221" s="595"/>
      <c r="VW221" s="595"/>
      <c r="VX221" s="595"/>
      <c r="VY221" s="595"/>
      <c r="VZ221" s="595"/>
      <c r="WA221" s="595"/>
      <c r="WB221" s="595"/>
      <c r="WC221" s="595"/>
      <c r="WD221" s="595"/>
      <c r="WE221" s="595"/>
      <c r="WF221" s="595"/>
      <c r="WG221" s="595"/>
      <c r="WH221" s="595"/>
      <c r="WI221" s="595"/>
      <c r="WJ221" s="595"/>
      <c r="WK221" s="595"/>
      <c r="WL221" s="595"/>
      <c r="WM221" s="595"/>
      <c r="WN221" s="595"/>
      <c r="WO221" s="595"/>
      <c r="WP221" s="595"/>
      <c r="WQ221" s="595"/>
      <c r="WR221" s="595"/>
      <c r="WS221" s="595"/>
      <c r="WT221" s="595"/>
      <c r="WU221" s="595"/>
      <c r="WV221" s="595"/>
      <c r="WW221" s="595"/>
      <c r="WX221" s="595"/>
      <c r="WY221" s="595"/>
      <c r="WZ221" s="595"/>
      <c r="XA221" s="595"/>
      <c r="XB221" s="595"/>
      <c r="XC221" s="595"/>
      <c r="XD221" s="595"/>
      <c r="XE221" s="595"/>
      <c r="XF221" s="595"/>
      <c r="XG221" s="595"/>
      <c r="XH221" s="595"/>
      <c r="XI221" s="595"/>
      <c r="XJ221" s="595"/>
      <c r="XK221" s="595"/>
      <c r="XL221" s="595"/>
      <c r="XM221" s="595"/>
      <c r="XN221" s="595"/>
      <c r="XO221" s="595"/>
      <c r="XP221" s="595"/>
      <c r="XQ221" s="595"/>
      <c r="XR221" s="595"/>
      <c r="XS221" s="595"/>
      <c r="XT221" s="595"/>
      <c r="XU221" s="595"/>
      <c r="XV221" s="595"/>
      <c r="XW221" s="595"/>
      <c r="XX221" s="595"/>
      <c r="XY221" s="595"/>
      <c r="XZ221" s="595"/>
      <c r="YA221" s="595"/>
      <c r="YB221" s="595"/>
      <c r="YC221" s="595"/>
      <c r="YD221" s="595"/>
      <c r="YE221" s="595"/>
      <c r="YF221" s="595"/>
      <c r="YG221" s="595"/>
      <c r="YH221" s="595"/>
      <c r="YI221" s="595"/>
      <c r="YJ221" s="595"/>
      <c r="YK221" s="595"/>
      <c r="YL221" s="595"/>
      <c r="YM221" s="595"/>
      <c r="YN221" s="595"/>
      <c r="YO221" s="595"/>
      <c r="YP221" s="595"/>
      <c r="YQ221" s="595"/>
      <c r="YR221" s="595"/>
      <c r="YS221" s="595"/>
      <c r="YT221" s="595"/>
      <c r="YU221" s="595"/>
      <c r="YV221" s="595"/>
      <c r="YW221" s="595"/>
      <c r="YX221" s="595"/>
      <c r="YY221" s="595"/>
      <c r="YZ221" s="595"/>
      <c r="ZA221" s="595"/>
      <c r="ZB221" s="595"/>
      <c r="ZC221" s="595"/>
      <c r="ZD221" s="595"/>
      <c r="ZE221" s="595"/>
      <c r="ZF221" s="595"/>
      <c r="ZG221" s="595"/>
      <c r="ZH221" s="595"/>
      <c r="ZI221" s="595"/>
      <c r="ZJ221" s="595"/>
      <c r="ZK221" s="595"/>
      <c r="ZL221" s="595"/>
      <c r="ZM221" s="595"/>
      <c r="ZN221" s="595"/>
      <c r="ZO221" s="595"/>
      <c r="ZP221" s="595"/>
      <c r="ZQ221" s="595"/>
      <c r="ZR221" s="595"/>
      <c r="ZS221" s="595"/>
      <c r="ZT221" s="595"/>
      <c r="ZU221" s="595"/>
      <c r="ZV221" s="595"/>
      <c r="ZW221" s="595"/>
      <c r="ZX221" s="595"/>
      <c r="ZY221" s="595"/>
      <c r="ZZ221" s="595"/>
      <c r="AAA221" s="595"/>
      <c r="AAB221" s="595"/>
      <c r="AAC221" s="595"/>
      <c r="AAD221" s="595"/>
      <c r="AAE221" s="595"/>
      <c r="AAF221" s="595"/>
      <c r="AAG221" s="595"/>
      <c r="AAH221" s="595"/>
      <c r="AAI221" s="595"/>
      <c r="AAJ221" s="595"/>
      <c r="AAK221" s="595"/>
      <c r="AAL221" s="595"/>
      <c r="AAM221" s="595"/>
      <c r="AAN221" s="595"/>
      <c r="AAO221" s="595"/>
      <c r="AAP221" s="595"/>
      <c r="AAQ221" s="595"/>
      <c r="AAR221" s="595"/>
      <c r="AAS221" s="595"/>
      <c r="AAT221" s="595"/>
      <c r="AAU221" s="595"/>
      <c r="AAV221" s="595"/>
      <c r="AAW221" s="595"/>
      <c r="AAX221" s="595"/>
      <c r="AAY221" s="595"/>
      <c r="AAZ221" s="595"/>
      <c r="ABA221" s="595"/>
      <c r="ABB221" s="595"/>
      <c r="ABC221" s="595"/>
      <c r="ABD221" s="595"/>
      <c r="ABE221" s="595"/>
      <c r="ABF221" s="595"/>
      <c r="ABG221" s="595"/>
      <c r="ABH221" s="595"/>
      <c r="ABI221" s="595"/>
      <c r="ABJ221" s="595"/>
      <c r="ABK221" s="595"/>
      <c r="ABL221" s="595"/>
      <c r="ABM221" s="595"/>
      <c r="ABN221" s="595"/>
      <c r="ABO221" s="595"/>
      <c r="ABP221" s="595"/>
      <c r="ABQ221" s="595"/>
      <c r="ABR221" s="595"/>
      <c r="ABS221" s="595"/>
      <c r="ABT221" s="595"/>
      <c r="ABU221" s="595"/>
      <c r="ABV221" s="595"/>
      <c r="ABW221" s="595"/>
      <c r="ABX221" s="595"/>
      <c r="ABY221" s="595"/>
      <c r="ABZ221" s="595"/>
      <c r="ACA221" s="595"/>
      <c r="ACB221" s="595"/>
      <c r="ACC221" s="595"/>
      <c r="ACD221" s="595"/>
      <c r="ACE221" s="595"/>
      <c r="ACF221" s="595"/>
      <c r="ACG221" s="595"/>
      <c r="ACH221" s="595"/>
      <c r="ACI221" s="595"/>
      <c r="ACJ221" s="595"/>
      <c r="ACK221" s="595"/>
      <c r="ACL221" s="595"/>
      <c r="ACM221" s="595"/>
      <c r="ACN221" s="595"/>
      <c r="ACO221" s="595"/>
      <c r="ACP221" s="595"/>
      <c r="ACQ221" s="595"/>
      <c r="ACR221" s="595"/>
      <c r="ACS221" s="595"/>
      <c r="ACT221" s="595"/>
      <c r="ACU221" s="595"/>
      <c r="ACV221" s="595"/>
      <c r="ACW221" s="595"/>
      <c r="ACX221" s="595"/>
      <c r="ACY221" s="595"/>
      <c r="ACZ221" s="595"/>
      <c r="ADA221" s="595"/>
      <c r="ADB221" s="595"/>
      <c r="ADC221" s="595"/>
      <c r="ADD221" s="595"/>
      <c r="ADE221" s="595"/>
      <c r="ADF221" s="595"/>
      <c r="ADG221" s="595"/>
      <c r="ADH221" s="595"/>
      <c r="ADI221" s="595"/>
      <c r="ADJ221" s="595"/>
      <c r="ADK221" s="595"/>
      <c r="ADL221" s="595"/>
      <c r="ADM221" s="595"/>
      <c r="ADN221" s="595"/>
      <c r="ADO221" s="595"/>
      <c r="ADP221" s="595"/>
      <c r="ADQ221" s="595"/>
      <c r="ADR221" s="595"/>
      <c r="ADS221" s="595"/>
      <c r="ADT221" s="595"/>
      <c r="ADU221" s="595"/>
      <c r="ADV221" s="595"/>
      <c r="ADW221" s="595"/>
      <c r="ADX221" s="595"/>
      <c r="ADY221" s="595"/>
      <c r="ADZ221" s="595"/>
      <c r="AEA221" s="595"/>
      <c r="AEB221" s="595"/>
      <c r="AEC221" s="595"/>
      <c r="AED221" s="595"/>
      <c r="AEE221" s="595"/>
      <c r="AEF221" s="595"/>
      <c r="AEG221" s="595"/>
      <c r="AEH221" s="595"/>
      <c r="AEI221" s="595"/>
      <c r="AEJ221" s="595"/>
      <c r="AEK221" s="595"/>
      <c r="AEL221" s="595"/>
      <c r="AEM221" s="595"/>
      <c r="AEN221" s="595"/>
      <c r="AEO221" s="595"/>
      <c r="AEP221" s="595"/>
      <c r="AEQ221" s="595"/>
      <c r="AER221" s="595"/>
      <c r="AES221" s="595"/>
      <c r="AET221" s="595"/>
      <c r="AEU221" s="595"/>
      <c r="AEV221" s="595"/>
      <c r="AEW221" s="595"/>
      <c r="AEX221" s="595"/>
      <c r="AEY221" s="595"/>
      <c r="AEZ221" s="595"/>
      <c r="AFA221" s="595"/>
      <c r="AFB221" s="595"/>
      <c r="AFC221" s="595"/>
      <c r="AFD221" s="595"/>
      <c r="AFE221" s="595"/>
      <c r="AFF221" s="595"/>
      <c r="AFG221" s="595"/>
      <c r="AFH221" s="595"/>
      <c r="AFI221" s="595"/>
      <c r="AFJ221" s="595"/>
      <c r="AFK221" s="595"/>
      <c r="AFL221" s="595"/>
      <c r="AFM221" s="595"/>
      <c r="AFN221" s="595"/>
      <c r="AFO221" s="595"/>
      <c r="AFP221" s="595"/>
      <c r="AFQ221" s="595"/>
      <c r="AFR221" s="595"/>
      <c r="AFS221" s="595"/>
      <c r="AFT221" s="595"/>
      <c r="AFU221" s="595"/>
      <c r="AFV221" s="595"/>
      <c r="AFW221" s="595"/>
      <c r="AFX221" s="595"/>
      <c r="AFY221" s="595"/>
      <c r="AFZ221" s="595"/>
      <c r="AGA221" s="595"/>
      <c r="AGB221" s="595"/>
      <c r="AGC221" s="595"/>
      <c r="AGD221" s="595"/>
      <c r="AGE221" s="595"/>
      <c r="AGF221" s="595"/>
      <c r="AGG221" s="595"/>
      <c r="AGH221" s="595"/>
      <c r="AGI221" s="595"/>
      <c r="AGJ221" s="595"/>
      <c r="AGK221" s="595"/>
      <c r="AGL221" s="595"/>
      <c r="AGM221" s="595"/>
      <c r="AGN221" s="595"/>
      <c r="AGO221" s="595"/>
      <c r="AGP221" s="595"/>
      <c r="AGQ221" s="595"/>
      <c r="AGR221" s="595"/>
      <c r="AGS221" s="595"/>
      <c r="AGT221" s="595"/>
      <c r="AGU221" s="595"/>
      <c r="AGV221" s="595"/>
      <c r="AGW221" s="595"/>
      <c r="AGX221" s="595"/>
      <c r="AGY221" s="595"/>
      <c r="AGZ221" s="595"/>
      <c r="AHA221" s="595"/>
      <c r="AHB221" s="595"/>
      <c r="AHC221" s="595"/>
      <c r="AHD221" s="595"/>
      <c r="AHE221" s="595"/>
      <c r="AHF221" s="595"/>
      <c r="AHG221" s="595"/>
      <c r="AHH221" s="595"/>
      <c r="AHI221" s="595"/>
      <c r="AHJ221" s="595"/>
      <c r="AHK221" s="595"/>
      <c r="AHL221" s="595"/>
      <c r="AHM221" s="595"/>
      <c r="AHN221" s="595"/>
      <c r="AHO221" s="595"/>
      <c r="AHP221" s="595"/>
      <c r="AHQ221" s="595"/>
      <c r="AHR221" s="595"/>
      <c r="AHS221" s="595"/>
      <c r="AHT221" s="595"/>
      <c r="AHU221" s="595"/>
      <c r="AHV221" s="595"/>
      <c r="AHW221" s="595"/>
      <c r="AHX221" s="595"/>
      <c r="AHY221" s="595"/>
      <c r="AHZ221" s="595"/>
      <c r="AIA221" s="595"/>
      <c r="AIB221" s="595"/>
      <c r="AIC221" s="595"/>
      <c r="AID221" s="595"/>
      <c r="AIE221" s="595"/>
      <c r="AIF221" s="595"/>
      <c r="AIG221" s="595"/>
      <c r="AIH221" s="595"/>
      <c r="AII221" s="595"/>
      <c r="AIJ221" s="595"/>
      <c r="AIK221" s="595"/>
      <c r="AIL221" s="595"/>
      <c r="AIM221" s="595"/>
      <c r="AIN221" s="595"/>
      <c r="AIO221" s="595"/>
      <c r="AIP221" s="595"/>
      <c r="AIQ221" s="595"/>
      <c r="AIR221" s="595"/>
      <c r="AIS221" s="595"/>
      <c r="AIT221" s="595"/>
      <c r="AIU221" s="595"/>
      <c r="AIV221" s="595"/>
      <c r="AIW221" s="595"/>
      <c r="AIX221" s="595"/>
      <c r="AIY221" s="595"/>
      <c r="AIZ221" s="595"/>
      <c r="AJA221" s="595"/>
      <c r="AJB221" s="595"/>
      <c r="AJC221" s="595"/>
      <c r="AJD221" s="595"/>
      <c r="AJE221" s="595"/>
      <c r="AJF221" s="595"/>
      <c r="AJG221" s="595"/>
      <c r="AJH221" s="595"/>
      <c r="AJI221" s="595"/>
      <c r="AJJ221" s="595"/>
      <c r="AJK221" s="595"/>
      <c r="AJL221" s="595"/>
      <c r="AJM221" s="595"/>
      <c r="AJN221" s="595"/>
      <c r="AJO221" s="595"/>
      <c r="AJP221" s="595"/>
      <c r="AJQ221" s="595"/>
      <c r="AJR221" s="595"/>
      <c r="AJS221" s="595"/>
      <c r="AJT221" s="595"/>
      <c r="AJU221" s="595"/>
      <c r="AJV221" s="595"/>
      <c r="AJW221" s="595"/>
      <c r="AJX221" s="595"/>
      <c r="AJY221" s="595"/>
      <c r="AJZ221" s="595"/>
      <c r="AKA221" s="595"/>
      <c r="AKB221" s="595"/>
      <c r="AKC221" s="595"/>
      <c r="AKD221" s="595"/>
      <c r="AKE221" s="595"/>
      <c r="AKF221" s="595"/>
      <c r="AKG221" s="595"/>
      <c r="AKH221" s="595"/>
      <c r="AKI221" s="595"/>
      <c r="AKJ221" s="595"/>
      <c r="AKK221" s="595"/>
      <c r="AKL221" s="595"/>
      <c r="AKM221" s="595"/>
      <c r="AKN221" s="595"/>
      <c r="AKO221" s="595"/>
      <c r="AKP221" s="595"/>
      <c r="AKQ221" s="595"/>
      <c r="AKR221" s="595"/>
      <c r="AKS221" s="595"/>
      <c r="AKT221" s="595"/>
      <c r="AKU221" s="595"/>
      <c r="AKV221" s="595"/>
      <c r="AKW221" s="595"/>
      <c r="AKX221" s="595"/>
      <c r="AKY221" s="595"/>
      <c r="AKZ221" s="595"/>
      <c r="ALA221" s="595"/>
      <c r="ALB221" s="595"/>
      <c r="ALC221" s="595"/>
      <c r="ALD221" s="595"/>
      <c r="ALE221" s="595"/>
      <c r="ALF221" s="595"/>
      <c r="ALG221" s="595"/>
      <c r="ALH221" s="595"/>
      <c r="ALI221" s="595"/>
      <c r="ALJ221" s="595"/>
      <c r="ALK221" s="595"/>
      <c r="ALL221" s="595"/>
      <c r="ALM221" s="595"/>
      <c r="ALN221" s="595"/>
      <c r="ALO221" s="595"/>
      <c r="ALP221" s="595"/>
      <c r="ALQ221" s="595"/>
      <c r="ALR221" s="595"/>
      <c r="ALS221" s="595"/>
      <c r="ALT221" s="595"/>
      <c r="ALU221" s="595"/>
      <c r="ALV221" s="595"/>
      <c r="ALW221" s="595"/>
      <c r="ALX221" s="595"/>
      <c r="ALY221" s="595"/>
      <c r="ALZ221" s="595"/>
      <c r="AMA221" s="595"/>
      <c r="AMB221" s="595"/>
      <c r="AMC221" s="595"/>
      <c r="AMD221" s="595"/>
      <c r="AME221" s="595"/>
      <c r="AMF221" s="595"/>
      <c r="AMG221" s="595"/>
      <c r="AMH221" s="595"/>
      <c r="AMI221" s="595"/>
      <c r="AMJ221" s="595"/>
      <c r="AMK221" s="595"/>
      <c r="AML221" s="595"/>
      <c r="AMM221" s="595"/>
      <c r="AMN221" s="595"/>
      <c r="AMO221" s="595"/>
      <c r="AMP221" s="595"/>
      <c r="AMQ221" s="595"/>
      <c r="AMR221" s="595"/>
      <c r="AMS221" s="595"/>
      <c r="AMT221" s="595"/>
      <c r="AMU221" s="595"/>
      <c r="AMV221" s="595"/>
      <c r="AMW221" s="595"/>
      <c r="AMX221" s="595"/>
      <c r="AMY221" s="595"/>
      <c r="AMZ221" s="595"/>
      <c r="ANA221" s="595"/>
      <c r="ANB221" s="595"/>
      <c r="ANC221" s="595"/>
      <c r="AND221" s="595"/>
      <c r="ANE221" s="595"/>
      <c r="ANF221" s="595"/>
      <c r="ANG221" s="595"/>
      <c r="ANH221" s="595"/>
      <c r="ANI221" s="595"/>
      <c r="ANJ221" s="595"/>
      <c r="ANK221" s="595"/>
      <c r="ANL221" s="595"/>
      <c r="ANM221" s="595"/>
      <c r="ANN221" s="595"/>
      <c r="ANO221" s="595"/>
      <c r="ANP221" s="595"/>
      <c r="ANQ221" s="595"/>
      <c r="ANR221" s="595"/>
      <c r="ANS221" s="595"/>
      <c r="ANT221" s="595"/>
      <c r="ANU221" s="595"/>
      <c r="ANV221" s="595"/>
      <c r="ANW221" s="595"/>
      <c r="ANX221" s="595"/>
      <c r="ANY221" s="595"/>
      <c r="ANZ221" s="595"/>
      <c r="AOA221" s="595"/>
      <c r="AOB221" s="595"/>
      <c r="AOC221" s="595"/>
      <c r="AOD221" s="595"/>
      <c r="AOE221" s="595"/>
      <c r="AOF221" s="595"/>
      <c r="AOG221" s="595"/>
      <c r="AOH221" s="595"/>
      <c r="AOI221" s="595"/>
      <c r="AOJ221" s="595"/>
      <c r="AOK221" s="595"/>
      <c r="AOL221" s="595"/>
      <c r="AOM221" s="595"/>
      <c r="AON221" s="595"/>
      <c r="AOO221" s="595"/>
      <c r="AOP221" s="595"/>
      <c r="AOQ221" s="595"/>
      <c r="AOR221" s="595"/>
      <c r="AOS221" s="595"/>
      <c r="AOT221" s="595"/>
      <c r="AOU221" s="595"/>
      <c r="AOV221" s="595"/>
      <c r="AOW221" s="595"/>
      <c r="AOX221" s="595"/>
      <c r="AOY221" s="595"/>
      <c r="AOZ221" s="595"/>
      <c r="APA221" s="595"/>
      <c r="APB221" s="595"/>
      <c r="APC221" s="595"/>
      <c r="APD221" s="595"/>
      <c r="APE221" s="595"/>
      <c r="APF221" s="595"/>
      <c r="APG221" s="595"/>
      <c r="APH221" s="595"/>
      <c r="API221" s="595"/>
      <c r="APJ221" s="595"/>
      <c r="APK221" s="595"/>
      <c r="APL221" s="595"/>
      <c r="APM221" s="595"/>
      <c r="APN221" s="595"/>
      <c r="APO221" s="595"/>
      <c r="APP221" s="595"/>
      <c r="APQ221" s="595"/>
      <c r="APR221" s="595"/>
      <c r="APS221" s="595"/>
      <c r="APT221" s="595"/>
      <c r="APU221" s="595"/>
      <c r="APV221" s="595"/>
      <c r="APW221" s="595"/>
      <c r="APX221" s="595"/>
      <c r="APY221" s="595"/>
      <c r="APZ221" s="595"/>
      <c r="AQA221" s="595"/>
      <c r="AQB221" s="595"/>
      <c r="AQC221" s="595"/>
      <c r="AQD221" s="595"/>
      <c r="AQE221" s="595"/>
      <c r="AQF221" s="595"/>
      <c r="AQG221" s="595"/>
      <c r="AQH221" s="595"/>
      <c r="AQI221" s="595"/>
      <c r="AQJ221" s="595"/>
      <c r="AQK221" s="595"/>
      <c r="AQL221" s="595"/>
      <c r="AQM221" s="595"/>
      <c r="AQN221" s="595"/>
      <c r="AQO221" s="595"/>
      <c r="AQP221" s="595"/>
      <c r="AQQ221" s="595"/>
      <c r="AQR221" s="595"/>
      <c r="AQS221" s="595"/>
      <c r="AQT221" s="595"/>
      <c r="AQU221" s="595"/>
      <c r="AQV221" s="595"/>
      <c r="AQW221" s="595"/>
      <c r="AQX221" s="595"/>
      <c r="AQY221" s="595"/>
      <c r="AQZ221" s="595"/>
      <c r="ARA221" s="595"/>
      <c r="ARB221" s="595"/>
      <c r="ARC221" s="595"/>
      <c r="ARD221" s="595"/>
      <c r="ARE221" s="595"/>
      <c r="ARF221" s="595"/>
      <c r="ARG221" s="595"/>
      <c r="ARH221" s="595"/>
      <c r="ARI221" s="595"/>
      <c r="ARJ221" s="595"/>
      <c r="ARK221" s="595"/>
      <c r="ARL221" s="595"/>
      <c r="ARM221" s="595"/>
      <c r="ARN221" s="595"/>
      <c r="ARO221" s="595"/>
      <c r="ARP221" s="595"/>
      <c r="ARQ221" s="595"/>
      <c r="ARR221" s="595"/>
      <c r="ARS221" s="595"/>
      <c r="ART221" s="595"/>
      <c r="ARU221" s="595"/>
      <c r="ARV221" s="595"/>
      <c r="ARW221" s="595"/>
      <c r="ARX221" s="595"/>
      <c r="ARY221" s="595"/>
      <c r="ARZ221" s="595"/>
      <c r="ASA221" s="595"/>
      <c r="ASB221" s="595"/>
      <c r="ASC221" s="595"/>
      <c r="ASD221" s="595"/>
      <c r="ASE221" s="595"/>
      <c r="ASF221" s="595"/>
      <c r="ASG221" s="595"/>
      <c r="ASH221" s="595"/>
      <c r="ASI221" s="595"/>
      <c r="ASJ221" s="595"/>
      <c r="ASK221" s="595"/>
      <c r="ASL221" s="595"/>
      <c r="ASM221" s="595"/>
      <c r="ASN221" s="595"/>
      <c r="ASO221" s="595"/>
      <c r="ASP221" s="595"/>
      <c r="ASQ221" s="595"/>
      <c r="ASR221" s="595"/>
      <c r="ASS221" s="595"/>
      <c r="AST221" s="595"/>
      <c r="ASU221" s="595"/>
      <c r="ASV221" s="595"/>
      <c r="ASW221" s="595"/>
      <c r="ASX221" s="595"/>
      <c r="ASY221" s="595"/>
      <c r="ASZ221" s="595"/>
      <c r="ATA221" s="595"/>
      <c r="ATB221" s="595"/>
      <c r="ATC221" s="595"/>
      <c r="ATD221" s="595"/>
      <c r="ATE221" s="595"/>
      <c r="ATF221" s="595"/>
      <c r="ATG221" s="595"/>
      <c r="ATH221" s="595"/>
      <c r="ATI221" s="595"/>
      <c r="ATJ221" s="595"/>
      <c r="ATK221" s="595"/>
      <c r="ATL221" s="595"/>
      <c r="ATM221" s="595"/>
      <c r="ATN221" s="595"/>
      <c r="ATO221" s="595"/>
      <c r="ATP221" s="595"/>
      <c r="ATQ221" s="595"/>
      <c r="ATR221" s="595"/>
      <c r="ATS221" s="595"/>
      <c r="ATT221" s="595"/>
      <c r="ATU221" s="595"/>
      <c r="ATV221" s="595"/>
      <c r="ATW221" s="595"/>
      <c r="ATX221" s="595"/>
      <c r="ATY221" s="595"/>
      <c r="ATZ221" s="595"/>
      <c r="AUA221" s="595"/>
      <c r="AUB221" s="595"/>
      <c r="AUC221" s="595"/>
      <c r="AUD221" s="595"/>
      <c r="AUE221" s="595"/>
      <c r="AUF221" s="595"/>
      <c r="AUG221" s="595"/>
      <c r="AUH221" s="595"/>
      <c r="AUI221" s="595"/>
      <c r="AUJ221" s="595"/>
      <c r="AUK221" s="595"/>
      <c r="AUL221" s="595"/>
      <c r="AUM221" s="595"/>
      <c r="AUN221" s="595"/>
      <c r="AUO221" s="595"/>
      <c r="AUP221" s="595"/>
      <c r="AUQ221" s="595"/>
      <c r="AUR221" s="595"/>
      <c r="AUS221" s="595"/>
      <c r="AUT221" s="595"/>
      <c r="AUU221" s="595"/>
      <c r="AUV221" s="595"/>
      <c r="AUW221" s="595"/>
      <c r="AUX221" s="595"/>
      <c r="AUY221" s="595"/>
      <c r="AUZ221" s="595"/>
      <c r="AVA221" s="595"/>
      <c r="AVB221" s="595"/>
      <c r="AVC221" s="595"/>
      <c r="AVD221" s="595"/>
      <c r="AVE221" s="595"/>
      <c r="AVF221" s="595"/>
      <c r="AVG221" s="595"/>
      <c r="AVH221" s="595"/>
      <c r="AVI221" s="595"/>
      <c r="AVJ221" s="595"/>
      <c r="AVK221" s="595"/>
      <c r="AVL221" s="595"/>
      <c r="AVM221" s="595"/>
      <c r="AVN221" s="595"/>
      <c r="AVO221" s="595"/>
      <c r="AVP221" s="595"/>
      <c r="AVQ221" s="595"/>
      <c r="AVR221" s="595"/>
      <c r="AVS221" s="595"/>
      <c r="AVT221" s="595"/>
      <c r="AVU221" s="595"/>
      <c r="AVV221" s="595"/>
      <c r="AVW221" s="595"/>
      <c r="AVX221" s="595"/>
      <c r="AVY221" s="595"/>
      <c r="AVZ221" s="595"/>
      <c r="AWA221" s="595"/>
      <c r="AWB221" s="595"/>
      <c r="AWC221" s="595"/>
      <c r="AWD221" s="595"/>
      <c r="AWE221" s="595"/>
      <c r="AWF221" s="595"/>
      <c r="AWG221" s="595"/>
      <c r="AWH221" s="595"/>
      <c r="AWI221" s="595"/>
      <c r="AWJ221" s="595"/>
      <c r="AWK221" s="595"/>
      <c r="AWL221" s="595"/>
      <c r="AWM221" s="595"/>
      <c r="AWN221" s="595"/>
      <c r="AWO221" s="595"/>
      <c r="AWP221" s="595"/>
      <c r="AWQ221" s="595"/>
      <c r="AWR221" s="595"/>
      <c r="AWS221" s="595"/>
      <c r="AWT221" s="595"/>
      <c r="AWU221" s="595"/>
      <c r="AWV221" s="595"/>
      <c r="AWW221" s="595"/>
      <c r="AWX221" s="595"/>
      <c r="AWY221" s="595"/>
      <c r="AWZ221" s="595"/>
      <c r="AXA221" s="595"/>
      <c r="AXB221" s="595"/>
      <c r="AXC221" s="595"/>
      <c r="AXD221" s="595"/>
      <c r="AXE221" s="595"/>
      <c r="AXF221" s="595"/>
      <c r="AXG221" s="595"/>
      <c r="AXH221" s="595"/>
      <c r="AXI221" s="595"/>
      <c r="AXJ221" s="595"/>
    </row>
    <row r="222" spans="1:1310" s="596" customFormat="1" ht="23.25" customHeight="1">
      <c r="A222" s="597"/>
      <c r="B222" s="1890" t="s">
        <v>1804</v>
      </c>
      <c r="C222" s="1890"/>
      <c r="D222" s="1890"/>
      <c r="E222" s="1890"/>
      <c r="F222" s="1890"/>
      <c r="G222" s="1890"/>
      <c r="H222" s="1890"/>
      <c r="I222" s="1890"/>
      <c r="J222" s="1890"/>
      <c r="K222" s="1890"/>
      <c r="L222" s="1890"/>
      <c r="M222" s="1890"/>
      <c r="N222" s="1890"/>
      <c r="O222" s="1890"/>
      <c r="P222" s="1890"/>
      <c r="Q222" s="1890"/>
      <c r="R222" s="50"/>
      <c r="S222" s="50"/>
      <c r="T222" s="50"/>
      <c r="U222" s="50"/>
      <c r="V222" s="50"/>
      <c r="W222" s="50"/>
      <c r="X222" s="50"/>
      <c r="Y222" s="50"/>
      <c r="Z222" s="50"/>
      <c r="AA222" s="50"/>
      <c r="AB222" s="50"/>
      <c r="AC222" s="50"/>
      <c r="AD222" s="595"/>
      <c r="AE222" s="595"/>
      <c r="AF222" s="595"/>
      <c r="AG222" s="595"/>
      <c r="AH222" s="595"/>
      <c r="AI222" s="595"/>
      <c r="AJ222" s="595"/>
      <c r="AK222" s="595"/>
      <c r="AL222" s="595"/>
      <c r="AM222" s="595"/>
      <c r="AN222" s="595"/>
      <c r="AO222" s="595"/>
      <c r="AP222" s="595"/>
      <c r="AQ222" s="595"/>
      <c r="AR222" s="595"/>
      <c r="AS222" s="595"/>
      <c r="AT222" s="595"/>
      <c r="AU222" s="595"/>
      <c r="AV222" s="595"/>
      <c r="AW222" s="595"/>
      <c r="AX222" s="595"/>
      <c r="AY222" s="595"/>
      <c r="AZ222" s="595"/>
      <c r="BA222" s="595"/>
      <c r="BB222" s="595"/>
      <c r="BC222" s="595"/>
      <c r="BD222" s="595"/>
      <c r="BE222" s="595"/>
      <c r="BF222" s="595"/>
      <c r="BG222" s="595"/>
      <c r="BH222" s="595"/>
      <c r="BI222" s="595"/>
      <c r="BJ222" s="595"/>
      <c r="BK222" s="595"/>
      <c r="BL222" s="595"/>
      <c r="BM222" s="595"/>
      <c r="BN222" s="595"/>
      <c r="BO222" s="595"/>
      <c r="BP222" s="595"/>
      <c r="BQ222" s="595"/>
      <c r="BR222" s="595"/>
      <c r="BS222" s="595"/>
      <c r="BT222" s="595"/>
      <c r="BU222" s="595"/>
      <c r="BV222" s="595"/>
      <c r="BW222" s="595"/>
      <c r="BX222" s="595"/>
      <c r="BY222" s="595"/>
      <c r="BZ222" s="595"/>
      <c r="CA222" s="595"/>
      <c r="CB222" s="595"/>
      <c r="CC222" s="595"/>
      <c r="CD222" s="595"/>
      <c r="CE222" s="595"/>
      <c r="CF222" s="595"/>
      <c r="CG222" s="595"/>
      <c r="CH222" s="595"/>
      <c r="CI222" s="595"/>
      <c r="CJ222" s="595"/>
      <c r="CK222" s="595"/>
      <c r="CL222" s="595"/>
      <c r="CM222" s="595"/>
      <c r="CN222" s="595"/>
      <c r="CO222" s="595"/>
      <c r="CP222" s="595"/>
      <c r="CQ222" s="595"/>
      <c r="CR222" s="595"/>
      <c r="CS222" s="595"/>
      <c r="CT222" s="595"/>
      <c r="CU222" s="595"/>
      <c r="CV222" s="595"/>
      <c r="CW222" s="595"/>
      <c r="CX222" s="595"/>
      <c r="CY222" s="595"/>
      <c r="CZ222" s="595"/>
      <c r="DA222" s="595"/>
      <c r="DB222" s="595"/>
      <c r="DC222" s="595"/>
      <c r="DD222" s="595"/>
      <c r="DE222" s="595"/>
      <c r="DF222" s="595"/>
      <c r="DG222" s="595"/>
      <c r="DH222" s="595"/>
      <c r="DI222" s="595"/>
      <c r="DJ222" s="595"/>
      <c r="DK222" s="595"/>
      <c r="DL222" s="595"/>
      <c r="DM222" s="595"/>
      <c r="DN222" s="595"/>
      <c r="DO222" s="595"/>
      <c r="DP222" s="595"/>
      <c r="DQ222" s="595"/>
      <c r="DR222" s="595"/>
      <c r="DS222" s="595"/>
      <c r="DT222" s="595"/>
      <c r="DU222" s="595"/>
      <c r="DV222" s="595"/>
      <c r="DW222" s="595"/>
      <c r="DX222" s="595"/>
      <c r="DY222" s="595"/>
      <c r="DZ222" s="595"/>
      <c r="EA222" s="595"/>
      <c r="EB222" s="595"/>
      <c r="EC222" s="595"/>
      <c r="ED222" s="595"/>
      <c r="EE222" s="595"/>
      <c r="EF222" s="595"/>
      <c r="EG222" s="595"/>
      <c r="EH222" s="595"/>
      <c r="EI222" s="595"/>
      <c r="EJ222" s="595"/>
      <c r="EK222" s="595"/>
      <c r="EL222" s="595"/>
      <c r="EM222" s="595"/>
      <c r="EN222" s="595"/>
      <c r="EO222" s="595"/>
      <c r="EP222" s="595"/>
      <c r="EQ222" s="595"/>
      <c r="ER222" s="595"/>
      <c r="ES222" s="595"/>
      <c r="ET222" s="595"/>
      <c r="EU222" s="595"/>
      <c r="EV222" s="595"/>
      <c r="EW222" s="595"/>
      <c r="EX222" s="595"/>
      <c r="EY222" s="595"/>
      <c r="EZ222" s="595"/>
      <c r="FA222" s="595"/>
      <c r="FB222" s="595"/>
      <c r="FC222" s="595"/>
      <c r="FD222" s="595"/>
      <c r="FE222" s="595"/>
      <c r="FF222" s="595"/>
      <c r="FG222" s="595"/>
      <c r="FH222" s="595"/>
      <c r="FI222" s="595"/>
      <c r="FJ222" s="595"/>
      <c r="FK222" s="595"/>
      <c r="FL222" s="595"/>
      <c r="FM222" s="595"/>
      <c r="FN222" s="595"/>
      <c r="FO222" s="595"/>
      <c r="FP222" s="595"/>
      <c r="FQ222" s="595"/>
      <c r="FR222" s="595"/>
      <c r="FS222" s="595"/>
      <c r="FT222" s="595"/>
      <c r="FU222" s="595"/>
      <c r="FV222" s="595"/>
      <c r="FW222" s="595"/>
      <c r="FX222" s="595"/>
      <c r="FY222" s="595"/>
      <c r="FZ222" s="595"/>
      <c r="GA222" s="595"/>
      <c r="GB222" s="595"/>
      <c r="GC222" s="595"/>
      <c r="GD222" s="595"/>
      <c r="GE222" s="595"/>
      <c r="GF222" s="595"/>
      <c r="GG222" s="595"/>
      <c r="GH222" s="595"/>
      <c r="GI222" s="595"/>
      <c r="GJ222" s="595"/>
      <c r="GK222" s="595"/>
      <c r="GL222" s="595"/>
      <c r="GM222" s="595"/>
      <c r="GN222" s="595"/>
      <c r="GO222" s="595"/>
      <c r="GP222" s="595"/>
      <c r="GQ222" s="595"/>
      <c r="GR222" s="595"/>
      <c r="GS222" s="595"/>
      <c r="GT222" s="595"/>
      <c r="GU222" s="595"/>
      <c r="GV222" s="595"/>
      <c r="GW222" s="595"/>
      <c r="GX222" s="595"/>
      <c r="GY222" s="595"/>
      <c r="GZ222" s="595"/>
      <c r="HA222" s="595"/>
      <c r="HB222" s="595"/>
      <c r="HC222" s="595"/>
      <c r="HD222" s="595"/>
      <c r="HE222" s="595"/>
      <c r="HF222" s="595"/>
      <c r="HG222" s="595"/>
      <c r="HH222" s="595"/>
      <c r="HI222" s="595"/>
      <c r="HJ222" s="595"/>
      <c r="HK222" s="595"/>
      <c r="HL222" s="595"/>
      <c r="HM222" s="595"/>
      <c r="HN222" s="595"/>
      <c r="HO222" s="595"/>
      <c r="HP222" s="595"/>
      <c r="HQ222" s="595"/>
      <c r="HR222" s="595"/>
      <c r="HS222" s="595"/>
      <c r="HT222" s="595"/>
      <c r="HU222" s="595"/>
      <c r="HV222" s="595"/>
      <c r="HW222" s="595"/>
      <c r="HX222" s="595"/>
      <c r="HY222" s="595"/>
      <c r="HZ222" s="595"/>
      <c r="IA222" s="595"/>
      <c r="IB222" s="595"/>
      <c r="IC222" s="595"/>
      <c r="ID222" s="595"/>
      <c r="IE222" s="595"/>
      <c r="IF222" s="595"/>
      <c r="IG222" s="595"/>
      <c r="IH222" s="595"/>
      <c r="II222" s="595"/>
      <c r="IJ222" s="595"/>
      <c r="IK222" s="595"/>
      <c r="IL222" s="595"/>
      <c r="IM222" s="595"/>
      <c r="IN222" s="595"/>
      <c r="IO222" s="595"/>
      <c r="IP222" s="595"/>
      <c r="IQ222" s="595"/>
      <c r="IR222" s="595"/>
      <c r="IS222" s="595"/>
      <c r="IT222" s="595"/>
      <c r="IU222" s="595"/>
      <c r="IV222" s="595"/>
      <c r="IW222" s="595"/>
      <c r="IX222" s="595"/>
      <c r="IY222" s="595"/>
      <c r="IZ222" s="595"/>
      <c r="JA222" s="595"/>
      <c r="JB222" s="595"/>
      <c r="JC222" s="595"/>
      <c r="JD222" s="595"/>
      <c r="JE222" s="595"/>
      <c r="JF222" s="595"/>
      <c r="JG222" s="595"/>
      <c r="JH222" s="595"/>
      <c r="JI222" s="595"/>
      <c r="JJ222" s="595"/>
      <c r="JK222" s="595"/>
      <c r="JL222" s="595"/>
      <c r="JM222" s="595"/>
      <c r="JN222" s="595"/>
      <c r="JO222" s="595"/>
      <c r="JP222" s="595"/>
      <c r="JQ222" s="595"/>
      <c r="JR222" s="595"/>
      <c r="JS222" s="595"/>
      <c r="JT222" s="595"/>
      <c r="JU222" s="595"/>
      <c r="JV222" s="595"/>
      <c r="JW222" s="595"/>
      <c r="JX222" s="595"/>
      <c r="JY222" s="595"/>
      <c r="JZ222" s="595"/>
      <c r="KA222" s="595"/>
      <c r="KB222" s="595"/>
      <c r="KC222" s="595"/>
      <c r="KD222" s="595"/>
      <c r="KE222" s="595"/>
      <c r="KF222" s="595"/>
      <c r="KG222" s="595"/>
      <c r="KH222" s="595"/>
      <c r="KI222" s="595"/>
      <c r="KJ222" s="595"/>
      <c r="KK222" s="595"/>
      <c r="KL222" s="595"/>
      <c r="KM222" s="595"/>
      <c r="KN222" s="595"/>
      <c r="KO222" s="595"/>
      <c r="KP222" s="595"/>
      <c r="KQ222" s="595"/>
      <c r="KR222" s="595"/>
      <c r="KS222" s="595"/>
      <c r="KT222" s="595"/>
      <c r="KU222" s="595"/>
      <c r="KV222" s="595"/>
      <c r="KW222" s="595"/>
      <c r="KX222" s="595"/>
      <c r="KY222" s="595"/>
      <c r="KZ222" s="595"/>
      <c r="LA222" s="595"/>
      <c r="LB222" s="595"/>
      <c r="LC222" s="595"/>
      <c r="LD222" s="595"/>
      <c r="LE222" s="595"/>
      <c r="LF222" s="595"/>
      <c r="LG222" s="595"/>
      <c r="LH222" s="595"/>
      <c r="LI222" s="595"/>
      <c r="LJ222" s="595"/>
      <c r="LK222" s="595"/>
      <c r="LL222" s="595"/>
      <c r="LM222" s="595"/>
      <c r="LN222" s="595"/>
      <c r="LO222" s="595"/>
      <c r="LP222" s="595"/>
      <c r="LQ222" s="595"/>
      <c r="LR222" s="595"/>
      <c r="LS222" s="595"/>
      <c r="LT222" s="595"/>
      <c r="LU222" s="595"/>
      <c r="LV222" s="595"/>
      <c r="LW222" s="595"/>
      <c r="LX222" s="595"/>
      <c r="LY222" s="595"/>
      <c r="LZ222" s="595"/>
      <c r="MA222" s="595"/>
      <c r="MB222" s="595"/>
      <c r="MC222" s="595"/>
      <c r="MD222" s="595"/>
      <c r="ME222" s="595"/>
      <c r="MF222" s="595"/>
      <c r="MG222" s="595"/>
      <c r="MH222" s="595"/>
      <c r="MI222" s="595"/>
      <c r="MJ222" s="595"/>
      <c r="MK222" s="595"/>
      <c r="ML222" s="595"/>
      <c r="MM222" s="595"/>
      <c r="MN222" s="595"/>
      <c r="MO222" s="595"/>
      <c r="MP222" s="595"/>
      <c r="MQ222" s="595"/>
      <c r="MR222" s="595"/>
      <c r="MS222" s="595"/>
      <c r="MT222" s="595"/>
      <c r="MU222" s="595"/>
      <c r="MV222" s="595"/>
      <c r="MW222" s="595"/>
      <c r="MX222" s="595"/>
      <c r="MY222" s="595"/>
      <c r="MZ222" s="595"/>
      <c r="NA222" s="595"/>
      <c r="NB222" s="595"/>
      <c r="NC222" s="595"/>
      <c r="ND222" s="595"/>
      <c r="NE222" s="595"/>
      <c r="NF222" s="595"/>
      <c r="NG222" s="595"/>
      <c r="NH222" s="595"/>
      <c r="NI222" s="595"/>
      <c r="NJ222" s="595"/>
      <c r="NK222" s="595"/>
      <c r="NL222" s="595"/>
      <c r="NM222" s="595"/>
      <c r="NN222" s="595"/>
      <c r="NO222" s="595"/>
      <c r="NP222" s="595"/>
      <c r="NQ222" s="595"/>
      <c r="NR222" s="595"/>
      <c r="NS222" s="595"/>
      <c r="NT222" s="595"/>
      <c r="NU222" s="595"/>
      <c r="NV222" s="595"/>
      <c r="NW222" s="595"/>
      <c r="NX222" s="595"/>
      <c r="NY222" s="595"/>
      <c r="NZ222" s="595"/>
      <c r="OA222" s="595"/>
      <c r="OB222" s="595"/>
      <c r="OC222" s="595"/>
      <c r="OD222" s="595"/>
      <c r="OE222" s="595"/>
      <c r="OF222" s="595"/>
      <c r="OG222" s="595"/>
      <c r="OH222" s="595"/>
      <c r="OI222" s="595"/>
      <c r="OJ222" s="595"/>
      <c r="OK222" s="595"/>
      <c r="OL222" s="595"/>
      <c r="OM222" s="595"/>
      <c r="ON222" s="595"/>
      <c r="OO222" s="595"/>
      <c r="OP222" s="595"/>
      <c r="OQ222" s="595"/>
      <c r="OR222" s="595"/>
      <c r="OS222" s="595"/>
      <c r="OT222" s="595"/>
      <c r="OU222" s="595"/>
      <c r="OV222" s="595"/>
      <c r="OW222" s="595"/>
      <c r="OX222" s="595"/>
      <c r="OY222" s="595"/>
      <c r="OZ222" s="595"/>
      <c r="PA222" s="595"/>
      <c r="PB222" s="595"/>
      <c r="PC222" s="595"/>
      <c r="PD222" s="595"/>
      <c r="PE222" s="595"/>
      <c r="PF222" s="595"/>
      <c r="PG222" s="595"/>
      <c r="PH222" s="595"/>
      <c r="PI222" s="595"/>
      <c r="PJ222" s="595"/>
      <c r="PK222" s="595"/>
      <c r="PL222" s="595"/>
      <c r="PM222" s="595"/>
      <c r="PN222" s="595"/>
      <c r="PO222" s="595"/>
      <c r="PP222" s="595"/>
      <c r="PQ222" s="595"/>
      <c r="PR222" s="595"/>
      <c r="PS222" s="595"/>
      <c r="PT222" s="595"/>
      <c r="PU222" s="595"/>
      <c r="PV222" s="595"/>
      <c r="PW222" s="595"/>
      <c r="PX222" s="595"/>
      <c r="PY222" s="595"/>
      <c r="PZ222" s="595"/>
      <c r="QA222" s="595"/>
      <c r="QB222" s="595"/>
      <c r="QC222" s="595"/>
      <c r="QD222" s="595"/>
      <c r="QE222" s="595"/>
      <c r="QF222" s="595"/>
      <c r="QG222" s="595"/>
      <c r="QH222" s="595"/>
      <c r="QI222" s="595"/>
      <c r="QJ222" s="595"/>
      <c r="QK222" s="595"/>
      <c r="QL222" s="595"/>
      <c r="QM222" s="595"/>
      <c r="QN222" s="595"/>
      <c r="QO222" s="595"/>
      <c r="QP222" s="595"/>
      <c r="QQ222" s="595"/>
      <c r="QR222" s="595"/>
      <c r="QS222" s="595"/>
      <c r="QT222" s="595"/>
      <c r="QU222" s="595"/>
      <c r="QV222" s="595"/>
      <c r="QW222" s="595"/>
      <c r="QX222" s="595"/>
      <c r="QY222" s="595"/>
      <c r="QZ222" s="595"/>
      <c r="RA222" s="595"/>
      <c r="RB222" s="595"/>
      <c r="RC222" s="595"/>
      <c r="RD222" s="595"/>
      <c r="RE222" s="595"/>
      <c r="RF222" s="595"/>
      <c r="RG222" s="595"/>
      <c r="RH222" s="595"/>
      <c r="RI222" s="595"/>
      <c r="RJ222" s="595"/>
      <c r="RK222" s="595"/>
      <c r="RL222" s="595"/>
      <c r="RM222" s="595"/>
      <c r="RN222" s="595"/>
      <c r="RO222" s="595"/>
      <c r="RP222" s="595"/>
      <c r="RQ222" s="595"/>
      <c r="RR222" s="595"/>
      <c r="RS222" s="595"/>
      <c r="RT222" s="595"/>
      <c r="RU222" s="595"/>
      <c r="RV222" s="595"/>
      <c r="RW222" s="595"/>
      <c r="RX222" s="595"/>
      <c r="RY222" s="595"/>
      <c r="RZ222" s="595"/>
      <c r="SA222" s="595"/>
      <c r="SB222" s="595"/>
      <c r="SC222" s="595"/>
      <c r="SD222" s="595"/>
      <c r="SE222" s="595"/>
      <c r="SF222" s="595"/>
      <c r="SG222" s="595"/>
      <c r="SH222" s="595"/>
      <c r="SI222" s="595"/>
      <c r="SJ222" s="595"/>
      <c r="SK222" s="595"/>
      <c r="SL222" s="595"/>
      <c r="SM222" s="595"/>
      <c r="SN222" s="595"/>
      <c r="SO222" s="595"/>
      <c r="SP222" s="595"/>
      <c r="SQ222" s="595"/>
      <c r="SR222" s="595"/>
      <c r="SS222" s="595"/>
      <c r="ST222" s="595"/>
      <c r="SU222" s="595"/>
      <c r="SV222" s="595"/>
      <c r="SW222" s="595"/>
      <c r="SX222" s="595"/>
      <c r="SY222" s="595"/>
      <c r="SZ222" s="595"/>
      <c r="TA222" s="595"/>
      <c r="TB222" s="595"/>
      <c r="TC222" s="595"/>
      <c r="TD222" s="595"/>
      <c r="TE222" s="595"/>
      <c r="TF222" s="595"/>
      <c r="TG222" s="595"/>
      <c r="TH222" s="595"/>
      <c r="TI222" s="595"/>
      <c r="TJ222" s="595"/>
      <c r="TK222" s="595"/>
      <c r="TL222" s="595"/>
      <c r="TM222" s="595"/>
      <c r="TN222" s="595"/>
      <c r="TO222" s="595"/>
      <c r="TP222" s="595"/>
      <c r="TQ222" s="595"/>
      <c r="TR222" s="595"/>
      <c r="TS222" s="595"/>
      <c r="TT222" s="595"/>
      <c r="TU222" s="595"/>
      <c r="TV222" s="595"/>
      <c r="TW222" s="595"/>
      <c r="TX222" s="595"/>
      <c r="TY222" s="595"/>
      <c r="TZ222" s="595"/>
      <c r="UA222" s="595"/>
      <c r="UB222" s="595"/>
      <c r="UC222" s="595"/>
      <c r="UD222" s="595"/>
      <c r="UE222" s="595"/>
      <c r="UF222" s="595"/>
      <c r="UG222" s="595"/>
      <c r="UH222" s="595"/>
      <c r="UI222" s="595"/>
      <c r="UJ222" s="595"/>
      <c r="UK222" s="595"/>
      <c r="UL222" s="595"/>
      <c r="UM222" s="595"/>
      <c r="UN222" s="595"/>
      <c r="UO222" s="595"/>
      <c r="UP222" s="595"/>
      <c r="UQ222" s="595"/>
      <c r="UR222" s="595"/>
      <c r="US222" s="595"/>
      <c r="UT222" s="595"/>
      <c r="UU222" s="595"/>
      <c r="UV222" s="595"/>
      <c r="UW222" s="595"/>
      <c r="UX222" s="595"/>
      <c r="UY222" s="595"/>
      <c r="UZ222" s="595"/>
      <c r="VA222" s="595"/>
      <c r="VB222" s="595"/>
      <c r="VC222" s="595"/>
      <c r="VD222" s="595"/>
      <c r="VE222" s="595"/>
      <c r="VF222" s="595"/>
      <c r="VG222" s="595"/>
      <c r="VH222" s="595"/>
      <c r="VI222" s="595"/>
      <c r="VJ222" s="595"/>
      <c r="VK222" s="595"/>
      <c r="VL222" s="595"/>
      <c r="VM222" s="595"/>
      <c r="VN222" s="595"/>
      <c r="VO222" s="595"/>
      <c r="VP222" s="595"/>
      <c r="VQ222" s="595"/>
      <c r="VR222" s="595"/>
      <c r="VS222" s="595"/>
      <c r="VT222" s="595"/>
      <c r="VU222" s="595"/>
      <c r="VV222" s="595"/>
      <c r="VW222" s="595"/>
      <c r="VX222" s="595"/>
      <c r="VY222" s="595"/>
      <c r="VZ222" s="595"/>
      <c r="WA222" s="595"/>
      <c r="WB222" s="595"/>
      <c r="WC222" s="595"/>
      <c r="WD222" s="595"/>
      <c r="WE222" s="595"/>
      <c r="WF222" s="595"/>
      <c r="WG222" s="595"/>
      <c r="WH222" s="595"/>
      <c r="WI222" s="595"/>
      <c r="WJ222" s="595"/>
      <c r="WK222" s="595"/>
      <c r="WL222" s="595"/>
      <c r="WM222" s="595"/>
      <c r="WN222" s="595"/>
      <c r="WO222" s="595"/>
      <c r="WP222" s="595"/>
      <c r="WQ222" s="595"/>
      <c r="WR222" s="595"/>
      <c r="WS222" s="595"/>
      <c r="WT222" s="595"/>
      <c r="WU222" s="595"/>
      <c r="WV222" s="595"/>
      <c r="WW222" s="595"/>
      <c r="WX222" s="595"/>
      <c r="WY222" s="595"/>
      <c r="WZ222" s="595"/>
      <c r="XA222" s="595"/>
      <c r="XB222" s="595"/>
      <c r="XC222" s="595"/>
      <c r="XD222" s="595"/>
      <c r="XE222" s="595"/>
      <c r="XF222" s="595"/>
      <c r="XG222" s="595"/>
      <c r="XH222" s="595"/>
      <c r="XI222" s="595"/>
      <c r="XJ222" s="595"/>
      <c r="XK222" s="595"/>
      <c r="XL222" s="595"/>
      <c r="XM222" s="595"/>
      <c r="XN222" s="595"/>
      <c r="XO222" s="595"/>
      <c r="XP222" s="595"/>
      <c r="XQ222" s="595"/>
      <c r="XR222" s="595"/>
      <c r="XS222" s="595"/>
      <c r="XT222" s="595"/>
      <c r="XU222" s="595"/>
      <c r="XV222" s="595"/>
      <c r="XW222" s="595"/>
      <c r="XX222" s="595"/>
      <c r="XY222" s="595"/>
      <c r="XZ222" s="595"/>
      <c r="YA222" s="595"/>
      <c r="YB222" s="595"/>
      <c r="YC222" s="595"/>
      <c r="YD222" s="595"/>
      <c r="YE222" s="595"/>
      <c r="YF222" s="595"/>
      <c r="YG222" s="595"/>
      <c r="YH222" s="595"/>
      <c r="YI222" s="595"/>
      <c r="YJ222" s="595"/>
      <c r="YK222" s="595"/>
      <c r="YL222" s="595"/>
      <c r="YM222" s="595"/>
      <c r="YN222" s="595"/>
      <c r="YO222" s="595"/>
      <c r="YP222" s="595"/>
      <c r="YQ222" s="595"/>
      <c r="YR222" s="595"/>
      <c r="YS222" s="595"/>
      <c r="YT222" s="595"/>
      <c r="YU222" s="595"/>
      <c r="YV222" s="595"/>
      <c r="YW222" s="595"/>
      <c r="YX222" s="595"/>
      <c r="YY222" s="595"/>
      <c r="YZ222" s="595"/>
      <c r="ZA222" s="595"/>
      <c r="ZB222" s="595"/>
      <c r="ZC222" s="595"/>
      <c r="ZD222" s="595"/>
      <c r="ZE222" s="595"/>
      <c r="ZF222" s="595"/>
      <c r="ZG222" s="595"/>
      <c r="ZH222" s="595"/>
      <c r="ZI222" s="595"/>
      <c r="ZJ222" s="595"/>
      <c r="ZK222" s="595"/>
      <c r="ZL222" s="595"/>
      <c r="ZM222" s="595"/>
      <c r="ZN222" s="595"/>
      <c r="ZO222" s="595"/>
      <c r="ZP222" s="595"/>
      <c r="ZQ222" s="595"/>
      <c r="ZR222" s="595"/>
      <c r="ZS222" s="595"/>
      <c r="ZT222" s="595"/>
      <c r="ZU222" s="595"/>
      <c r="ZV222" s="595"/>
      <c r="ZW222" s="595"/>
      <c r="ZX222" s="595"/>
      <c r="ZY222" s="595"/>
      <c r="ZZ222" s="595"/>
      <c r="AAA222" s="595"/>
      <c r="AAB222" s="595"/>
      <c r="AAC222" s="595"/>
      <c r="AAD222" s="595"/>
      <c r="AAE222" s="595"/>
      <c r="AAF222" s="595"/>
      <c r="AAG222" s="595"/>
      <c r="AAH222" s="595"/>
      <c r="AAI222" s="595"/>
      <c r="AAJ222" s="595"/>
      <c r="AAK222" s="595"/>
      <c r="AAL222" s="595"/>
      <c r="AAM222" s="595"/>
      <c r="AAN222" s="595"/>
      <c r="AAO222" s="595"/>
      <c r="AAP222" s="595"/>
      <c r="AAQ222" s="595"/>
      <c r="AAR222" s="595"/>
      <c r="AAS222" s="595"/>
      <c r="AAT222" s="595"/>
      <c r="AAU222" s="595"/>
      <c r="AAV222" s="595"/>
      <c r="AAW222" s="595"/>
      <c r="AAX222" s="595"/>
      <c r="AAY222" s="595"/>
      <c r="AAZ222" s="595"/>
      <c r="ABA222" s="595"/>
      <c r="ABB222" s="595"/>
      <c r="ABC222" s="595"/>
      <c r="ABD222" s="595"/>
      <c r="ABE222" s="595"/>
      <c r="ABF222" s="595"/>
      <c r="ABG222" s="595"/>
      <c r="ABH222" s="595"/>
      <c r="ABI222" s="595"/>
      <c r="ABJ222" s="595"/>
      <c r="ABK222" s="595"/>
      <c r="ABL222" s="595"/>
      <c r="ABM222" s="595"/>
      <c r="ABN222" s="595"/>
      <c r="ABO222" s="595"/>
      <c r="ABP222" s="595"/>
      <c r="ABQ222" s="595"/>
      <c r="ABR222" s="595"/>
      <c r="ABS222" s="595"/>
      <c r="ABT222" s="595"/>
      <c r="ABU222" s="595"/>
      <c r="ABV222" s="595"/>
      <c r="ABW222" s="595"/>
      <c r="ABX222" s="595"/>
      <c r="ABY222" s="595"/>
      <c r="ABZ222" s="595"/>
      <c r="ACA222" s="595"/>
      <c r="ACB222" s="595"/>
      <c r="ACC222" s="595"/>
      <c r="ACD222" s="595"/>
      <c r="ACE222" s="595"/>
      <c r="ACF222" s="595"/>
      <c r="ACG222" s="595"/>
      <c r="ACH222" s="595"/>
      <c r="ACI222" s="595"/>
      <c r="ACJ222" s="595"/>
      <c r="ACK222" s="595"/>
      <c r="ACL222" s="595"/>
      <c r="ACM222" s="595"/>
      <c r="ACN222" s="595"/>
      <c r="ACO222" s="595"/>
      <c r="ACP222" s="595"/>
      <c r="ACQ222" s="595"/>
      <c r="ACR222" s="595"/>
      <c r="ACS222" s="595"/>
      <c r="ACT222" s="595"/>
      <c r="ACU222" s="595"/>
      <c r="ACV222" s="595"/>
      <c r="ACW222" s="595"/>
      <c r="ACX222" s="595"/>
      <c r="ACY222" s="595"/>
      <c r="ACZ222" s="595"/>
      <c r="ADA222" s="595"/>
      <c r="ADB222" s="595"/>
      <c r="ADC222" s="595"/>
      <c r="ADD222" s="595"/>
      <c r="ADE222" s="595"/>
      <c r="ADF222" s="595"/>
      <c r="ADG222" s="595"/>
      <c r="ADH222" s="595"/>
      <c r="ADI222" s="595"/>
      <c r="ADJ222" s="595"/>
      <c r="ADK222" s="595"/>
      <c r="ADL222" s="595"/>
      <c r="ADM222" s="595"/>
      <c r="ADN222" s="595"/>
      <c r="ADO222" s="595"/>
      <c r="ADP222" s="595"/>
      <c r="ADQ222" s="595"/>
      <c r="ADR222" s="595"/>
      <c r="ADS222" s="595"/>
      <c r="ADT222" s="595"/>
      <c r="ADU222" s="595"/>
      <c r="ADV222" s="595"/>
      <c r="ADW222" s="595"/>
      <c r="ADX222" s="595"/>
      <c r="ADY222" s="595"/>
      <c r="ADZ222" s="595"/>
      <c r="AEA222" s="595"/>
      <c r="AEB222" s="595"/>
      <c r="AEC222" s="595"/>
      <c r="AED222" s="595"/>
      <c r="AEE222" s="595"/>
      <c r="AEF222" s="595"/>
      <c r="AEG222" s="595"/>
      <c r="AEH222" s="595"/>
      <c r="AEI222" s="595"/>
      <c r="AEJ222" s="595"/>
      <c r="AEK222" s="595"/>
      <c r="AEL222" s="595"/>
      <c r="AEM222" s="595"/>
      <c r="AEN222" s="595"/>
      <c r="AEO222" s="595"/>
      <c r="AEP222" s="595"/>
      <c r="AEQ222" s="595"/>
      <c r="AER222" s="595"/>
      <c r="AES222" s="595"/>
      <c r="AET222" s="595"/>
      <c r="AEU222" s="595"/>
      <c r="AEV222" s="595"/>
      <c r="AEW222" s="595"/>
      <c r="AEX222" s="595"/>
      <c r="AEY222" s="595"/>
      <c r="AEZ222" s="595"/>
      <c r="AFA222" s="595"/>
      <c r="AFB222" s="595"/>
      <c r="AFC222" s="595"/>
      <c r="AFD222" s="595"/>
      <c r="AFE222" s="595"/>
      <c r="AFF222" s="595"/>
      <c r="AFG222" s="595"/>
      <c r="AFH222" s="595"/>
      <c r="AFI222" s="595"/>
      <c r="AFJ222" s="595"/>
      <c r="AFK222" s="595"/>
      <c r="AFL222" s="595"/>
      <c r="AFM222" s="595"/>
      <c r="AFN222" s="595"/>
      <c r="AFO222" s="595"/>
      <c r="AFP222" s="595"/>
      <c r="AFQ222" s="595"/>
      <c r="AFR222" s="595"/>
      <c r="AFS222" s="595"/>
      <c r="AFT222" s="595"/>
      <c r="AFU222" s="595"/>
      <c r="AFV222" s="595"/>
      <c r="AFW222" s="595"/>
      <c r="AFX222" s="595"/>
      <c r="AFY222" s="595"/>
      <c r="AFZ222" s="595"/>
      <c r="AGA222" s="595"/>
      <c r="AGB222" s="595"/>
      <c r="AGC222" s="595"/>
      <c r="AGD222" s="595"/>
      <c r="AGE222" s="595"/>
      <c r="AGF222" s="595"/>
      <c r="AGG222" s="595"/>
      <c r="AGH222" s="595"/>
      <c r="AGI222" s="595"/>
      <c r="AGJ222" s="595"/>
      <c r="AGK222" s="595"/>
      <c r="AGL222" s="595"/>
      <c r="AGM222" s="595"/>
      <c r="AGN222" s="595"/>
      <c r="AGO222" s="595"/>
      <c r="AGP222" s="595"/>
      <c r="AGQ222" s="595"/>
      <c r="AGR222" s="595"/>
      <c r="AGS222" s="595"/>
      <c r="AGT222" s="595"/>
      <c r="AGU222" s="595"/>
      <c r="AGV222" s="595"/>
      <c r="AGW222" s="595"/>
      <c r="AGX222" s="595"/>
      <c r="AGY222" s="595"/>
      <c r="AGZ222" s="595"/>
      <c r="AHA222" s="595"/>
      <c r="AHB222" s="595"/>
      <c r="AHC222" s="595"/>
      <c r="AHD222" s="595"/>
      <c r="AHE222" s="595"/>
      <c r="AHF222" s="595"/>
      <c r="AHG222" s="595"/>
      <c r="AHH222" s="595"/>
      <c r="AHI222" s="595"/>
      <c r="AHJ222" s="595"/>
      <c r="AHK222" s="595"/>
      <c r="AHL222" s="595"/>
      <c r="AHM222" s="595"/>
      <c r="AHN222" s="595"/>
      <c r="AHO222" s="595"/>
      <c r="AHP222" s="595"/>
      <c r="AHQ222" s="595"/>
      <c r="AHR222" s="595"/>
      <c r="AHS222" s="595"/>
      <c r="AHT222" s="595"/>
      <c r="AHU222" s="595"/>
      <c r="AHV222" s="595"/>
      <c r="AHW222" s="595"/>
      <c r="AHX222" s="595"/>
      <c r="AHY222" s="595"/>
      <c r="AHZ222" s="595"/>
      <c r="AIA222" s="595"/>
      <c r="AIB222" s="595"/>
      <c r="AIC222" s="595"/>
      <c r="AID222" s="595"/>
      <c r="AIE222" s="595"/>
      <c r="AIF222" s="595"/>
      <c r="AIG222" s="595"/>
      <c r="AIH222" s="595"/>
      <c r="AII222" s="595"/>
      <c r="AIJ222" s="595"/>
      <c r="AIK222" s="595"/>
      <c r="AIL222" s="595"/>
      <c r="AIM222" s="595"/>
      <c r="AIN222" s="595"/>
      <c r="AIO222" s="595"/>
      <c r="AIP222" s="595"/>
      <c r="AIQ222" s="595"/>
      <c r="AIR222" s="595"/>
      <c r="AIS222" s="595"/>
      <c r="AIT222" s="595"/>
      <c r="AIU222" s="595"/>
      <c r="AIV222" s="595"/>
      <c r="AIW222" s="595"/>
      <c r="AIX222" s="595"/>
      <c r="AIY222" s="595"/>
      <c r="AIZ222" s="595"/>
      <c r="AJA222" s="595"/>
      <c r="AJB222" s="595"/>
      <c r="AJC222" s="595"/>
      <c r="AJD222" s="595"/>
      <c r="AJE222" s="595"/>
      <c r="AJF222" s="595"/>
      <c r="AJG222" s="595"/>
      <c r="AJH222" s="595"/>
      <c r="AJI222" s="595"/>
      <c r="AJJ222" s="595"/>
      <c r="AJK222" s="595"/>
      <c r="AJL222" s="595"/>
      <c r="AJM222" s="595"/>
      <c r="AJN222" s="595"/>
      <c r="AJO222" s="595"/>
      <c r="AJP222" s="595"/>
      <c r="AJQ222" s="595"/>
      <c r="AJR222" s="595"/>
      <c r="AJS222" s="595"/>
      <c r="AJT222" s="595"/>
      <c r="AJU222" s="595"/>
      <c r="AJV222" s="595"/>
      <c r="AJW222" s="595"/>
      <c r="AJX222" s="595"/>
      <c r="AJY222" s="595"/>
      <c r="AJZ222" s="595"/>
      <c r="AKA222" s="595"/>
      <c r="AKB222" s="595"/>
      <c r="AKC222" s="595"/>
      <c r="AKD222" s="595"/>
      <c r="AKE222" s="595"/>
      <c r="AKF222" s="595"/>
      <c r="AKG222" s="595"/>
      <c r="AKH222" s="595"/>
      <c r="AKI222" s="595"/>
      <c r="AKJ222" s="595"/>
      <c r="AKK222" s="595"/>
      <c r="AKL222" s="595"/>
      <c r="AKM222" s="595"/>
      <c r="AKN222" s="595"/>
      <c r="AKO222" s="595"/>
      <c r="AKP222" s="595"/>
      <c r="AKQ222" s="595"/>
      <c r="AKR222" s="595"/>
      <c r="AKS222" s="595"/>
      <c r="AKT222" s="595"/>
      <c r="AKU222" s="595"/>
      <c r="AKV222" s="595"/>
      <c r="AKW222" s="595"/>
      <c r="AKX222" s="595"/>
      <c r="AKY222" s="595"/>
      <c r="AKZ222" s="595"/>
      <c r="ALA222" s="595"/>
      <c r="ALB222" s="595"/>
      <c r="ALC222" s="595"/>
      <c r="ALD222" s="595"/>
      <c r="ALE222" s="595"/>
      <c r="ALF222" s="595"/>
      <c r="ALG222" s="595"/>
      <c r="ALH222" s="595"/>
      <c r="ALI222" s="595"/>
      <c r="ALJ222" s="595"/>
      <c r="ALK222" s="595"/>
      <c r="ALL222" s="595"/>
      <c r="ALM222" s="595"/>
      <c r="ALN222" s="595"/>
      <c r="ALO222" s="595"/>
      <c r="ALP222" s="595"/>
      <c r="ALQ222" s="595"/>
      <c r="ALR222" s="595"/>
      <c r="ALS222" s="595"/>
      <c r="ALT222" s="595"/>
      <c r="ALU222" s="595"/>
      <c r="ALV222" s="595"/>
      <c r="ALW222" s="595"/>
      <c r="ALX222" s="595"/>
      <c r="ALY222" s="595"/>
      <c r="ALZ222" s="595"/>
      <c r="AMA222" s="595"/>
      <c r="AMB222" s="595"/>
      <c r="AMC222" s="595"/>
      <c r="AMD222" s="595"/>
      <c r="AME222" s="595"/>
      <c r="AMF222" s="595"/>
      <c r="AMG222" s="595"/>
      <c r="AMH222" s="595"/>
      <c r="AMI222" s="595"/>
      <c r="AMJ222" s="595"/>
      <c r="AMK222" s="595"/>
      <c r="AML222" s="595"/>
      <c r="AMM222" s="595"/>
      <c r="AMN222" s="595"/>
      <c r="AMO222" s="595"/>
      <c r="AMP222" s="595"/>
      <c r="AMQ222" s="595"/>
      <c r="AMR222" s="595"/>
      <c r="AMS222" s="595"/>
      <c r="AMT222" s="595"/>
      <c r="AMU222" s="595"/>
      <c r="AMV222" s="595"/>
      <c r="AMW222" s="595"/>
      <c r="AMX222" s="595"/>
      <c r="AMY222" s="595"/>
      <c r="AMZ222" s="595"/>
      <c r="ANA222" s="595"/>
      <c r="ANB222" s="595"/>
      <c r="ANC222" s="595"/>
      <c r="AND222" s="595"/>
      <c r="ANE222" s="595"/>
      <c r="ANF222" s="595"/>
      <c r="ANG222" s="595"/>
      <c r="ANH222" s="595"/>
      <c r="ANI222" s="595"/>
      <c r="ANJ222" s="595"/>
      <c r="ANK222" s="595"/>
      <c r="ANL222" s="595"/>
      <c r="ANM222" s="595"/>
      <c r="ANN222" s="595"/>
      <c r="ANO222" s="595"/>
      <c r="ANP222" s="595"/>
      <c r="ANQ222" s="595"/>
      <c r="ANR222" s="595"/>
      <c r="ANS222" s="595"/>
      <c r="ANT222" s="595"/>
      <c r="ANU222" s="595"/>
      <c r="ANV222" s="595"/>
      <c r="ANW222" s="595"/>
      <c r="ANX222" s="595"/>
      <c r="ANY222" s="595"/>
      <c r="ANZ222" s="595"/>
      <c r="AOA222" s="595"/>
      <c r="AOB222" s="595"/>
      <c r="AOC222" s="595"/>
      <c r="AOD222" s="595"/>
      <c r="AOE222" s="595"/>
      <c r="AOF222" s="595"/>
      <c r="AOG222" s="595"/>
      <c r="AOH222" s="595"/>
      <c r="AOI222" s="595"/>
      <c r="AOJ222" s="595"/>
      <c r="AOK222" s="595"/>
      <c r="AOL222" s="595"/>
      <c r="AOM222" s="595"/>
      <c r="AON222" s="595"/>
      <c r="AOO222" s="595"/>
      <c r="AOP222" s="595"/>
      <c r="AOQ222" s="595"/>
      <c r="AOR222" s="595"/>
      <c r="AOS222" s="595"/>
      <c r="AOT222" s="595"/>
      <c r="AOU222" s="595"/>
      <c r="AOV222" s="595"/>
      <c r="AOW222" s="595"/>
      <c r="AOX222" s="595"/>
      <c r="AOY222" s="595"/>
      <c r="AOZ222" s="595"/>
      <c r="APA222" s="595"/>
      <c r="APB222" s="595"/>
      <c r="APC222" s="595"/>
      <c r="APD222" s="595"/>
      <c r="APE222" s="595"/>
      <c r="APF222" s="595"/>
      <c r="APG222" s="595"/>
      <c r="APH222" s="595"/>
      <c r="API222" s="595"/>
      <c r="APJ222" s="595"/>
      <c r="APK222" s="595"/>
      <c r="APL222" s="595"/>
      <c r="APM222" s="595"/>
      <c r="APN222" s="595"/>
      <c r="APO222" s="595"/>
      <c r="APP222" s="595"/>
      <c r="APQ222" s="595"/>
      <c r="APR222" s="595"/>
      <c r="APS222" s="595"/>
      <c r="APT222" s="595"/>
      <c r="APU222" s="595"/>
      <c r="APV222" s="595"/>
      <c r="APW222" s="595"/>
      <c r="APX222" s="595"/>
      <c r="APY222" s="595"/>
      <c r="APZ222" s="595"/>
      <c r="AQA222" s="595"/>
      <c r="AQB222" s="595"/>
      <c r="AQC222" s="595"/>
      <c r="AQD222" s="595"/>
      <c r="AQE222" s="595"/>
      <c r="AQF222" s="595"/>
      <c r="AQG222" s="595"/>
      <c r="AQH222" s="595"/>
      <c r="AQI222" s="595"/>
      <c r="AQJ222" s="595"/>
      <c r="AQK222" s="595"/>
      <c r="AQL222" s="595"/>
      <c r="AQM222" s="595"/>
      <c r="AQN222" s="595"/>
      <c r="AQO222" s="595"/>
      <c r="AQP222" s="595"/>
      <c r="AQQ222" s="595"/>
      <c r="AQR222" s="595"/>
      <c r="AQS222" s="595"/>
      <c r="AQT222" s="595"/>
      <c r="AQU222" s="595"/>
      <c r="AQV222" s="595"/>
      <c r="AQW222" s="595"/>
      <c r="AQX222" s="595"/>
      <c r="AQY222" s="595"/>
      <c r="AQZ222" s="595"/>
      <c r="ARA222" s="595"/>
      <c r="ARB222" s="595"/>
      <c r="ARC222" s="595"/>
      <c r="ARD222" s="595"/>
      <c r="ARE222" s="595"/>
      <c r="ARF222" s="595"/>
      <c r="ARG222" s="595"/>
      <c r="ARH222" s="595"/>
      <c r="ARI222" s="595"/>
      <c r="ARJ222" s="595"/>
      <c r="ARK222" s="595"/>
      <c r="ARL222" s="595"/>
      <c r="ARM222" s="595"/>
      <c r="ARN222" s="595"/>
      <c r="ARO222" s="595"/>
      <c r="ARP222" s="595"/>
      <c r="ARQ222" s="595"/>
      <c r="ARR222" s="595"/>
      <c r="ARS222" s="595"/>
      <c r="ART222" s="595"/>
      <c r="ARU222" s="595"/>
      <c r="ARV222" s="595"/>
      <c r="ARW222" s="595"/>
      <c r="ARX222" s="595"/>
      <c r="ARY222" s="595"/>
      <c r="ARZ222" s="595"/>
      <c r="ASA222" s="595"/>
      <c r="ASB222" s="595"/>
      <c r="ASC222" s="595"/>
      <c r="ASD222" s="595"/>
      <c r="ASE222" s="595"/>
      <c r="ASF222" s="595"/>
      <c r="ASG222" s="595"/>
      <c r="ASH222" s="595"/>
      <c r="ASI222" s="595"/>
      <c r="ASJ222" s="595"/>
      <c r="ASK222" s="595"/>
      <c r="ASL222" s="595"/>
      <c r="ASM222" s="595"/>
      <c r="ASN222" s="595"/>
      <c r="ASO222" s="595"/>
      <c r="ASP222" s="595"/>
      <c r="ASQ222" s="595"/>
      <c r="ASR222" s="595"/>
      <c r="ASS222" s="595"/>
      <c r="AST222" s="595"/>
      <c r="ASU222" s="595"/>
      <c r="ASV222" s="595"/>
      <c r="ASW222" s="595"/>
      <c r="ASX222" s="595"/>
      <c r="ASY222" s="595"/>
      <c r="ASZ222" s="595"/>
      <c r="ATA222" s="595"/>
      <c r="ATB222" s="595"/>
      <c r="ATC222" s="595"/>
      <c r="ATD222" s="595"/>
      <c r="ATE222" s="595"/>
      <c r="ATF222" s="595"/>
      <c r="ATG222" s="595"/>
      <c r="ATH222" s="595"/>
      <c r="ATI222" s="595"/>
      <c r="ATJ222" s="595"/>
      <c r="ATK222" s="595"/>
      <c r="ATL222" s="595"/>
      <c r="ATM222" s="595"/>
      <c r="ATN222" s="595"/>
      <c r="ATO222" s="595"/>
      <c r="ATP222" s="595"/>
      <c r="ATQ222" s="595"/>
      <c r="ATR222" s="595"/>
      <c r="ATS222" s="595"/>
      <c r="ATT222" s="595"/>
      <c r="ATU222" s="595"/>
      <c r="ATV222" s="595"/>
      <c r="ATW222" s="595"/>
      <c r="ATX222" s="595"/>
      <c r="ATY222" s="595"/>
      <c r="ATZ222" s="595"/>
      <c r="AUA222" s="595"/>
      <c r="AUB222" s="595"/>
      <c r="AUC222" s="595"/>
      <c r="AUD222" s="595"/>
      <c r="AUE222" s="595"/>
      <c r="AUF222" s="595"/>
      <c r="AUG222" s="595"/>
      <c r="AUH222" s="595"/>
      <c r="AUI222" s="595"/>
      <c r="AUJ222" s="595"/>
      <c r="AUK222" s="595"/>
      <c r="AUL222" s="595"/>
      <c r="AUM222" s="595"/>
      <c r="AUN222" s="595"/>
      <c r="AUO222" s="595"/>
      <c r="AUP222" s="595"/>
      <c r="AUQ222" s="595"/>
      <c r="AUR222" s="595"/>
      <c r="AUS222" s="595"/>
      <c r="AUT222" s="595"/>
      <c r="AUU222" s="595"/>
      <c r="AUV222" s="595"/>
      <c r="AUW222" s="595"/>
      <c r="AUX222" s="595"/>
      <c r="AUY222" s="595"/>
      <c r="AUZ222" s="595"/>
      <c r="AVA222" s="595"/>
      <c r="AVB222" s="595"/>
      <c r="AVC222" s="595"/>
      <c r="AVD222" s="595"/>
      <c r="AVE222" s="595"/>
      <c r="AVF222" s="595"/>
      <c r="AVG222" s="595"/>
      <c r="AVH222" s="595"/>
      <c r="AVI222" s="595"/>
      <c r="AVJ222" s="595"/>
      <c r="AVK222" s="595"/>
      <c r="AVL222" s="595"/>
      <c r="AVM222" s="595"/>
      <c r="AVN222" s="595"/>
      <c r="AVO222" s="595"/>
      <c r="AVP222" s="595"/>
      <c r="AVQ222" s="595"/>
      <c r="AVR222" s="595"/>
      <c r="AVS222" s="595"/>
      <c r="AVT222" s="595"/>
      <c r="AVU222" s="595"/>
      <c r="AVV222" s="595"/>
      <c r="AVW222" s="595"/>
      <c r="AVX222" s="595"/>
      <c r="AVY222" s="595"/>
      <c r="AVZ222" s="595"/>
      <c r="AWA222" s="595"/>
      <c r="AWB222" s="595"/>
      <c r="AWC222" s="595"/>
      <c r="AWD222" s="595"/>
      <c r="AWE222" s="595"/>
      <c r="AWF222" s="595"/>
      <c r="AWG222" s="595"/>
      <c r="AWH222" s="595"/>
      <c r="AWI222" s="595"/>
      <c r="AWJ222" s="595"/>
      <c r="AWK222" s="595"/>
      <c r="AWL222" s="595"/>
      <c r="AWM222" s="595"/>
      <c r="AWN222" s="595"/>
      <c r="AWO222" s="595"/>
      <c r="AWP222" s="595"/>
      <c r="AWQ222" s="595"/>
      <c r="AWR222" s="595"/>
      <c r="AWS222" s="595"/>
      <c r="AWT222" s="595"/>
      <c r="AWU222" s="595"/>
      <c r="AWV222" s="595"/>
      <c r="AWW222" s="595"/>
      <c r="AWX222" s="595"/>
      <c r="AWY222" s="595"/>
      <c r="AWZ222" s="595"/>
      <c r="AXA222" s="595"/>
      <c r="AXB222" s="595"/>
      <c r="AXC222" s="595"/>
      <c r="AXD222" s="595"/>
      <c r="AXE222" s="595"/>
      <c r="AXF222" s="595"/>
      <c r="AXG222" s="595"/>
      <c r="AXH222" s="595"/>
      <c r="AXI222" s="595"/>
      <c r="AXJ222" s="595"/>
    </row>
    <row r="223" spans="1:1310" s="596" customFormat="1" ht="23.25" customHeight="1">
      <c r="A223" s="597"/>
      <c r="B223" s="1891" t="s">
        <v>1805</v>
      </c>
      <c r="C223" s="1891"/>
      <c r="D223" s="1891"/>
      <c r="E223" s="1891"/>
      <c r="F223" s="598"/>
      <c r="G223" s="1891" t="s">
        <v>1806</v>
      </c>
      <c r="H223" s="1891"/>
      <c r="I223" s="1891"/>
      <c r="J223" s="598"/>
      <c r="K223" s="1891" t="s">
        <v>1807</v>
      </c>
      <c r="L223" s="1891"/>
      <c r="M223" s="1891"/>
      <c r="N223" s="598"/>
      <c r="O223" s="1891" t="s">
        <v>1808</v>
      </c>
      <c r="P223" s="1891"/>
      <c r="Q223" s="598"/>
      <c r="R223" s="50"/>
      <c r="S223" s="50"/>
      <c r="T223" s="50"/>
      <c r="U223" s="50"/>
      <c r="V223" s="50"/>
      <c r="W223" s="50"/>
      <c r="X223" s="50"/>
      <c r="Y223" s="50"/>
      <c r="Z223" s="50"/>
      <c r="AA223" s="50"/>
      <c r="AB223" s="50"/>
      <c r="AC223" s="50"/>
      <c r="AD223" s="595"/>
      <c r="AE223" s="595"/>
      <c r="AF223" s="595"/>
      <c r="AG223" s="595"/>
      <c r="AH223" s="595"/>
      <c r="AI223" s="595"/>
      <c r="AJ223" s="595"/>
      <c r="AK223" s="595"/>
      <c r="AL223" s="595"/>
      <c r="AM223" s="595"/>
      <c r="AN223" s="595"/>
      <c r="AO223" s="595"/>
      <c r="AP223" s="595"/>
      <c r="AQ223" s="595"/>
      <c r="AR223" s="595"/>
      <c r="AS223" s="595"/>
      <c r="AT223" s="595"/>
      <c r="AU223" s="595"/>
      <c r="AV223" s="595"/>
      <c r="AW223" s="595"/>
      <c r="AX223" s="595"/>
      <c r="AY223" s="595"/>
      <c r="AZ223" s="595"/>
      <c r="BA223" s="595"/>
      <c r="BB223" s="595"/>
      <c r="BC223" s="595"/>
      <c r="BD223" s="595"/>
      <c r="BE223" s="595"/>
      <c r="BF223" s="595"/>
      <c r="BG223" s="595"/>
      <c r="BH223" s="595"/>
      <c r="BI223" s="595"/>
      <c r="BJ223" s="595"/>
      <c r="BK223" s="595"/>
      <c r="BL223" s="595"/>
      <c r="BM223" s="595"/>
      <c r="BN223" s="595"/>
      <c r="BO223" s="595"/>
      <c r="BP223" s="595"/>
      <c r="BQ223" s="595"/>
      <c r="BR223" s="595"/>
      <c r="BS223" s="595"/>
      <c r="BT223" s="595"/>
      <c r="BU223" s="595"/>
      <c r="BV223" s="595"/>
      <c r="BW223" s="595"/>
      <c r="BX223" s="595"/>
      <c r="BY223" s="595"/>
      <c r="BZ223" s="595"/>
      <c r="CA223" s="595"/>
      <c r="CB223" s="595"/>
      <c r="CC223" s="595"/>
      <c r="CD223" s="595"/>
      <c r="CE223" s="595"/>
      <c r="CF223" s="595"/>
      <c r="CG223" s="595"/>
      <c r="CH223" s="595"/>
      <c r="CI223" s="595"/>
      <c r="CJ223" s="595"/>
      <c r="CK223" s="595"/>
      <c r="CL223" s="595"/>
      <c r="CM223" s="595"/>
      <c r="CN223" s="595"/>
      <c r="CO223" s="595"/>
      <c r="CP223" s="595"/>
      <c r="CQ223" s="595"/>
      <c r="CR223" s="595"/>
      <c r="CS223" s="595"/>
      <c r="CT223" s="595"/>
      <c r="CU223" s="595"/>
      <c r="CV223" s="595"/>
      <c r="CW223" s="595"/>
      <c r="CX223" s="595"/>
      <c r="CY223" s="595"/>
      <c r="CZ223" s="595"/>
      <c r="DA223" s="595"/>
      <c r="DB223" s="595"/>
      <c r="DC223" s="595"/>
      <c r="DD223" s="595"/>
      <c r="DE223" s="595"/>
      <c r="DF223" s="595"/>
      <c r="DG223" s="595"/>
      <c r="DH223" s="595"/>
      <c r="DI223" s="595"/>
      <c r="DJ223" s="595"/>
      <c r="DK223" s="595"/>
      <c r="DL223" s="595"/>
      <c r="DM223" s="595"/>
      <c r="DN223" s="595"/>
      <c r="DO223" s="595"/>
      <c r="DP223" s="595"/>
      <c r="DQ223" s="595"/>
      <c r="DR223" s="595"/>
      <c r="DS223" s="595"/>
      <c r="DT223" s="595"/>
      <c r="DU223" s="595"/>
      <c r="DV223" s="595"/>
      <c r="DW223" s="595"/>
      <c r="DX223" s="595"/>
      <c r="DY223" s="595"/>
      <c r="DZ223" s="595"/>
      <c r="EA223" s="595"/>
      <c r="EB223" s="595"/>
      <c r="EC223" s="595"/>
      <c r="ED223" s="595"/>
      <c r="EE223" s="595"/>
      <c r="EF223" s="595"/>
      <c r="EG223" s="595"/>
      <c r="EH223" s="595"/>
      <c r="EI223" s="595"/>
      <c r="EJ223" s="595"/>
      <c r="EK223" s="595"/>
      <c r="EL223" s="595"/>
      <c r="EM223" s="595"/>
      <c r="EN223" s="595"/>
      <c r="EO223" s="595"/>
      <c r="EP223" s="595"/>
      <c r="EQ223" s="595"/>
      <c r="ER223" s="595"/>
      <c r="ES223" s="595"/>
      <c r="ET223" s="595"/>
      <c r="EU223" s="595"/>
      <c r="EV223" s="595"/>
      <c r="EW223" s="595"/>
      <c r="EX223" s="595"/>
      <c r="EY223" s="595"/>
      <c r="EZ223" s="595"/>
      <c r="FA223" s="595"/>
      <c r="FB223" s="595"/>
      <c r="FC223" s="595"/>
      <c r="FD223" s="595"/>
      <c r="FE223" s="595"/>
      <c r="FF223" s="595"/>
      <c r="FG223" s="595"/>
      <c r="FH223" s="595"/>
      <c r="FI223" s="595"/>
      <c r="FJ223" s="595"/>
      <c r="FK223" s="595"/>
      <c r="FL223" s="595"/>
      <c r="FM223" s="595"/>
      <c r="FN223" s="595"/>
      <c r="FO223" s="595"/>
      <c r="FP223" s="595"/>
      <c r="FQ223" s="595"/>
      <c r="FR223" s="595"/>
      <c r="FS223" s="595"/>
      <c r="FT223" s="595"/>
      <c r="FU223" s="595"/>
      <c r="FV223" s="595"/>
      <c r="FW223" s="595"/>
      <c r="FX223" s="595"/>
      <c r="FY223" s="595"/>
      <c r="FZ223" s="595"/>
      <c r="GA223" s="595"/>
      <c r="GB223" s="595"/>
      <c r="GC223" s="595"/>
      <c r="GD223" s="595"/>
      <c r="GE223" s="595"/>
      <c r="GF223" s="595"/>
      <c r="GG223" s="595"/>
      <c r="GH223" s="595"/>
      <c r="GI223" s="595"/>
      <c r="GJ223" s="595"/>
      <c r="GK223" s="595"/>
      <c r="GL223" s="595"/>
      <c r="GM223" s="595"/>
      <c r="GN223" s="595"/>
      <c r="GO223" s="595"/>
      <c r="GP223" s="595"/>
      <c r="GQ223" s="595"/>
      <c r="GR223" s="595"/>
      <c r="GS223" s="595"/>
      <c r="GT223" s="595"/>
      <c r="GU223" s="595"/>
      <c r="GV223" s="595"/>
      <c r="GW223" s="595"/>
      <c r="GX223" s="595"/>
      <c r="GY223" s="595"/>
      <c r="GZ223" s="595"/>
      <c r="HA223" s="595"/>
      <c r="HB223" s="595"/>
      <c r="HC223" s="595"/>
      <c r="HD223" s="595"/>
      <c r="HE223" s="595"/>
      <c r="HF223" s="595"/>
      <c r="HG223" s="595"/>
      <c r="HH223" s="595"/>
      <c r="HI223" s="595"/>
      <c r="HJ223" s="595"/>
      <c r="HK223" s="595"/>
      <c r="HL223" s="595"/>
      <c r="HM223" s="595"/>
      <c r="HN223" s="595"/>
      <c r="HO223" s="595"/>
      <c r="HP223" s="595"/>
      <c r="HQ223" s="595"/>
      <c r="HR223" s="595"/>
      <c r="HS223" s="595"/>
      <c r="HT223" s="595"/>
      <c r="HU223" s="595"/>
      <c r="HV223" s="595"/>
      <c r="HW223" s="595"/>
      <c r="HX223" s="595"/>
      <c r="HY223" s="595"/>
      <c r="HZ223" s="595"/>
      <c r="IA223" s="595"/>
      <c r="IB223" s="595"/>
      <c r="IC223" s="595"/>
      <c r="ID223" s="595"/>
      <c r="IE223" s="595"/>
      <c r="IF223" s="595"/>
      <c r="IG223" s="595"/>
      <c r="IH223" s="595"/>
      <c r="II223" s="595"/>
      <c r="IJ223" s="595"/>
      <c r="IK223" s="595"/>
      <c r="IL223" s="595"/>
      <c r="IM223" s="595"/>
      <c r="IN223" s="595"/>
      <c r="IO223" s="595"/>
      <c r="IP223" s="595"/>
      <c r="IQ223" s="595"/>
      <c r="IR223" s="595"/>
      <c r="IS223" s="595"/>
      <c r="IT223" s="595"/>
      <c r="IU223" s="595"/>
      <c r="IV223" s="595"/>
      <c r="IW223" s="595"/>
      <c r="IX223" s="595"/>
      <c r="IY223" s="595"/>
      <c r="IZ223" s="595"/>
      <c r="JA223" s="595"/>
      <c r="JB223" s="595"/>
      <c r="JC223" s="595"/>
      <c r="JD223" s="595"/>
      <c r="JE223" s="595"/>
      <c r="JF223" s="595"/>
      <c r="JG223" s="595"/>
      <c r="JH223" s="595"/>
      <c r="JI223" s="595"/>
      <c r="JJ223" s="595"/>
      <c r="JK223" s="595"/>
      <c r="JL223" s="595"/>
      <c r="JM223" s="595"/>
      <c r="JN223" s="595"/>
      <c r="JO223" s="595"/>
      <c r="JP223" s="595"/>
      <c r="JQ223" s="595"/>
      <c r="JR223" s="595"/>
      <c r="JS223" s="595"/>
      <c r="JT223" s="595"/>
      <c r="JU223" s="595"/>
      <c r="JV223" s="595"/>
      <c r="JW223" s="595"/>
      <c r="JX223" s="595"/>
      <c r="JY223" s="595"/>
      <c r="JZ223" s="595"/>
      <c r="KA223" s="595"/>
      <c r="KB223" s="595"/>
      <c r="KC223" s="595"/>
      <c r="KD223" s="595"/>
      <c r="KE223" s="595"/>
      <c r="KF223" s="595"/>
      <c r="KG223" s="595"/>
      <c r="KH223" s="595"/>
      <c r="KI223" s="595"/>
      <c r="KJ223" s="595"/>
      <c r="KK223" s="595"/>
      <c r="KL223" s="595"/>
      <c r="KM223" s="595"/>
      <c r="KN223" s="595"/>
      <c r="KO223" s="595"/>
      <c r="KP223" s="595"/>
      <c r="KQ223" s="595"/>
      <c r="KR223" s="595"/>
      <c r="KS223" s="595"/>
      <c r="KT223" s="595"/>
      <c r="KU223" s="595"/>
      <c r="KV223" s="595"/>
      <c r="KW223" s="595"/>
      <c r="KX223" s="595"/>
      <c r="KY223" s="595"/>
      <c r="KZ223" s="595"/>
      <c r="LA223" s="595"/>
      <c r="LB223" s="595"/>
      <c r="LC223" s="595"/>
      <c r="LD223" s="595"/>
      <c r="LE223" s="595"/>
      <c r="LF223" s="595"/>
      <c r="LG223" s="595"/>
      <c r="LH223" s="595"/>
      <c r="LI223" s="595"/>
      <c r="LJ223" s="595"/>
      <c r="LK223" s="595"/>
      <c r="LL223" s="595"/>
      <c r="LM223" s="595"/>
      <c r="LN223" s="595"/>
      <c r="LO223" s="595"/>
      <c r="LP223" s="595"/>
      <c r="LQ223" s="595"/>
      <c r="LR223" s="595"/>
      <c r="LS223" s="595"/>
      <c r="LT223" s="595"/>
      <c r="LU223" s="595"/>
      <c r="LV223" s="595"/>
      <c r="LW223" s="595"/>
      <c r="LX223" s="595"/>
      <c r="LY223" s="595"/>
      <c r="LZ223" s="595"/>
      <c r="MA223" s="595"/>
      <c r="MB223" s="595"/>
      <c r="MC223" s="595"/>
      <c r="MD223" s="595"/>
      <c r="ME223" s="595"/>
      <c r="MF223" s="595"/>
      <c r="MG223" s="595"/>
      <c r="MH223" s="595"/>
      <c r="MI223" s="595"/>
      <c r="MJ223" s="595"/>
      <c r="MK223" s="595"/>
      <c r="ML223" s="595"/>
      <c r="MM223" s="595"/>
      <c r="MN223" s="595"/>
      <c r="MO223" s="595"/>
      <c r="MP223" s="595"/>
      <c r="MQ223" s="595"/>
      <c r="MR223" s="595"/>
      <c r="MS223" s="595"/>
      <c r="MT223" s="595"/>
      <c r="MU223" s="595"/>
      <c r="MV223" s="595"/>
      <c r="MW223" s="595"/>
      <c r="MX223" s="595"/>
      <c r="MY223" s="595"/>
      <c r="MZ223" s="595"/>
      <c r="NA223" s="595"/>
      <c r="NB223" s="595"/>
      <c r="NC223" s="595"/>
      <c r="ND223" s="595"/>
      <c r="NE223" s="595"/>
      <c r="NF223" s="595"/>
      <c r="NG223" s="595"/>
      <c r="NH223" s="595"/>
      <c r="NI223" s="595"/>
      <c r="NJ223" s="595"/>
      <c r="NK223" s="595"/>
      <c r="NL223" s="595"/>
      <c r="NM223" s="595"/>
      <c r="NN223" s="595"/>
      <c r="NO223" s="595"/>
      <c r="NP223" s="595"/>
      <c r="NQ223" s="595"/>
      <c r="NR223" s="595"/>
      <c r="NS223" s="595"/>
      <c r="NT223" s="595"/>
      <c r="NU223" s="595"/>
      <c r="NV223" s="595"/>
      <c r="NW223" s="595"/>
      <c r="NX223" s="595"/>
      <c r="NY223" s="595"/>
      <c r="NZ223" s="595"/>
      <c r="OA223" s="595"/>
      <c r="OB223" s="595"/>
      <c r="OC223" s="595"/>
      <c r="OD223" s="595"/>
      <c r="OE223" s="595"/>
      <c r="OF223" s="595"/>
      <c r="OG223" s="595"/>
      <c r="OH223" s="595"/>
      <c r="OI223" s="595"/>
      <c r="OJ223" s="595"/>
      <c r="OK223" s="595"/>
      <c r="OL223" s="595"/>
      <c r="OM223" s="595"/>
      <c r="ON223" s="595"/>
      <c r="OO223" s="595"/>
      <c r="OP223" s="595"/>
      <c r="OQ223" s="595"/>
      <c r="OR223" s="595"/>
      <c r="OS223" s="595"/>
      <c r="OT223" s="595"/>
      <c r="OU223" s="595"/>
      <c r="OV223" s="595"/>
      <c r="OW223" s="595"/>
      <c r="OX223" s="595"/>
      <c r="OY223" s="595"/>
      <c r="OZ223" s="595"/>
      <c r="PA223" s="595"/>
      <c r="PB223" s="595"/>
      <c r="PC223" s="595"/>
      <c r="PD223" s="595"/>
      <c r="PE223" s="595"/>
      <c r="PF223" s="595"/>
      <c r="PG223" s="595"/>
      <c r="PH223" s="595"/>
      <c r="PI223" s="595"/>
      <c r="PJ223" s="595"/>
      <c r="PK223" s="595"/>
      <c r="PL223" s="595"/>
      <c r="PM223" s="595"/>
      <c r="PN223" s="595"/>
      <c r="PO223" s="595"/>
      <c r="PP223" s="595"/>
      <c r="PQ223" s="595"/>
      <c r="PR223" s="595"/>
      <c r="PS223" s="595"/>
      <c r="PT223" s="595"/>
      <c r="PU223" s="595"/>
      <c r="PV223" s="595"/>
      <c r="PW223" s="595"/>
      <c r="PX223" s="595"/>
      <c r="PY223" s="595"/>
      <c r="PZ223" s="595"/>
      <c r="QA223" s="595"/>
      <c r="QB223" s="595"/>
      <c r="QC223" s="595"/>
      <c r="QD223" s="595"/>
      <c r="QE223" s="595"/>
      <c r="QF223" s="595"/>
      <c r="QG223" s="595"/>
      <c r="QH223" s="595"/>
      <c r="QI223" s="595"/>
      <c r="QJ223" s="595"/>
      <c r="QK223" s="595"/>
      <c r="QL223" s="595"/>
      <c r="QM223" s="595"/>
      <c r="QN223" s="595"/>
      <c r="QO223" s="595"/>
      <c r="QP223" s="595"/>
      <c r="QQ223" s="595"/>
      <c r="QR223" s="595"/>
      <c r="QS223" s="595"/>
      <c r="QT223" s="595"/>
      <c r="QU223" s="595"/>
      <c r="QV223" s="595"/>
      <c r="QW223" s="595"/>
      <c r="QX223" s="595"/>
      <c r="QY223" s="595"/>
      <c r="QZ223" s="595"/>
      <c r="RA223" s="595"/>
      <c r="RB223" s="595"/>
      <c r="RC223" s="595"/>
      <c r="RD223" s="595"/>
      <c r="RE223" s="595"/>
      <c r="RF223" s="595"/>
      <c r="RG223" s="595"/>
      <c r="RH223" s="595"/>
      <c r="RI223" s="595"/>
      <c r="RJ223" s="595"/>
      <c r="RK223" s="595"/>
      <c r="RL223" s="595"/>
      <c r="RM223" s="595"/>
      <c r="RN223" s="595"/>
      <c r="RO223" s="595"/>
      <c r="RP223" s="595"/>
      <c r="RQ223" s="595"/>
      <c r="RR223" s="595"/>
      <c r="RS223" s="595"/>
      <c r="RT223" s="595"/>
      <c r="RU223" s="595"/>
      <c r="RV223" s="595"/>
      <c r="RW223" s="595"/>
      <c r="RX223" s="595"/>
      <c r="RY223" s="595"/>
      <c r="RZ223" s="595"/>
      <c r="SA223" s="595"/>
      <c r="SB223" s="595"/>
      <c r="SC223" s="595"/>
      <c r="SD223" s="595"/>
      <c r="SE223" s="595"/>
      <c r="SF223" s="595"/>
      <c r="SG223" s="595"/>
      <c r="SH223" s="595"/>
      <c r="SI223" s="595"/>
      <c r="SJ223" s="595"/>
      <c r="SK223" s="595"/>
      <c r="SL223" s="595"/>
      <c r="SM223" s="595"/>
      <c r="SN223" s="595"/>
      <c r="SO223" s="595"/>
      <c r="SP223" s="595"/>
      <c r="SQ223" s="595"/>
      <c r="SR223" s="595"/>
      <c r="SS223" s="595"/>
      <c r="ST223" s="595"/>
      <c r="SU223" s="595"/>
      <c r="SV223" s="595"/>
      <c r="SW223" s="595"/>
      <c r="SX223" s="595"/>
      <c r="SY223" s="595"/>
      <c r="SZ223" s="595"/>
      <c r="TA223" s="595"/>
      <c r="TB223" s="595"/>
      <c r="TC223" s="595"/>
      <c r="TD223" s="595"/>
      <c r="TE223" s="595"/>
      <c r="TF223" s="595"/>
      <c r="TG223" s="595"/>
      <c r="TH223" s="595"/>
      <c r="TI223" s="595"/>
      <c r="TJ223" s="595"/>
      <c r="TK223" s="595"/>
      <c r="TL223" s="595"/>
      <c r="TM223" s="595"/>
      <c r="TN223" s="595"/>
      <c r="TO223" s="595"/>
      <c r="TP223" s="595"/>
      <c r="TQ223" s="595"/>
      <c r="TR223" s="595"/>
      <c r="TS223" s="595"/>
      <c r="TT223" s="595"/>
      <c r="TU223" s="595"/>
      <c r="TV223" s="595"/>
      <c r="TW223" s="595"/>
      <c r="TX223" s="595"/>
      <c r="TY223" s="595"/>
      <c r="TZ223" s="595"/>
      <c r="UA223" s="595"/>
      <c r="UB223" s="595"/>
      <c r="UC223" s="595"/>
      <c r="UD223" s="595"/>
      <c r="UE223" s="595"/>
      <c r="UF223" s="595"/>
      <c r="UG223" s="595"/>
      <c r="UH223" s="595"/>
      <c r="UI223" s="595"/>
      <c r="UJ223" s="595"/>
      <c r="UK223" s="595"/>
      <c r="UL223" s="595"/>
      <c r="UM223" s="595"/>
      <c r="UN223" s="595"/>
      <c r="UO223" s="595"/>
      <c r="UP223" s="595"/>
      <c r="UQ223" s="595"/>
      <c r="UR223" s="595"/>
      <c r="US223" s="595"/>
      <c r="UT223" s="595"/>
      <c r="UU223" s="595"/>
      <c r="UV223" s="595"/>
      <c r="UW223" s="595"/>
      <c r="UX223" s="595"/>
      <c r="UY223" s="595"/>
      <c r="UZ223" s="595"/>
      <c r="VA223" s="595"/>
      <c r="VB223" s="595"/>
      <c r="VC223" s="595"/>
      <c r="VD223" s="595"/>
      <c r="VE223" s="595"/>
      <c r="VF223" s="595"/>
      <c r="VG223" s="595"/>
      <c r="VH223" s="595"/>
      <c r="VI223" s="595"/>
      <c r="VJ223" s="595"/>
      <c r="VK223" s="595"/>
      <c r="VL223" s="595"/>
      <c r="VM223" s="595"/>
      <c r="VN223" s="595"/>
      <c r="VO223" s="595"/>
      <c r="VP223" s="595"/>
      <c r="VQ223" s="595"/>
      <c r="VR223" s="595"/>
      <c r="VS223" s="595"/>
      <c r="VT223" s="595"/>
      <c r="VU223" s="595"/>
      <c r="VV223" s="595"/>
      <c r="VW223" s="595"/>
      <c r="VX223" s="595"/>
      <c r="VY223" s="595"/>
      <c r="VZ223" s="595"/>
      <c r="WA223" s="595"/>
      <c r="WB223" s="595"/>
      <c r="WC223" s="595"/>
      <c r="WD223" s="595"/>
      <c r="WE223" s="595"/>
      <c r="WF223" s="595"/>
      <c r="WG223" s="595"/>
      <c r="WH223" s="595"/>
      <c r="WI223" s="595"/>
      <c r="WJ223" s="595"/>
      <c r="WK223" s="595"/>
      <c r="WL223" s="595"/>
      <c r="WM223" s="595"/>
      <c r="WN223" s="595"/>
      <c r="WO223" s="595"/>
      <c r="WP223" s="595"/>
      <c r="WQ223" s="595"/>
      <c r="WR223" s="595"/>
      <c r="WS223" s="595"/>
      <c r="WT223" s="595"/>
      <c r="WU223" s="595"/>
      <c r="WV223" s="595"/>
      <c r="WW223" s="595"/>
      <c r="WX223" s="595"/>
      <c r="WY223" s="595"/>
      <c r="WZ223" s="595"/>
      <c r="XA223" s="595"/>
      <c r="XB223" s="595"/>
      <c r="XC223" s="595"/>
      <c r="XD223" s="595"/>
      <c r="XE223" s="595"/>
      <c r="XF223" s="595"/>
      <c r="XG223" s="595"/>
      <c r="XH223" s="595"/>
      <c r="XI223" s="595"/>
      <c r="XJ223" s="595"/>
      <c r="XK223" s="595"/>
      <c r="XL223" s="595"/>
      <c r="XM223" s="595"/>
      <c r="XN223" s="595"/>
      <c r="XO223" s="595"/>
      <c r="XP223" s="595"/>
      <c r="XQ223" s="595"/>
      <c r="XR223" s="595"/>
      <c r="XS223" s="595"/>
      <c r="XT223" s="595"/>
      <c r="XU223" s="595"/>
      <c r="XV223" s="595"/>
      <c r="XW223" s="595"/>
      <c r="XX223" s="595"/>
      <c r="XY223" s="595"/>
      <c r="XZ223" s="595"/>
      <c r="YA223" s="595"/>
      <c r="YB223" s="595"/>
      <c r="YC223" s="595"/>
      <c r="YD223" s="595"/>
      <c r="YE223" s="595"/>
      <c r="YF223" s="595"/>
      <c r="YG223" s="595"/>
      <c r="YH223" s="595"/>
      <c r="YI223" s="595"/>
      <c r="YJ223" s="595"/>
      <c r="YK223" s="595"/>
      <c r="YL223" s="595"/>
      <c r="YM223" s="595"/>
      <c r="YN223" s="595"/>
      <c r="YO223" s="595"/>
      <c r="YP223" s="595"/>
      <c r="YQ223" s="595"/>
      <c r="YR223" s="595"/>
      <c r="YS223" s="595"/>
      <c r="YT223" s="595"/>
      <c r="YU223" s="595"/>
      <c r="YV223" s="595"/>
      <c r="YW223" s="595"/>
      <c r="YX223" s="595"/>
      <c r="YY223" s="595"/>
      <c r="YZ223" s="595"/>
      <c r="ZA223" s="595"/>
      <c r="ZB223" s="595"/>
      <c r="ZC223" s="595"/>
      <c r="ZD223" s="595"/>
      <c r="ZE223" s="595"/>
      <c r="ZF223" s="595"/>
      <c r="ZG223" s="595"/>
      <c r="ZH223" s="595"/>
      <c r="ZI223" s="595"/>
      <c r="ZJ223" s="595"/>
      <c r="ZK223" s="595"/>
      <c r="ZL223" s="595"/>
      <c r="ZM223" s="595"/>
      <c r="ZN223" s="595"/>
      <c r="ZO223" s="595"/>
      <c r="ZP223" s="595"/>
      <c r="ZQ223" s="595"/>
      <c r="ZR223" s="595"/>
      <c r="ZS223" s="595"/>
      <c r="ZT223" s="595"/>
      <c r="ZU223" s="595"/>
      <c r="ZV223" s="595"/>
      <c r="ZW223" s="595"/>
      <c r="ZX223" s="595"/>
      <c r="ZY223" s="595"/>
      <c r="ZZ223" s="595"/>
      <c r="AAA223" s="595"/>
      <c r="AAB223" s="595"/>
      <c r="AAC223" s="595"/>
      <c r="AAD223" s="595"/>
      <c r="AAE223" s="595"/>
      <c r="AAF223" s="595"/>
      <c r="AAG223" s="595"/>
      <c r="AAH223" s="595"/>
      <c r="AAI223" s="595"/>
      <c r="AAJ223" s="595"/>
      <c r="AAK223" s="595"/>
      <c r="AAL223" s="595"/>
      <c r="AAM223" s="595"/>
      <c r="AAN223" s="595"/>
      <c r="AAO223" s="595"/>
      <c r="AAP223" s="595"/>
      <c r="AAQ223" s="595"/>
      <c r="AAR223" s="595"/>
      <c r="AAS223" s="595"/>
      <c r="AAT223" s="595"/>
      <c r="AAU223" s="595"/>
      <c r="AAV223" s="595"/>
      <c r="AAW223" s="595"/>
      <c r="AAX223" s="595"/>
      <c r="AAY223" s="595"/>
      <c r="AAZ223" s="595"/>
      <c r="ABA223" s="595"/>
      <c r="ABB223" s="595"/>
      <c r="ABC223" s="595"/>
      <c r="ABD223" s="595"/>
      <c r="ABE223" s="595"/>
      <c r="ABF223" s="595"/>
      <c r="ABG223" s="595"/>
      <c r="ABH223" s="595"/>
      <c r="ABI223" s="595"/>
      <c r="ABJ223" s="595"/>
      <c r="ABK223" s="595"/>
      <c r="ABL223" s="595"/>
      <c r="ABM223" s="595"/>
      <c r="ABN223" s="595"/>
      <c r="ABO223" s="595"/>
      <c r="ABP223" s="595"/>
      <c r="ABQ223" s="595"/>
      <c r="ABR223" s="595"/>
      <c r="ABS223" s="595"/>
      <c r="ABT223" s="595"/>
      <c r="ABU223" s="595"/>
      <c r="ABV223" s="595"/>
      <c r="ABW223" s="595"/>
      <c r="ABX223" s="595"/>
      <c r="ABY223" s="595"/>
      <c r="ABZ223" s="595"/>
      <c r="ACA223" s="595"/>
      <c r="ACB223" s="595"/>
      <c r="ACC223" s="595"/>
      <c r="ACD223" s="595"/>
      <c r="ACE223" s="595"/>
      <c r="ACF223" s="595"/>
      <c r="ACG223" s="595"/>
      <c r="ACH223" s="595"/>
      <c r="ACI223" s="595"/>
      <c r="ACJ223" s="595"/>
      <c r="ACK223" s="595"/>
      <c r="ACL223" s="595"/>
      <c r="ACM223" s="595"/>
      <c r="ACN223" s="595"/>
      <c r="ACO223" s="595"/>
      <c r="ACP223" s="595"/>
      <c r="ACQ223" s="595"/>
      <c r="ACR223" s="595"/>
      <c r="ACS223" s="595"/>
      <c r="ACT223" s="595"/>
      <c r="ACU223" s="595"/>
      <c r="ACV223" s="595"/>
      <c r="ACW223" s="595"/>
      <c r="ACX223" s="595"/>
      <c r="ACY223" s="595"/>
      <c r="ACZ223" s="595"/>
      <c r="ADA223" s="595"/>
      <c r="ADB223" s="595"/>
      <c r="ADC223" s="595"/>
      <c r="ADD223" s="595"/>
      <c r="ADE223" s="595"/>
      <c r="ADF223" s="595"/>
      <c r="ADG223" s="595"/>
      <c r="ADH223" s="595"/>
      <c r="ADI223" s="595"/>
      <c r="ADJ223" s="595"/>
      <c r="ADK223" s="595"/>
      <c r="ADL223" s="595"/>
      <c r="ADM223" s="595"/>
      <c r="ADN223" s="595"/>
      <c r="ADO223" s="595"/>
      <c r="ADP223" s="595"/>
      <c r="ADQ223" s="595"/>
      <c r="ADR223" s="595"/>
      <c r="ADS223" s="595"/>
      <c r="ADT223" s="595"/>
      <c r="ADU223" s="595"/>
      <c r="ADV223" s="595"/>
      <c r="ADW223" s="595"/>
      <c r="ADX223" s="595"/>
      <c r="ADY223" s="595"/>
      <c r="ADZ223" s="595"/>
      <c r="AEA223" s="595"/>
      <c r="AEB223" s="595"/>
      <c r="AEC223" s="595"/>
      <c r="AED223" s="595"/>
      <c r="AEE223" s="595"/>
      <c r="AEF223" s="595"/>
      <c r="AEG223" s="595"/>
      <c r="AEH223" s="595"/>
      <c r="AEI223" s="595"/>
      <c r="AEJ223" s="595"/>
      <c r="AEK223" s="595"/>
      <c r="AEL223" s="595"/>
      <c r="AEM223" s="595"/>
      <c r="AEN223" s="595"/>
      <c r="AEO223" s="595"/>
      <c r="AEP223" s="595"/>
      <c r="AEQ223" s="595"/>
      <c r="AER223" s="595"/>
      <c r="AES223" s="595"/>
      <c r="AET223" s="595"/>
      <c r="AEU223" s="595"/>
      <c r="AEV223" s="595"/>
      <c r="AEW223" s="595"/>
      <c r="AEX223" s="595"/>
      <c r="AEY223" s="595"/>
      <c r="AEZ223" s="595"/>
      <c r="AFA223" s="595"/>
      <c r="AFB223" s="595"/>
      <c r="AFC223" s="595"/>
      <c r="AFD223" s="595"/>
      <c r="AFE223" s="595"/>
      <c r="AFF223" s="595"/>
      <c r="AFG223" s="595"/>
      <c r="AFH223" s="595"/>
      <c r="AFI223" s="595"/>
      <c r="AFJ223" s="595"/>
      <c r="AFK223" s="595"/>
      <c r="AFL223" s="595"/>
      <c r="AFM223" s="595"/>
      <c r="AFN223" s="595"/>
      <c r="AFO223" s="595"/>
      <c r="AFP223" s="595"/>
      <c r="AFQ223" s="595"/>
      <c r="AFR223" s="595"/>
      <c r="AFS223" s="595"/>
      <c r="AFT223" s="595"/>
      <c r="AFU223" s="595"/>
      <c r="AFV223" s="595"/>
      <c r="AFW223" s="595"/>
      <c r="AFX223" s="595"/>
      <c r="AFY223" s="595"/>
      <c r="AFZ223" s="595"/>
      <c r="AGA223" s="595"/>
      <c r="AGB223" s="595"/>
      <c r="AGC223" s="595"/>
      <c r="AGD223" s="595"/>
      <c r="AGE223" s="595"/>
      <c r="AGF223" s="595"/>
      <c r="AGG223" s="595"/>
      <c r="AGH223" s="595"/>
      <c r="AGI223" s="595"/>
      <c r="AGJ223" s="595"/>
      <c r="AGK223" s="595"/>
      <c r="AGL223" s="595"/>
      <c r="AGM223" s="595"/>
      <c r="AGN223" s="595"/>
      <c r="AGO223" s="595"/>
      <c r="AGP223" s="595"/>
      <c r="AGQ223" s="595"/>
      <c r="AGR223" s="595"/>
      <c r="AGS223" s="595"/>
      <c r="AGT223" s="595"/>
      <c r="AGU223" s="595"/>
      <c r="AGV223" s="595"/>
      <c r="AGW223" s="595"/>
      <c r="AGX223" s="595"/>
      <c r="AGY223" s="595"/>
      <c r="AGZ223" s="595"/>
      <c r="AHA223" s="595"/>
      <c r="AHB223" s="595"/>
      <c r="AHC223" s="595"/>
      <c r="AHD223" s="595"/>
      <c r="AHE223" s="595"/>
      <c r="AHF223" s="595"/>
      <c r="AHG223" s="595"/>
      <c r="AHH223" s="595"/>
      <c r="AHI223" s="595"/>
      <c r="AHJ223" s="595"/>
      <c r="AHK223" s="595"/>
      <c r="AHL223" s="595"/>
      <c r="AHM223" s="595"/>
      <c r="AHN223" s="595"/>
      <c r="AHO223" s="595"/>
      <c r="AHP223" s="595"/>
      <c r="AHQ223" s="595"/>
      <c r="AHR223" s="595"/>
      <c r="AHS223" s="595"/>
      <c r="AHT223" s="595"/>
      <c r="AHU223" s="595"/>
      <c r="AHV223" s="595"/>
      <c r="AHW223" s="595"/>
      <c r="AHX223" s="595"/>
      <c r="AHY223" s="595"/>
      <c r="AHZ223" s="595"/>
      <c r="AIA223" s="595"/>
      <c r="AIB223" s="595"/>
      <c r="AIC223" s="595"/>
      <c r="AID223" s="595"/>
      <c r="AIE223" s="595"/>
      <c r="AIF223" s="595"/>
      <c r="AIG223" s="595"/>
      <c r="AIH223" s="595"/>
      <c r="AII223" s="595"/>
      <c r="AIJ223" s="595"/>
      <c r="AIK223" s="595"/>
      <c r="AIL223" s="595"/>
      <c r="AIM223" s="595"/>
      <c r="AIN223" s="595"/>
      <c r="AIO223" s="595"/>
      <c r="AIP223" s="595"/>
      <c r="AIQ223" s="595"/>
      <c r="AIR223" s="595"/>
      <c r="AIS223" s="595"/>
      <c r="AIT223" s="595"/>
      <c r="AIU223" s="595"/>
      <c r="AIV223" s="595"/>
      <c r="AIW223" s="595"/>
      <c r="AIX223" s="595"/>
      <c r="AIY223" s="595"/>
      <c r="AIZ223" s="595"/>
      <c r="AJA223" s="595"/>
      <c r="AJB223" s="595"/>
      <c r="AJC223" s="595"/>
      <c r="AJD223" s="595"/>
      <c r="AJE223" s="595"/>
      <c r="AJF223" s="595"/>
      <c r="AJG223" s="595"/>
      <c r="AJH223" s="595"/>
      <c r="AJI223" s="595"/>
      <c r="AJJ223" s="595"/>
      <c r="AJK223" s="595"/>
      <c r="AJL223" s="595"/>
      <c r="AJM223" s="595"/>
      <c r="AJN223" s="595"/>
      <c r="AJO223" s="595"/>
      <c r="AJP223" s="595"/>
      <c r="AJQ223" s="595"/>
      <c r="AJR223" s="595"/>
      <c r="AJS223" s="595"/>
      <c r="AJT223" s="595"/>
      <c r="AJU223" s="595"/>
      <c r="AJV223" s="595"/>
      <c r="AJW223" s="595"/>
      <c r="AJX223" s="595"/>
      <c r="AJY223" s="595"/>
      <c r="AJZ223" s="595"/>
      <c r="AKA223" s="595"/>
      <c r="AKB223" s="595"/>
      <c r="AKC223" s="595"/>
      <c r="AKD223" s="595"/>
      <c r="AKE223" s="595"/>
      <c r="AKF223" s="595"/>
      <c r="AKG223" s="595"/>
      <c r="AKH223" s="595"/>
      <c r="AKI223" s="595"/>
      <c r="AKJ223" s="595"/>
      <c r="AKK223" s="595"/>
      <c r="AKL223" s="595"/>
      <c r="AKM223" s="595"/>
      <c r="AKN223" s="595"/>
      <c r="AKO223" s="595"/>
      <c r="AKP223" s="595"/>
      <c r="AKQ223" s="595"/>
      <c r="AKR223" s="595"/>
      <c r="AKS223" s="595"/>
      <c r="AKT223" s="595"/>
      <c r="AKU223" s="595"/>
      <c r="AKV223" s="595"/>
      <c r="AKW223" s="595"/>
      <c r="AKX223" s="595"/>
      <c r="AKY223" s="595"/>
      <c r="AKZ223" s="595"/>
      <c r="ALA223" s="595"/>
      <c r="ALB223" s="595"/>
      <c r="ALC223" s="595"/>
      <c r="ALD223" s="595"/>
      <c r="ALE223" s="595"/>
      <c r="ALF223" s="595"/>
      <c r="ALG223" s="595"/>
      <c r="ALH223" s="595"/>
      <c r="ALI223" s="595"/>
      <c r="ALJ223" s="595"/>
      <c r="ALK223" s="595"/>
      <c r="ALL223" s="595"/>
      <c r="ALM223" s="595"/>
      <c r="ALN223" s="595"/>
      <c r="ALO223" s="595"/>
      <c r="ALP223" s="595"/>
      <c r="ALQ223" s="595"/>
      <c r="ALR223" s="595"/>
      <c r="ALS223" s="595"/>
      <c r="ALT223" s="595"/>
      <c r="ALU223" s="595"/>
      <c r="ALV223" s="595"/>
      <c r="ALW223" s="595"/>
      <c r="ALX223" s="595"/>
      <c r="ALY223" s="595"/>
      <c r="ALZ223" s="595"/>
      <c r="AMA223" s="595"/>
      <c r="AMB223" s="595"/>
      <c r="AMC223" s="595"/>
      <c r="AMD223" s="595"/>
      <c r="AME223" s="595"/>
      <c r="AMF223" s="595"/>
      <c r="AMG223" s="595"/>
      <c r="AMH223" s="595"/>
      <c r="AMI223" s="595"/>
      <c r="AMJ223" s="595"/>
      <c r="AMK223" s="595"/>
      <c r="AML223" s="595"/>
      <c r="AMM223" s="595"/>
      <c r="AMN223" s="595"/>
      <c r="AMO223" s="595"/>
      <c r="AMP223" s="595"/>
      <c r="AMQ223" s="595"/>
      <c r="AMR223" s="595"/>
      <c r="AMS223" s="595"/>
      <c r="AMT223" s="595"/>
      <c r="AMU223" s="595"/>
      <c r="AMV223" s="595"/>
      <c r="AMW223" s="595"/>
      <c r="AMX223" s="595"/>
      <c r="AMY223" s="595"/>
      <c r="AMZ223" s="595"/>
      <c r="ANA223" s="595"/>
      <c r="ANB223" s="595"/>
      <c r="ANC223" s="595"/>
      <c r="AND223" s="595"/>
      <c r="ANE223" s="595"/>
      <c r="ANF223" s="595"/>
      <c r="ANG223" s="595"/>
      <c r="ANH223" s="595"/>
      <c r="ANI223" s="595"/>
      <c r="ANJ223" s="595"/>
      <c r="ANK223" s="595"/>
      <c r="ANL223" s="595"/>
      <c r="ANM223" s="595"/>
      <c r="ANN223" s="595"/>
      <c r="ANO223" s="595"/>
      <c r="ANP223" s="595"/>
      <c r="ANQ223" s="595"/>
      <c r="ANR223" s="595"/>
      <c r="ANS223" s="595"/>
      <c r="ANT223" s="595"/>
      <c r="ANU223" s="595"/>
      <c r="ANV223" s="595"/>
      <c r="ANW223" s="595"/>
      <c r="ANX223" s="595"/>
      <c r="ANY223" s="595"/>
      <c r="ANZ223" s="595"/>
      <c r="AOA223" s="595"/>
      <c r="AOB223" s="595"/>
      <c r="AOC223" s="595"/>
      <c r="AOD223" s="595"/>
      <c r="AOE223" s="595"/>
      <c r="AOF223" s="595"/>
      <c r="AOG223" s="595"/>
      <c r="AOH223" s="595"/>
      <c r="AOI223" s="595"/>
      <c r="AOJ223" s="595"/>
      <c r="AOK223" s="595"/>
      <c r="AOL223" s="595"/>
      <c r="AOM223" s="595"/>
      <c r="AON223" s="595"/>
      <c r="AOO223" s="595"/>
      <c r="AOP223" s="595"/>
      <c r="AOQ223" s="595"/>
      <c r="AOR223" s="595"/>
      <c r="AOS223" s="595"/>
      <c r="AOT223" s="595"/>
      <c r="AOU223" s="595"/>
      <c r="AOV223" s="595"/>
      <c r="AOW223" s="595"/>
      <c r="AOX223" s="595"/>
      <c r="AOY223" s="595"/>
      <c r="AOZ223" s="595"/>
      <c r="APA223" s="595"/>
      <c r="APB223" s="595"/>
      <c r="APC223" s="595"/>
      <c r="APD223" s="595"/>
      <c r="APE223" s="595"/>
      <c r="APF223" s="595"/>
      <c r="APG223" s="595"/>
      <c r="APH223" s="595"/>
      <c r="API223" s="595"/>
      <c r="APJ223" s="595"/>
      <c r="APK223" s="595"/>
      <c r="APL223" s="595"/>
      <c r="APM223" s="595"/>
      <c r="APN223" s="595"/>
      <c r="APO223" s="595"/>
      <c r="APP223" s="595"/>
      <c r="APQ223" s="595"/>
      <c r="APR223" s="595"/>
      <c r="APS223" s="595"/>
      <c r="APT223" s="595"/>
      <c r="APU223" s="595"/>
      <c r="APV223" s="595"/>
      <c r="APW223" s="595"/>
      <c r="APX223" s="595"/>
      <c r="APY223" s="595"/>
      <c r="APZ223" s="595"/>
      <c r="AQA223" s="595"/>
      <c r="AQB223" s="595"/>
      <c r="AQC223" s="595"/>
      <c r="AQD223" s="595"/>
      <c r="AQE223" s="595"/>
      <c r="AQF223" s="595"/>
      <c r="AQG223" s="595"/>
      <c r="AQH223" s="595"/>
      <c r="AQI223" s="595"/>
      <c r="AQJ223" s="595"/>
      <c r="AQK223" s="595"/>
      <c r="AQL223" s="595"/>
      <c r="AQM223" s="595"/>
      <c r="AQN223" s="595"/>
      <c r="AQO223" s="595"/>
      <c r="AQP223" s="595"/>
      <c r="AQQ223" s="595"/>
      <c r="AQR223" s="595"/>
      <c r="AQS223" s="595"/>
      <c r="AQT223" s="595"/>
      <c r="AQU223" s="595"/>
      <c r="AQV223" s="595"/>
      <c r="AQW223" s="595"/>
      <c r="AQX223" s="595"/>
      <c r="AQY223" s="595"/>
      <c r="AQZ223" s="595"/>
      <c r="ARA223" s="595"/>
      <c r="ARB223" s="595"/>
      <c r="ARC223" s="595"/>
      <c r="ARD223" s="595"/>
      <c r="ARE223" s="595"/>
      <c r="ARF223" s="595"/>
      <c r="ARG223" s="595"/>
      <c r="ARH223" s="595"/>
      <c r="ARI223" s="595"/>
      <c r="ARJ223" s="595"/>
      <c r="ARK223" s="595"/>
      <c r="ARL223" s="595"/>
      <c r="ARM223" s="595"/>
      <c r="ARN223" s="595"/>
      <c r="ARO223" s="595"/>
      <c r="ARP223" s="595"/>
      <c r="ARQ223" s="595"/>
      <c r="ARR223" s="595"/>
      <c r="ARS223" s="595"/>
      <c r="ART223" s="595"/>
      <c r="ARU223" s="595"/>
      <c r="ARV223" s="595"/>
      <c r="ARW223" s="595"/>
      <c r="ARX223" s="595"/>
      <c r="ARY223" s="595"/>
      <c r="ARZ223" s="595"/>
      <c r="ASA223" s="595"/>
      <c r="ASB223" s="595"/>
      <c r="ASC223" s="595"/>
      <c r="ASD223" s="595"/>
      <c r="ASE223" s="595"/>
      <c r="ASF223" s="595"/>
      <c r="ASG223" s="595"/>
      <c r="ASH223" s="595"/>
      <c r="ASI223" s="595"/>
      <c r="ASJ223" s="595"/>
      <c r="ASK223" s="595"/>
      <c r="ASL223" s="595"/>
      <c r="ASM223" s="595"/>
      <c r="ASN223" s="595"/>
      <c r="ASO223" s="595"/>
      <c r="ASP223" s="595"/>
      <c r="ASQ223" s="595"/>
      <c r="ASR223" s="595"/>
      <c r="ASS223" s="595"/>
      <c r="AST223" s="595"/>
      <c r="ASU223" s="595"/>
      <c r="ASV223" s="595"/>
      <c r="ASW223" s="595"/>
      <c r="ASX223" s="595"/>
      <c r="ASY223" s="595"/>
      <c r="ASZ223" s="595"/>
      <c r="ATA223" s="595"/>
      <c r="ATB223" s="595"/>
      <c r="ATC223" s="595"/>
      <c r="ATD223" s="595"/>
      <c r="ATE223" s="595"/>
      <c r="ATF223" s="595"/>
      <c r="ATG223" s="595"/>
      <c r="ATH223" s="595"/>
      <c r="ATI223" s="595"/>
      <c r="ATJ223" s="595"/>
      <c r="ATK223" s="595"/>
      <c r="ATL223" s="595"/>
      <c r="ATM223" s="595"/>
      <c r="ATN223" s="595"/>
      <c r="ATO223" s="595"/>
      <c r="ATP223" s="595"/>
      <c r="ATQ223" s="595"/>
      <c r="ATR223" s="595"/>
      <c r="ATS223" s="595"/>
      <c r="ATT223" s="595"/>
      <c r="ATU223" s="595"/>
      <c r="ATV223" s="595"/>
      <c r="ATW223" s="595"/>
      <c r="ATX223" s="595"/>
      <c r="ATY223" s="595"/>
      <c r="ATZ223" s="595"/>
      <c r="AUA223" s="595"/>
      <c r="AUB223" s="595"/>
      <c r="AUC223" s="595"/>
      <c r="AUD223" s="595"/>
      <c r="AUE223" s="595"/>
      <c r="AUF223" s="595"/>
      <c r="AUG223" s="595"/>
      <c r="AUH223" s="595"/>
      <c r="AUI223" s="595"/>
      <c r="AUJ223" s="595"/>
      <c r="AUK223" s="595"/>
      <c r="AUL223" s="595"/>
      <c r="AUM223" s="595"/>
      <c r="AUN223" s="595"/>
      <c r="AUO223" s="595"/>
      <c r="AUP223" s="595"/>
      <c r="AUQ223" s="595"/>
      <c r="AUR223" s="595"/>
      <c r="AUS223" s="595"/>
      <c r="AUT223" s="595"/>
      <c r="AUU223" s="595"/>
      <c r="AUV223" s="595"/>
      <c r="AUW223" s="595"/>
      <c r="AUX223" s="595"/>
      <c r="AUY223" s="595"/>
      <c r="AUZ223" s="595"/>
      <c r="AVA223" s="595"/>
      <c r="AVB223" s="595"/>
      <c r="AVC223" s="595"/>
      <c r="AVD223" s="595"/>
      <c r="AVE223" s="595"/>
      <c r="AVF223" s="595"/>
      <c r="AVG223" s="595"/>
      <c r="AVH223" s="595"/>
      <c r="AVI223" s="595"/>
      <c r="AVJ223" s="595"/>
      <c r="AVK223" s="595"/>
      <c r="AVL223" s="595"/>
      <c r="AVM223" s="595"/>
      <c r="AVN223" s="595"/>
      <c r="AVO223" s="595"/>
      <c r="AVP223" s="595"/>
      <c r="AVQ223" s="595"/>
      <c r="AVR223" s="595"/>
      <c r="AVS223" s="595"/>
      <c r="AVT223" s="595"/>
      <c r="AVU223" s="595"/>
      <c r="AVV223" s="595"/>
      <c r="AVW223" s="595"/>
      <c r="AVX223" s="595"/>
      <c r="AVY223" s="595"/>
      <c r="AVZ223" s="595"/>
      <c r="AWA223" s="595"/>
      <c r="AWB223" s="595"/>
      <c r="AWC223" s="595"/>
      <c r="AWD223" s="595"/>
      <c r="AWE223" s="595"/>
      <c r="AWF223" s="595"/>
      <c r="AWG223" s="595"/>
      <c r="AWH223" s="595"/>
      <c r="AWI223" s="595"/>
      <c r="AWJ223" s="595"/>
      <c r="AWK223" s="595"/>
      <c r="AWL223" s="595"/>
      <c r="AWM223" s="595"/>
      <c r="AWN223" s="595"/>
      <c r="AWO223" s="595"/>
      <c r="AWP223" s="595"/>
      <c r="AWQ223" s="595"/>
      <c r="AWR223" s="595"/>
      <c r="AWS223" s="595"/>
      <c r="AWT223" s="595"/>
      <c r="AWU223" s="595"/>
      <c r="AWV223" s="595"/>
      <c r="AWW223" s="595"/>
      <c r="AWX223" s="595"/>
      <c r="AWY223" s="595"/>
      <c r="AWZ223" s="595"/>
      <c r="AXA223" s="595"/>
      <c r="AXB223" s="595"/>
      <c r="AXC223" s="595"/>
      <c r="AXD223" s="595"/>
      <c r="AXE223" s="595"/>
      <c r="AXF223" s="595"/>
      <c r="AXG223" s="595"/>
      <c r="AXH223" s="595"/>
      <c r="AXI223" s="595"/>
      <c r="AXJ223" s="595"/>
    </row>
    <row r="224" spans="1:1310" s="596" customFormat="1" ht="23.25" customHeight="1">
      <c r="A224" s="597"/>
      <c r="B224" s="1891" t="s">
        <v>1809</v>
      </c>
      <c r="C224" s="1891"/>
      <c r="D224" s="1891"/>
      <c r="E224" s="1891"/>
      <c r="F224" s="599"/>
      <c r="G224" s="1891" t="s">
        <v>1810</v>
      </c>
      <c r="H224" s="1891"/>
      <c r="I224" s="1891"/>
      <c r="J224" s="599"/>
      <c r="K224" s="1891" t="s">
        <v>1811</v>
      </c>
      <c r="L224" s="1891"/>
      <c r="M224" s="1891"/>
      <c r="N224" s="599"/>
      <c r="O224" s="1891" t="s">
        <v>1812</v>
      </c>
      <c r="P224" s="1891"/>
      <c r="Q224" s="599"/>
      <c r="R224" s="50"/>
      <c r="S224" s="50"/>
      <c r="T224" s="50"/>
      <c r="U224" s="50"/>
      <c r="V224" s="50"/>
      <c r="W224" s="50"/>
      <c r="X224" s="50"/>
      <c r="Y224" s="50"/>
      <c r="Z224" s="50"/>
      <c r="AA224" s="50"/>
      <c r="AB224" s="50"/>
      <c r="AC224" s="50"/>
      <c r="AD224" s="595"/>
      <c r="AE224" s="595"/>
      <c r="AF224" s="595"/>
      <c r="AG224" s="595"/>
      <c r="AH224" s="595"/>
      <c r="AI224" s="595"/>
      <c r="AJ224" s="595"/>
      <c r="AK224" s="595"/>
      <c r="AL224" s="595"/>
      <c r="AM224" s="595"/>
      <c r="AN224" s="595"/>
      <c r="AO224" s="595"/>
      <c r="AP224" s="595"/>
      <c r="AQ224" s="595"/>
      <c r="AR224" s="595"/>
      <c r="AS224" s="595"/>
      <c r="AT224" s="595"/>
      <c r="AU224" s="595"/>
      <c r="AV224" s="595"/>
      <c r="AW224" s="595"/>
      <c r="AX224" s="595"/>
      <c r="AY224" s="595"/>
      <c r="AZ224" s="595"/>
      <c r="BA224" s="595"/>
      <c r="BB224" s="595"/>
      <c r="BC224" s="595"/>
      <c r="BD224" s="595"/>
      <c r="BE224" s="595"/>
      <c r="BF224" s="595"/>
      <c r="BG224" s="595"/>
      <c r="BH224" s="595"/>
      <c r="BI224" s="595"/>
      <c r="BJ224" s="595"/>
      <c r="BK224" s="595"/>
      <c r="BL224" s="595"/>
      <c r="BM224" s="595"/>
      <c r="BN224" s="595"/>
      <c r="BO224" s="595"/>
      <c r="BP224" s="595"/>
      <c r="BQ224" s="595"/>
      <c r="BR224" s="595"/>
      <c r="BS224" s="595"/>
      <c r="BT224" s="595"/>
      <c r="BU224" s="595"/>
      <c r="BV224" s="595"/>
      <c r="BW224" s="595"/>
      <c r="BX224" s="595"/>
      <c r="BY224" s="595"/>
      <c r="BZ224" s="595"/>
      <c r="CA224" s="595"/>
      <c r="CB224" s="595"/>
      <c r="CC224" s="595"/>
      <c r="CD224" s="595"/>
      <c r="CE224" s="595"/>
      <c r="CF224" s="595"/>
      <c r="CG224" s="595"/>
      <c r="CH224" s="595"/>
      <c r="CI224" s="595"/>
      <c r="CJ224" s="595"/>
      <c r="CK224" s="595"/>
      <c r="CL224" s="595"/>
      <c r="CM224" s="595"/>
      <c r="CN224" s="595"/>
      <c r="CO224" s="595"/>
      <c r="CP224" s="595"/>
      <c r="CQ224" s="595"/>
      <c r="CR224" s="595"/>
      <c r="CS224" s="595"/>
      <c r="CT224" s="595"/>
      <c r="CU224" s="595"/>
      <c r="CV224" s="595"/>
      <c r="CW224" s="595"/>
      <c r="CX224" s="595"/>
      <c r="CY224" s="595"/>
      <c r="CZ224" s="595"/>
      <c r="DA224" s="595"/>
      <c r="DB224" s="595"/>
      <c r="DC224" s="595"/>
      <c r="DD224" s="595"/>
      <c r="DE224" s="595"/>
      <c r="DF224" s="595"/>
      <c r="DG224" s="595"/>
      <c r="DH224" s="595"/>
      <c r="DI224" s="595"/>
      <c r="DJ224" s="595"/>
      <c r="DK224" s="595"/>
      <c r="DL224" s="595"/>
      <c r="DM224" s="595"/>
      <c r="DN224" s="595"/>
      <c r="DO224" s="595"/>
      <c r="DP224" s="595"/>
      <c r="DQ224" s="595"/>
      <c r="DR224" s="595"/>
      <c r="DS224" s="595"/>
      <c r="DT224" s="595"/>
      <c r="DU224" s="595"/>
      <c r="DV224" s="595"/>
      <c r="DW224" s="595"/>
      <c r="DX224" s="595"/>
      <c r="DY224" s="595"/>
      <c r="DZ224" s="595"/>
      <c r="EA224" s="595"/>
      <c r="EB224" s="595"/>
      <c r="EC224" s="595"/>
      <c r="ED224" s="595"/>
      <c r="EE224" s="595"/>
      <c r="EF224" s="595"/>
      <c r="EG224" s="595"/>
      <c r="EH224" s="595"/>
      <c r="EI224" s="595"/>
      <c r="EJ224" s="595"/>
      <c r="EK224" s="595"/>
      <c r="EL224" s="595"/>
      <c r="EM224" s="595"/>
      <c r="EN224" s="595"/>
      <c r="EO224" s="595"/>
      <c r="EP224" s="595"/>
      <c r="EQ224" s="595"/>
      <c r="ER224" s="595"/>
      <c r="ES224" s="595"/>
      <c r="ET224" s="595"/>
      <c r="EU224" s="595"/>
      <c r="EV224" s="595"/>
      <c r="EW224" s="595"/>
      <c r="EX224" s="595"/>
      <c r="EY224" s="595"/>
      <c r="EZ224" s="595"/>
      <c r="FA224" s="595"/>
      <c r="FB224" s="595"/>
      <c r="FC224" s="595"/>
      <c r="FD224" s="595"/>
      <c r="FE224" s="595"/>
      <c r="FF224" s="595"/>
      <c r="FG224" s="595"/>
      <c r="FH224" s="595"/>
      <c r="FI224" s="595"/>
      <c r="FJ224" s="595"/>
      <c r="FK224" s="595"/>
      <c r="FL224" s="595"/>
      <c r="FM224" s="595"/>
      <c r="FN224" s="595"/>
      <c r="FO224" s="595"/>
      <c r="FP224" s="595"/>
      <c r="FQ224" s="595"/>
      <c r="FR224" s="595"/>
      <c r="FS224" s="595"/>
      <c r="FT224" s="595"/>
      <c r="FU224" s="595"/>
      <c r="FV224" s="595"/>
      <c r="FW224" s="595"/>
      <c r="FX224" s="595"/>
      <c r="FY224" s="595"/>
      <c r="FZ224" s="595"/>
      <c r="GA224" s="595"/>
      <c r="GB224" s="595"/>
      <c r="GC224" s="595"/>
      <c r="GD224" s="595"/>
      <c r="GE224" s="595"/>
      <c r="GF224" s="595"/>
      <c r="GG224" s="595"/>
      <c r="GH224" s="595"/>
      <c r="GI224" s="595"/>
      <c r="GJ224" s="595"/>
      <c r="GK224" s="595"/>
      <c r="GL224" s="595"/>
      <c r="GM224" s="595"/>
      <c r="GN224" s="595"/>
      <c r="GO224" s="595"/>
      <c r="GP224" s="595"/>
      <c r="GQ224" s="595"/>
      <c r="GR224" s="595"/>
      <c r="GS224" s="595"/>
      <c r="GT224" s="595"/>
      <c r="GU224" s="595"/>
      <c r="GV224" s="595"/>
      <c r="GW224" s="595"/>
      <c r="GX224" s="595"/>
      <c r="GY224" s="595"/>
      <c r="GZ224" s="595"/>
      <c r="HA224" s="595"/>
      <c r="HB224" s="595"/>
      <c r="HC224" s="595"/>
      <c r="HD224" s="595"/>
      <c r="HE224" s="595"/>
      <c r="HF224" s="595"/>
      <c r="HG224" s="595"/>
      <c r="HH224" s="595"/>
      <c r="HI224" s="595"/>
      <c r="HJ224" s="595"/>
      <c r="HK224" s="595"/>
      <c r="HL224" s="595"/>
      <c r="HM224" s="595"/>
      <c r="HN224" s="595"/>
      <c r="HO224" s="595"/>
      <c r="HP224" s="595"/>
      <c r="HQ224" s="595"/>
      <c r="HR224" s="595"/>
      <c r="HS224" s="595"/>
      <c r="HT224" s="595"/>
      <c r="HU224" s="595"/>
      <c r="HV224" s="595"/>
      <c r="HW224" s="595"/>
      <c r="HX224" s="595"/>
      <c r="HY224" s="595"/>
      <c r="HZ224" s="595"/>
      <c r="IA224" s="595"/>
      <c r="IB224" s="595"/>
      <c r="IC224" s="595"/>
      <c r="ID224" s="595"/>
      <c r="IE224" s="595"/>
      <c r="IF224" s="595"/>
      <c r="IG224" s="595"/>
      <c r="IH224" s="595"/>
      <c r="II224" s="595"/>
      <c r="IJ224" s="595"/>
      <c r="IK224" s="595"/>
      <c r="IL224" s="595"/>
      <c r="IM224" s="595"/>
      <c r="IN224" s="595"/>
      <c r="IO224" s="595"/>
      <c r="IP224" s="595"/>
      <c r="IQ224" s="595"/>
      <c r="IR224" s="595"/>
      <c r="IS224" s="595"/>
      <c r="IT224" s="595"/>
      <c r="IU224" s="595"/>
      <c r="IV224" s="595"/>
      <c r="IW224" s="595"/>
      <c r="IX224" s="595"/>
      <c r="IY224" s="595"/>
      <c r="IZ224" s="595"/>
      <c r="JA224" s="595"/>
      <c r="JB224" s="595"/>
      <c r="JC224" s="595"/>
      <c r="JD224" s="595"/>
      <c r="JE224" s="595"/>
      <c r="JF224" s="595"/>
      <c r="JG224" s="595"/>
      <c r="JH224" s="595"/>
      <c r="JI224" s="595"/>
      <c r="JJ224" s="595"/>
      <c r="JK224" s="595"/>
      <c r="JL224" s="595"/>
      <c r="JM224" s="595"/>
      <c r="JN224" s="595"/>
      <c r="JO224" s="595"/>
      <c r="JP224" s="595"/>
      <c r="JQ224" s="595"/>
      <c r="JR224" s="595"/>
      <c r="JS224" s="595"/>
      <c r="JT224" s="595"/>
      <c r="JU224" s="595"/>
      <c r="JV224" s="595"/>
      <c r="JW224" s="595"/>
      <c r="JX224" s="595"/>
      <c r="JY224" s="595"/>
      <c r="JZ224" s="595"/>
      <c r="KA224" s="595"/>
      <c r="KB224" s="595"/>
      <c r="KC224" s="595"/>
      <c r="KD224" s="595"/>
      <c r="KE224" s="595"/>
      <c r="KF224" s="595"/>
      <c r="KG224" s="595"/>
      <c r="KH224" s="595"/>
      <c r="KI224" s="595"/>
      <c r="KJ224" s="595"/>
      <c r="KK224" s="595"/>
      <c r="KL224" s="595"/>
      <c r="KM224" s="595"/>
      <c r="KN224" s="595"/>
      <c r="KO224" s="595"/>
      <c r="KP224" s="595"/>
      <c r="KQ224" s="595"/>
      <c r="KR224" s="595"/>
      <c r="KS224" s="595"/>
      <c r="KT224" s="595"/>
      <c r="KU224" s="595"/>
      <c r="KV224" s="595"/>
      <c r="KW224" s="595"/>
      <c r="KX224" s="595"/>
      <c r="KY224" s="595"/>
      <c r="KZ224" s="595"/>
      <c r="LA224" s="595"/>
      <c r="LB224" s="595"/>
      <c r="LC224" s="595"/>
      <c r="LD224" s="595"/>
      <c r="LE224" s="595"/>
      <c r="LF224" s="595"/>
      <c r="LG224" s="595"/>
      <c r="LH224" s="595"/>
      <c r="LI224" s="595"/>
      <c r="LJ224" s="595"/>
      <c r="LK224" s="595"/>
      <c r="LL224" s="595"/>
      <c r="LM224" s="595"/>
      <c r="LN224" s="595"/>
      <c r="LO224" s="595"/>
      <c r="LP224" s="595"/>
      <c r="LQ224" s="595"/>
      <c r="LR224" s="595"/>
      <c r="LS224" s="595"/>
      <c r="LT224" s="595"/>
      <c r="LU224" s="595"/>
      <c r="LV224" s="595"/>
      <c r="LW224" s="595"/>
      <c r="LX224" s="595"/>
      <c r="LY224" s="595"/>
      <c r="LZ224" s="595"/>
      <c r="MA224" s="595"/>
      <c r="MB224" s="595"/>
      <c r="MC224" s="595"/>
      <c r="MD224" s="595"/>
      <c r="ME224" s="595"/>
      <c r="MF224" s="595"/>
      <c r="MG224" s="595"/>
      <c r="MH224" s="595"/>
      <c r="MI224" s="595"/>
      <c r="MJ224" s="595"/>
      <c r="MK224" s="595"/>
      <c r="ML224" s="595"/>
      <c r="MM224" s="595"/>
      <c r="MN224" s="595"/>
      <c r="MO224" s="595"/>
      <c r="MP224" s="595"/>
      <c r="MQ224" s="595"/>
      <c r="MR224" s="595"/>
      <c r="MS224" s="595"/>
      <c r="MT224" s="595"/>
      <c r="MU224" s="595"/>
      <c r="MV224" s="595"/>
      <c r="MW224" s="595"/>
      <c r="MX224" s="595"/>
      <c r="MY224" s="595"/>
      <c r="MZ224" s="595"/>
      <c r="NA224" s="595"/>
      <c r="NB224" s="595"/>
      <c r="NC224" s="595"/>
      <c r="ND224" s="595"/>
      <c r="NE224" s="595"/>
      <c r="NF224" s="595"/>
      <c r="NG224" s="595"/>
      <c r="NH224" s="595"/>
      <c r="NI224" s="595"/>
      <c r="NJ224" s="595"/>
      <c r="NK224" s="595"/>
      <c r="NL224" s="595"/>
      <c r="NM224" s="595"/>
      <c r="NN224" s="595"/>
      <c r="NO224" s="595"/>
      <c r="NP224" s="595"/>
      <c r="NQ224" s="595"/>
      <c r="NR224" s="595"/>
      <c r="NS224" s="595"/>
      <c r="NT224" s="595"/>
      <c r="NU224" s="595"/>
      <c r="NV224" s="595"/>
      <c r="NW224" s="595"/>
      <c r="NX224" s="595"/>
      <c r="NY224" s="595"/>
      <c r="NZ224" s="595"/>
      <c r="OA224" s="595"/>
      <c r="OB224" s="595"/>
      <c r="OC224" s="595"/>
      <c r="OD224" s="595"/>
      <c r="OE224" s="595"/>
      <c r="OF224" s="595"/>
      <c r="OG224" s="595"/>
      <c r="OH224" s="595"/>
      <c r="OI224" s="595"/>
      <c r="OJ224" s="595"/>
      <c r="OK224" s="595"/>
      <c r="OL224" s="595"/>
      <c r="OM224" s="595"/>
      <c r="ON224" s="595"/>
      <c r="OO224" s="595"/>
      <c r="OP224" s="595"/>
      <c r="OQ224" s="595"/>
      <c r="OR224" s="595"/>
      <c r="OS224" s="595"/>
      <c r="OT224" s="595"/>
      <c r="OU224" s="595"/>
      <c r="OV224" s="595"/>
      <c r="OW224" s="595"/>
      <c r="OX224" s="595"/>
      <c r="OY224" s="595"/>
      <c r="OZ224" s="595"/>
      <c r="PA224" s="595"/>
      <c r="PB224" s="595"/>
      <c r="PC224" s="595"/>
      <c r="PD224" s="595"/>
      <c r="PE224" s="595"/>
      <c r="PF224" s="595"/>
      <c r="PG224" s="595"/>
      <c r="PH224" s="595"/>
      <c r="PI224" s="595"/>
      <c r="PJ224" s="595"/>
      <c r="PK224" s="595"/>
      <c r="PL224" s="595"/>
      <c r="PM224" s="595"/>
      <c r="PN224" s="595"/>
      <c r="PO224" s="595"/>
      <c r="PP224" s="595"/>
      <c r="PQ224" s="595"/>
      <c r="PR224" s="595"/>
      <c r="PS224" s="595"/>
      <c r="PT224" s="595"/>
      <c r="PU224" s="595"/>
      <c r="PV224" s="595"/>
      <c r="PW224" s="595"/>
      <c r="PX224" s="595"/>
      <c r="PY224" s="595"/>
      <c r="PZ224" s="595"/>
      <c r="QA224" s="595"/>
      <c r="QB224" s="595"/>
      <c r="QC224" s="595"/>
      <c r="QD224" s="595"/>
      <c r="QE224" s="595"/>
      <c r="QF224" s="595"/>
      <c r="QG224" s="595"/>
      <c r="QH224" s="595"/>
      <c r="QI224" s="595"/>
      <c r="QJ224" s="595"/>
      <c r="QK224" s="595"/>
      <c r="QL224" s="595"/>
      <c r="QM224" s="595"/>
      <c r="QN224" s="595"/>
      <c r="QO224" s="595"/>
      <c r="QP224" s="595"/>
      <c r="QQ224" s="595"/>
      <c r="QR224" s="595"/>
      <c r="QS224" s="595"/>
      <c r="QT224" s="595"/>
      <c r="QU224" s="595"/>
      <c r="QV224" s="595"/>
      <c r="QW224" s="595"/>
      <c r="QX224" s="595"/>
      <c r="QY224" s="595"/>
      <c r="QZ224" s="595"/>
      <c r="RA224" s="595"/>
      <c r="RB224" s="595"/>
      <c r="RC224" s="595"/>
      <c r="RD224" s="595"/>
      <c r="RE224" s="595"/>
      <c r="RF224" s="595"/>
      <c r="RG224" s="595"/>
      <c r="RH224" s="595"/>
      <c r="RI224" s="595"/>
      <c r="RJ224" s="595"/>
      <c r="RK224" s="595"/>
      <c r="RL224" s="595"/>
      <c r="RM224" s="595"/>
      <c r="RN224" s="595"/>
      <c r="RO224" s="595"/>
      <c r="RP224" s="595"/>
      <c r="RQ224" s="595"/>
      <c r="RR224" s="595"/>
      <c r="RS224" s="595"/>
      <c r="RT224" s="595"/>
      <c r="RU224" s="595"/>
      <c r="RV224" s="595"/>
      <c r="RW224" s="595"/>
      <c r="RX224" s="595"/>
      <c r="RY224" s="595"/>
      <c r="RZ224" s="595"/>
      <c r="SA224" s="595"/>
      <c r="SB224" s="595"/>
      <c r="SC224" s="595"/>
      <c r="SD224" s="595"/>
      <c r="SE224" s="595"/>
      <c r="SF224" s="595"/>
      <c r="SG224" s="595"/>
      <c r="SH224" s="595"/>
      <c r="SI224" s="595"/>
      <c r="SJ224" s="595"/>
      <c r="SK224" s="595"/>
      <c r="SL224" s="595"/>
      <c r="SM224" s="595"/>
      <c r="SN224" s="595"/>
      <c r="SO224" s="595"/>
      <c r="SP224" s="595"/>
      <c r="SQ224" s="595"/>
      <c r="SR224" s="595"/>
      <c r="SS224" s="595"/>
      <c r="ST224" s="595"/>
      <c r="SU224" s="595"/>
      <c r="SV224" s="595"/>
      <c r="SW224" s="595"/>
      <c r="SX224" s="595"/>
      <c r="SY224" s="595"/>
      <c r="SZ224" s="595"/>
      <c r="TA224" s="595"/>
      <c r="TB224" s="595"/>
      <c r="TC224" s="595"/>
      <c r="TD224" s="595"/>
      <c r="TE224" s="595"/>
      <c r="TF224" s="595"/>
      <c r="TG224" s="595"/>
      <c r="TH224" s="595"/>
      <c r="TI224" s="595"/>
      <c r="TJ224" s="595"/>
      <c r="TK224" s="595"/>
      <c r="TL224" s="595"/>
      <c r="TM224" s="595"/>
      <c r="TN224" s="595"/>
      <c r="TO224" s="595"/>
      <c r="TP224" s="595"/>
      <c r="TQ224" s="595"/>
      <c r="TR224" s="595"/>
      <c r="TS224" s="595"/>
      <c r="TT224" s="595"/>
      <c r="TU224" s="595"/>
      <c r="TV224" s="595"/>
      <c r="TW224" s="595"/>
      <c r="TX224" s="595"/>
      <c r="TY224" s="595"/>
      <c r="TZ224" s="595"/>
      <c r="UA224" s="595"/>
      <c r="UB224" s="595"/>
      <c r="UC224" s="595"/>
      <c r="UD224" s="595"/>
      <c r="UE224" s="595"/>
      <c r="UF224" s="595"/>
      <c r="UG224" s="595"/>
      <c r="UH224" s="595"/>
      <c r="UI224" s="595"/>
      <c r="UJ224" s="595"/>
      <c r="UK224" s="595"/>
      <c r="UL224" s="595"/>
      <c r="UM224" s="595"/>
      <c r="UN224" s="595"/>
      <c r="UO224" s="595"/>
      <c r="UP224" s="595"/>
      <c r="UQ224" s="595"/>
      <c r="UR224" s="595"/>
      <c r="US224" s="595"/>
      <c r="UT224" s="595"/>
      <c r="UU224" s="595"/>
      <c r="UV224" s="595"/>
      <c r="UW224" s="595"/>
      <c r="UX224" s="595"/>
      <c r="UY224" s="595"/>
      <c r="UZ224" s="595"/>
      <c r="VA224" s="595"/>
      <c r="VB224" s="595"/>
      <c r="VC224" s="595"/>
      <c r="VD224" s="595"/>
      <c r="VE224" s="595"/>
      <c r="VF224" s="595"/>
      <c r="VG224" s="595"/>
      <c r="VH224" s="595"/>
      <c r="VI224" s="595"/>
      <c r="VJ224" s="595"/>
      <c r="VK224" s="595"/>
      <c r="VL224" s="595"/>
      <c r="VM224" s="595"/>
      <c r="VN224" s="595"/>
      <c r="VO224" s="595"/>
      <c r="VP224" s="595"/>
      <c r="VQ224" s="595"/>
      <c r="VR224" s="595"/>
      <c r="VS224" s="595"/>
      <c r="VT224" s="595"/>
      <c r="VU224" s="595"/>
      <c r="VV224" s="595"/>
      <c r="VW224" s="595"/>
      <c r="VX224" s="595"/>
      <c r="VY224" s="595"/>
      <c r="VZ224" s="595"/>
      <c r="WA224" s="595"/>
      <c r="WB224" s="595"/>
      <c r="WC224" s="595"/>
      <c r="WD224" s="595"/>
      <c r="WE224" s="595"/>
      <c r="WF224" s="595"/>
      <c r="WG224" s="595"/>
      <c r="WH224" s="595"/>
      <c r="WI224" s="595"/>
      <c r="WJ224" s="595"/>
      <c r="WK224" s="595"/>
      <c r="WL224" s="595"/>
      <c r="WM224" s="595"/>
      <c r="WN224" s="595"/>
      <c r="WO224" s="595"/>
      <c r="WP224" s="595"/>
      <c r="WQ224" s="595"/>
      <c r="WR224" s="595"/>
      <c r="WS224" s="595"/>
      <c r="WT224" s="595"/>
      <c r="WU224" s="595"/>
      <c r="WV224" s="595"/>
      <c r="WW224" s="595"/>
      <c r="WX224" s="595"/>
      <c r="WY224" s="595"/>
      <c r="WZ224" s="595"/>
      <c r="XA224" s="595"/>
      <c r="XB224" s="595"/>
      <c r="XC224" s="595"/>
      <c r="XD224" s="595"/>
      <c r="XE224" s="595"/>
      <c r="XF224" s="595"/>
      <c r="XG224" s="595"/>
      <c r="XH224" s="595"/>
      <c r="XI224" s="595"/>
      <c r="XJ224" s="595"/>
      <c r="XK224" s="595"/>
      <c r="XL224" s="595"/>
      <c r="XM224" s="595"/>
      <c r="XN224" s="595"/>
      <c r="XO224" s="595"/>
      <c r="XP224" s="595"/>
      <c r="XQ224" s="595"/>
      <c r="XR224" s="595"/>
      <c r="XS224" s="595"/>
      <c r="XT224" s="595"/>
      <c r="XU224" s="595"/>
      <c r="XV224" s="595"/>
      <c r="XW224" s="595"/>
      <c r="XX224" s="595"/>
      <c r="XY224" s="595"/>
      <c r="XZ224" s="595"/>
      <c r="YA224" s="595"/>
      <c r="YB224" s="595"/>
      <c r="YC224" s="595"/>
      <c r="YD224" s="595"/>
      <c r="YE224" s="595"/>
      <c r="YF224" s="595"/>
      <c r="YG224" s="595"/>
      <c r="YH224" s="595"/>
      <c r="YI224" s="595"/>
      <c r="YJ224" s="595"/>
      <c r="YK224" s="595"/>
      <c r="YL224" s="595"/>
      <c r="YM224" s="595"/>
      <c r="YN224" s="595"/>
      <c r="YO224" s="595"/>
      <c r="YP224" s="595"/>
      <c r="YQ224" s="595"/>
      <c r="YR224" s="595"/>
      <c r="YS224" s="595"/>
      <c r="YT224" s="595"/>
      <c r="YU224" s="595"/>
      <c r="YV224" s="595"/>
      <c r="YW224" s="595"/>
      <c r="YX224" s="595"/>
      <c r="YY224" s="595"/>
      <c r="YZ224" s="595"/>
      <c r="ZA224" s="595"/>
      <c r="ZB224" s="595"/>
      <c r="ZC224" s="595"/>
      <c r="ZD224" s="595"/>
      <c r="ZE224" s="595"/>
      <c r="ZF224" s="595"/>
      <c r="ZG224" s="595"/>
      <c r="ZH224" s="595"/>
      <c r="ZI224" s="595"/>
      <c r="ZJ224" s="595"/>
      <c r="ZK224" s="595"/>
      <c r="ZL224" s="595"/>
      <c r="ZM224" s="595"/>
      <c r="ZN224" s="595"/>
      <c r="ZO224" s="595"/>
      <c r="ZP224" s="595"/>
      <c r="ZQ224" s="595"/>
      <c r="ZR224" s="595"/>
      <c r="ZS224" s="595"/>
      <c r="ZT224" s="595"/>
      <c r="ZU224" s="595"/>
      <c r="ZV224" s="595"/>
      <c r="ZW224" s="595"/>
      <c r="ZX224" s="595"/>
      <c r="ZY224" s="595"/>
      <c r="ZZ224" s="595"/>
      <c r="AAA224" s="595"/>
      <c r="AAB224" s="595"/>
      <c r="AAC224" s="595"/>
      <c r="AAD224" s="595"/>
      <c r="AAE224" s="595"/>
      <c r="AAF224" s="595"/>
      <c r="AAG224" s="595"/>
      <c r="AAH224" s="595"/>
      <c r="AAI224" s="595"/>
      <c r="AAJ224" s="595"/>
      <c r="AAK224" s="595"/>
      <c r="AAL224" s="595"/>
      <c r="AAM224" s="595"/>
      <c r="AAN224" s="595"/>
      <c r="AAO224" s="595"/>
      <c r="AAP224" s="595"/>
      <c r="AAQ224" s="595"/>
      <c r="AAR224" s="595"/>
      <c r="AAS224" s="595"/>
      <c r="AAT224" s="595"/>
      <c r="AAU224" s="595"/>
      <c r="AAV224" s="595"/>
      <c r="AAW224" s="595"/>
      <c r="AAX224" s="595"/>
      <c r="AAY224" s="595"/>
      <c r="AAZ224" s="595"/>
      <c r="ABA224" s="595"/>
      <c r="ABB224" s="595"/>
      <c r="ABC224" s="595"/>
      <c r="ABD224" s="595"/>
      <c r="ABE224" s="595"/>
      <c r="ABF224" s="595"/>
      <c r="ABG224" s="595"/>
      <c r="ABH224" s="595"/>
      <c r="ABI224" s="595"/>
      <c r="ABJ224" s="595"/>
      <c r="ABK224" s="595"/>
      <c r="ABL224" s="595"/>
      <c r="ABM224" s="595"/>
      <c r="ABN224" s="595"/>
      <c r="ABO224" s="595"/>
      <c r="ABP224" s="595"/>
      <c r="ABQ224" s="595"/>
      <c r="ABR224" s="595"/>
      <c r="ABS224" s="595"/>
      <c r="ABT224" s="595"/>
      <c r="ABU224" s="595"/>
      <c r="ABV224" s="595"/>
      <c r="ABW224" s="595"/>
      <c r="ABX224" s="595"/>
      <c r="ABY224" s="595"/>
      <c r="ABZ224" s="595"/>
      <c r="ACA224" s="595"/>
      <c r="ACB224" s="595"/>
      <c r="ACC224" s="595"/>
      <c r="ACD224" s="595"/>
      <c r="ACE224" s="595"/>
      <c r="ACF224" s="595"/>
      <c r="ACG224" s="595"/>
      <c r="ACH224" s="595"/>
      <c r="ACI224" s="595"/>
      <c r="ACJ224" s="595"/>
      <c r="ACK224" s="595"/>
      <c r="ACL224" s="595"/>
      <c r="ACM224" s="595"/>
      <c r="ACN224" s="595"/>
      <c r="ACO224" s="595"/>
      <c r="ACP224" s="595"/>
      <c r="ACQ224" s="595"/>
      <c r="ACR224" s="595"/>
      <c r="ACS224" s="595"/>
      <c r="ACT224" s="595"/>
      <c r="ACU224" s="595"/>
      <c r="ACV224" s="595"/>
      <c r="ACW224" s="595"/>
      <c r="ACX224" s="595"/>
      <c r="ACY224" s="595"/>
      <c r="ACZ224" s="595"/>
      <c r="ADA224" s="595"/>
      <c r="ADB224" s="595"/>
      <c r="ADC224" s="595"/>
      <c r="ADD224" s="595"/>
      <c r="ADE224" s="595"/>
      <c r="ADF224" s="595"/>
      <c r="ADG224" s="595"/>
      <c r="ADH224" s="595"/>
      <c r="ADI224" s="595"/>
      <c r="ADJ224" s="595"/>
      <c r="ADK224" s="595"/>
      <c r="ADL224" s="595"/>
      <c r="ADM224" s="595"/>
      <c r="ADN224" s="595"/>
      <c r="ADO224" s="595"/>
      <c r="ADP224" s="595"/>
      <c r="ADQ224" s="595"/>
      <c r="ADR224" s="595"/>
      <c r="ADS224" s="595"/>
      <c r="ADT224" s="595"/>
      <c r="ADU224" s="595"/>
      <c r="ADV224" s="595"/>
      <c r="ADW224" s="595"/>
      <c r="ADX224" s="595"/>
      <c r="ADY224" s="595"/>
      <c r="ADZ224" s="595"/>
      <c r="AEA224" s="595"/>
      <c r="AEB224" s="595"/>
      <c r="AEC224" s="595"/>
      <c r="AED224" s="595"/>
      <c r="AEE224" s="595"/>
      <c r="AEF224" s="595"/>
      <c r="AEG224" s="595"/>
      <c r="AEH224" s="595"/>
      <c r="AEI224" s="595"/>
      <c r="AEJ224" s="595"/>
      <c r="AEK224" s="595"/>
      <c r="AEL224" s="595"/>
      <c r="AEM224" s="595"/>
      <c r="AEN224" s="595"/>
      <c r="AEO224" s="595"/>
      <c r="AEP224" s="595"/>
      <c r="AEQ224" s="595"/>
      <c r="AER224" s="595"/>
      <c r="AES224" s="595"/>
      <c r="AET224" s="595"/>
      <c r="AEU224" s="595"/>
      <c r="AEV224" s="595"/>
      <c r="AEW224" s="595"/>
      <c r="AEX224" s="595"/>
      <c r="AEY224" s="595"/>
      <c r="AEZ224" s="595"/>
      <c r="AFA224" s="595"/>
      <c r="AFB224" s="595"/>
      <c r="AFC224" s="595"/>
      <c r="AFD224" s="595"/>
      <c r="AFE224" s="595"/>
      <c r="AFF224" s="595"/>
      <c r="AFG224" s="595"/>
      <c r="AFH224" s="595"/>
      <c r="AFI224" s="595"/>
      <c r="AFJ224" s="595"/>
      <c r="AFK224" s="595"/>
      <c r="AFL224" s="595"/>
      <c r="AFM224" s="595"/>
      <c r="AFN224" s="595"/>
      <c r="AFO224" s="595"/>
      <c r="AFP224" s="595"/>
      <c r="AFQ224" s="595"/>
      <c r="AFR224" s="595"/>
      <c r="AFS224" s="595"/>
      <c r="AFT224" s="595"/>
      <c r="AFU224" s="595"/>
      <c r="AFV224" s="595"/>
      <c r="AFW224" s="595"/>
      <c r="AFX224" s="595"/>
      <c r="AFY224" s="595"/>
      <c r="AFZ224" s="595"/>
      <c r="AGA224" s="595"/>
      <c r="AGB224" s="595"/>
      <c r="AGC224" s="595"/>
      <c r="AGD224" s="595"/>
      <c r="AGE224" s="595"/>
      <c r="AGF224" s="595"/>
      <c r="AGG224" s="595"/>
      <c r="AGH224" s="595"/>
      <c r="AGI224" s="595"/>
      <c r="AGJ224" s="595"/>
      <c r="AGK224" s="595"/>
      <c r="AGL224" s="595"/>
      <c r="AGM224" s="595"/>
      <c r="AGN224" s="595"/>
      <c r="AGO224" s="595"/>
      <c r="AGP224" s="595"/>
      <c r="AGQ224" s="595"/>
      <c r="AGR224" s="595"/>
      <c r="AGS224" s="595"/>
      <c r="AGT224" s="595"/>
      <c r="AGU224" s="595"/>
      <c r="AGV224" s="595"/>
      <c r="AGW224" s="595"/>
      <c r="AGX224" s="595"/>
      <c r="AGY224" s="595"/>
      <c r="AGZ224" s="595"/>
      <c r="AHA224" s="595"/>
      <c r="AHB224" s="595"/>
      <c r="AHC224" s="595"/>
      <c r="AHD224" s="595"/>
      <c r="AHE224" s="595"/>
      <c r="AHF224" s="595"/>
      <c r="AHG224" s="595"/>
      <c r="AHH224" s="595"/>
      <c r="AHI224" s="595"/>
      <c r="AHJ224" s="595"/>
      <c r="AHK224" s="595"/>
      <c r="AHL224" s="595"/>
      <c r="AHM224" s="595"/>
      <c r="AHN224" s="595"/>
      <c r="AHO224" s="595"/>
      <c r="AHP224" s="595"/>
      <c r="AHQ224" s="595"/>
      <c r="AHR224" s="595"/>
      <c r="AHS224" s="595"/>
      <c r="AHT224" s="595"/>
      <c r="AHU224" s="595"/>
      <c r="AHV224" s="595"/>
      <c r="AHW224" s="595"/>
      <c r="AHX224" s="595"/>
      <c r="AHY224" s="595"/>
      <c r="AHZ224" s="595"/>
      <c r="AIA224" s="595"/>
      <c r="AIB224" s="595"/>
      <c r="AIC224" s="595"/>
      <c r="AID224" s="595"/>
      <c r="AIE224" s="595"/>
      <c r="AIF224" s="595"/>
      <c r="AIG224" s="595"/>
      <c r="AIH224" s="595"/>
      <c r="AII224" s="595"/>
      <c r="AIJ224" s="595"/>
      <c r="AIK224" s="595"/>
      <c r="AIL224" s="595"/>
      <c r="AIM224" s="595"/>
      <c r="AIN224" s="595"/>
      <c r="AIO224" s="595"/>
      <c r="AIP224" s="595"/>
      <c r="AIQ224" s="595"/>
      <c r="AIR224" s="595"/>
      <c r="AIS224" s="595"/>
      <c r="AIT224" s="595"/>
      <c r="AIU224" s="595"/>
      <c r="AIV224" s="595"/>
      <c r="AIW224" s="595"/>
      <c r="AIX224" s="595"/>
      <c r="AIY224" s="595"/>
      <c r="AIZ224" s="595"/>
      <c r="AJA224" s="595"/>
      <c r="AJB224" s="595"/>
      <c r="AJC224" s="595"/>
      <c r="AJD224" s="595"/>
      <c r="AJE224" s="595"/>
      <c r="AJF224" s="595"/>
      <c r="AJG224" s="595"/>
      <c r="AJH224" s="595"/>
      <c r="AJI224" s="595"/>
      <c r="AJJ224" s="595"/>
      <c r="AJK224" s="595"/>
      <c r="AJL224" s="595"/>
      <c r="AJM224" s="595"/>
      <c r="AJN224" s="595"/>
      <c r="AJO224" s="595"/>
      <c r="AJP224" s="595"/>
      <c r="AJQ224" s="595"/>
      <c r="AJR224" s="595"/>
      <c r="AJS224" s="595"/>
      <c r="AJT224" s="595"/>
      <c r="AJU224" s="595"/>
      <c r="AJV224" s="595"/>
      <c r="AJW224" s="595"/>
      <c r="AJX224" s="595"/>
      <c r="AJY224" s="595"/>
      <c r="AJZ224" s="595"/>
      <c r="AKA224" s="595"/>
      <c r="AKB224" s="595"/>
      <c r="AKC224" s="595"/>
      <c r="AKD224" s="595"/>
      <c r="AKE224" s="595"/>
      <c r="AKF224" s="595"/>
      <c r="AKG224" s="595"/>
      <c r="AKH224" s="595"/>
      <c r="AKI224" s="595"/>
      <c r="AKJ224" s="595"/>
      <c r="AKK224" s="595"/>
      <c r="AKL224" s="595"/>
      <c r="AKM224" s="595"/>
      <c r="AKN224" s="595"/>
      <c r="AKO224" s="595"/>
      <c r="AKP224" s="595"/>
      <c r="AKQ224" s="595"/>
      <c r="AKR224" s="595"/>
      <c r="AKS224" s="595"/>
      <c r="AKT224" s="595"/>
      <c r="AKU224" s="595"/>
      <c r="AKV224" s="595"/>
      <c r="AKW224" s="595"/>
      <c r="AKX224" s="595"/>
      <c r="AKY224" s="595"/>
      <c r="AKZ224" s="595"/>
      <c r="ALA224" s="595"/>
      <c r="ALB224" s="595"/>
      <c r="ALC224" s="595"/>
      <c r="ALD224" s="595"/>
      <c r="ALE224" s="595"/>
      <c r="ALF224" s="595"/>
      <c r="ALG224" s="595"/>
      <c r="ALH224" s="595"/>
      <c r="ALI224" s="595"/>
      <c r="ALJ224" s="595"/>
      <c r="ALK224" s="595"/>
      <c r="ALL224" s="595"/>
      <c r="ALM224" s="595"/>
      <c r="ALN224" s="595"/>
      <c r="ALO224" s="595"/>
      <c r="ALP224" s="595"/>
      <c r="ALQ224" s="595"/>
      <c r="ALR224" s="595"/>
      <c r="ALS224" s="595"/>
      <c r="ALT224" s="595"/>
      <c r="ALU224" s="595"/>
      <c r="ALV224" s="595"/>
      <c r="ALW224" s="595"/>
      <c r="ALX224" s="595"/>
      <c r="ALY224" s="595"/>
      <c r="ALZ224" s="595"/>
      <c r="AMA224" s="595"/>
      <c r="AMB224" s="595"/>
      <c r="AMC224" s="595"/>
      <c r="AMD224" s="595"/>
      <c r="AME224" s="595"/>
      <c r="AMF224" s="595"/>
      <c r="AMG224" s="595"/>
      <c r="AMH224" s="595"/>
      <c r="AMI224" s="595"/>
      <c r="AMJ224" s="595"/>
      <c r="AMK224" s="595"/>
      <c r="AML224" s="595"/>
      <c r="AMM224" s="595"/>
      <c r="AMN224" s="595"/>
      <c r="AMO224" s="595"/>
      <c r="AMP224" s="595"/>
      <c r="AMQ224" s="595"/>
      <c r="AMR224" s="595"/>
      <c r="AMS224" s="595"/>
      <c r="AMT224" s="595"/>
      <c r="AMU224" s="595"/>
      <c r="AMV224" s="595"/>
      <c r="AMW224" s="595"/>
      <c r="AMX224" s="595"/>
      <c r="AMY224" s="595"/>
      <c r="AMZ224" s="595"/>
      <c r="ANA224" s="595"/>
      <c r="ANB224" s="595"/>
      <c r="ANC224" s="595"/>
      <c r="AND224" s="595"/>
      <c r="ANE224" s="595"/>
      <c r="ANF224" s="595"/>
      <c r="ANG224" s="595"/>
      <c r="ANH224" s="595"/>
      <c r="ANI224" s="595"/>
      <c r="ANJ224" s="595"/>
      <c r="ANK224" s="595"/>
      <c r="ANL224" s="595"/>
      <c r="ANM224" s="595"/>
      <c r="ANN224" s="595"/>
      <c r="ANO224" s="595"/>
      <c r="ANP224" s="595"/>
      <c r="ANQ224" s="595"/>
      <c r="ANR224" s="595"/>
      <c r="ANS224" s="595"/>
      <c r="ANT224" s="595"/>
      <c r="ANU224" s="595"/>
      <c r="ANV224" s="595"/>
      <c r="ANW224" s="595"/>
      <c r="ANX224" s="595"/>
      <c r="ANY224" s="595"/>
      <c r="ANZ224" s="595"/>
      <c r="AOA224" s="595"/>
      <c r="AOB224" s="595"/>
      <c r="AOC224" s="595"/>
      <c r="AOD224" s="595"/>
      <c r="AOE224" s="595"/>
      <c r="AOF224" s="595"/>
      <c r="AOG224" s="595"/>
      <c r="AOH224" s="595"/>
      <c r="AOI224" s="595"/>
      <c r="AOJ224" s="595"/>
      <c r="AOK224" s="595"/>
      <c r="AOL224" s="595"/>
      <c r="AOM224" s="595"/>
      <c r="AON224" s="595"/>
      <c r="AOO224" s="595"/>
      <c r="AOP224" s="595"/>
      <c r="AOQ224" s="595"/>
      <c r="AOR224" s="595"/>
      <c r="AOS224" s="595"/>
      <c r="AOT224" s="595"/>
      <c r="AOU224" s="595"/>
      <c r="AOV224" s="595"/>
      <c r="AOW224" s="595"/>
      <c r="AOX224" s="595"/>
      <c r="AOY224" s="595"/>
      <c r="AOZ224" s="595"/>
      <c r="APA224" s="595"/>
      <c r="APB224" s="595"/>
      <c r="APC224" s="595"/>
      <c r="APD224" s="595"/>
      <c r="APE224" s="595"/>
      <c r="APF224" s="595"/>
      <c r="APG224" s="595"/>
      <c r="APH224" s="595"/>
      <c r="API224" s="595"/>
      <c r="APJ224" s="595"/>
      <c r="APK224" s="595"/>
      <c r="APL224" s="595"/>
      <c r="APM224" s="595"/>
      <c r="APN224" s="595"/>
      <c r="APO224" s="595"/>
      <c r="APP224" s="595"/>
      <c r="APQ224" s="595"/>
      <c r="APR224" s="595"/>
      <c r="APS224" s="595"/>
      <c r="APT224" s="595"/>
      <c r="APU224" s="595"/>
      <c r="APV224" s="595"/>
      <c r="APW224" s="595"/>
      <c r="APX224" s="595"/>
      <c r="APY224" s="595"/>
      <c r="APZ224" s="595"/>
      <c r="AQA224" s="595"/>
      <c r="AQB224" s="595"/>
      <c r="AQC224" s="595"/>
      <c r="AQD224" s="595"/>
      <c r="AQE224" s="595"/>
      <c r="AQF224" s="595"/>
      <c r="AQG224" s="595"/>
      <c r="AQH224" s="595"/>
      <c r="AQI224" s="595"/>
      <c r="AQJ224" s="595"/>
      <c r="AQK224" s="595"/>
      <c r="AQL224" s="595"/>
      <c r="AQM224" s="595"/>
      <c r="AQN224" s="595"/>
      <c r="AQO224" s="595"/>
      <c r="AQP224" s="595"/>
      <c r="AQQ224" s="595"/>
      <c r="AQR224" s="595"/>
      <c r="AQS224" s="595"/>
      <c r="AQT224" s="595"/>
      <c r="AQU224" s="595"/>
      <c r="AQV224" s="595"/>
      <c r="AQW224" s="595"/>
      <c r="AQX224" s="595"/>
      <c r="AQY224" s="595"/>
      <c r="AQZ224" s="595"/>
      <c r="ARA224" s="595"/>
      <c r="ARB224" s="595"/>
      <c r="ARC224" s="595"/>
      <c r="ARD224" s="595"/>
      <c r="ARE224" s="595"/>
      <c r="ARF224" s="595"/>
      <c r="ARG224" s="595"/>
      <c r="ARH224" s="595"/>
      <c r="ARI224" s="595"/>
      <c r="ARJ224" s="595"/>
      <c r="ARK224" s="595"/>
      <c r="ARL224" s="595"/>
      <c r="ARM224" s="595"/>
      <c r="ARN224" s="595"/>
      <c r="ARO224" s="595"/>
      <c r="ARP224" s="595"/>
      <c r="ARQ224" s="595"/>
      <c r="ARR224" s="595"/>
      <c r="ARS224" s="595"/>
      <c r="ART224" s="595"/>
      <c r="ARU224" s="595"/>
      <c r="ARV224" s="595"/>
      <c r="ARW224" s="595"/>
      <c r="ARX224" s="595"/>
      <c r="ARY224" s="595"/>
      <c r="ARZ224" s="595"/>
      <c r="ASA224" s="595"/>
      <c r="ASB224" s="595"/>
      <c r="ASC224" s="595"/>
      <c r="ASD224" s="595"/>
      <c r="ASE224" s="595"/>
      <c r="ASF224" s="595"/>
      <c r="ASG224" s="595"/>
      <c r="ASH224" s="595"/>
      <c r="ASI224" s="595"/>
      <c r="ASJ224" s="595"/>
      <c r="ASK224" s="595"/>
      <c r="ASL224" s="595"/>
      <c r="ASM224" s="595"/>
      <c r="ASN224" s="595"/>
      <c r="ASO224" s="595"/>
      <c r="ASP224" s="595"/>
      <c r="ASQ224" s="595"/>
      <c r="ASR224" s="595"/>
      <c r="ASS224" s="595"/>
      <c r="AST224" s="595"/>
      <c r="ASU224" s="595"/>
      <c r="ASV224" s="595"/>
      <c r="ASW224" s="595"/>
      <c r="ASX224" s="595"/>
      <c r="ASY224" s="595"/>
      <c r="ASZ224" s="595"/>
      <c r="ATA224" s="595"/>
      <c r="ATB224" s="595"/>
      <c r="ATC224" s="595"/>
      <c r="ATD224" s="595"/>
      <c r="ATE224" s="595"/>
      <c r="ATF224" s="595"/>
      <c r="ATG224" s="595"/>
      <c r="ATH224" s="595"/>
      <c r="ATI224" s="595"/>
      <c r="ATJ224" s="595"/>
      <c r="ATK224" s="595"/>
      <c r="ATL224" s="595"/>
      <c r="ATM224" s="595"/>
      <c r="ATN224" s="595"/>
      <c r="ATO224" s="595"/>
      <c r="ATP224" s="595"/>
      <c r="ATQ224" s="595"/>
      <c r="ATR224" s="595"/>
      <c r="ATS224" s="595"/>
      <c r="ATT224" s="595"/>
      <c r="ATU224" s="595"/>
      <c r="ATV224" s="595"/>
      <c r="ATW224" s="595"/>
      <c r="ATX224" s="595"/>
      <c r="ATY224" s="595"/>
      <c r="ATZ224" s="595"/>
      <c r="AUA224" s="595"/>
      <c r="AUB224" s="595"/>
      <c r="AUC224" s="595"/>
      <c r="AUD224" s="595"/>
      <c r="AUE224" s="595"/>
      <c r="AUF224" s="595"/>
      <c r="AUG224" s="595"/>
      <c r="AUH224" s="595"/>
      <c r="AUI224" s="595"/>
      <c r="AUJ224" s="595"/>
      <c r="AUK224" s="595"/>
      <c r="AUL224" s="595"/>
      <c r="AUM224" s="595"/>
      <c r="AUN224" s="595"/>
      <c r="AUO224" s="595"/>
      <c r="AUP224" s="595"/>
      <c r="AUQ224" s="595"/>
      <c r="AUR224" s="595"/>
      <c r="AUS224" s="595"/>
      <c r="AUT224" s="595"/>
      <c r="AUU224" s="595"/>
      <c r="AUV224" s="595"/>
      <c r="AUW224" s="595"/>
      <c r="AUX224" s="595"/>
      <c r="AUY224" s="595"/>
      <c r="AUZ224" s="595"/>
      <c r="AVA224" s="595"/>
      <c r="AVB224" s="595"/>
      <c r="AVC224" s="595"/>
      <c r="AVD224" s="595"/>
      <c r="AVE224" s="595"/>
      <c r="AVF224" s="595"/>
      <c r="AVG224" s="595"/>
      <c r="AVH224" s="595"/>
      <c r="AVI224" s="595"/>
      <c r="AVJ224" s="595"/>
      <c r="AVK224" s="595"/>
      <c r="AVL224" s="595"/>
      <c r="AVM224" s="595"/>
      <c r="AVN224" s="595"/>
      <c r="AVO224" s="595"/>
      <c r="AVP224" s="595"/>
      <c r="AVQ224" s="595"/>
      <c r="AVR224" s="595"/>
      <c r="AVS224" s="595"/>
      <c r="AVT224" s="595"/>
      <c r="AVU224" s="595"/>
      <c r="AVV224" s="595"/>
      <c r="AVW224" s="595"/>
      <c r="AVX224" s="595"/>
      <c r="AVY224" s="595"/>
      <c r="AVZ224" s="595"/>
      <c r="AWA224" s="595"/>
      <c r="AWB224" s="595"/>
      <c r="AWC224" s="595"/>
      <c r="AWD224" s="595"/>
      <c r="AWE224" s="595"/>
      <c r="AWF224" s="595"/>
      <c r="AWG224" s="595"/>
      <c r="AWH224" s="595"/>
      <c r="AWI224" s="595"/>
      <c r="AWJ224" s="595"/>
      <c r="AWK224" s="595"/>
      <c r="AWL224" s="595"/>
      <c r="AWM224" s="595"/>
      <c r="AWN224" s="595"/>
      <c r="AWO224" s="595"/>
      <c r="AWP224" s="595"/>
      <c r="AWQ224" s="595"/>
      <c r="AWR224" s="595"/>
      <c r="AWS224" s="595"/>
      <c r="AWT224" s="595"/>
      <c r="AWU224" s="595"/>
      <c r="AWV224" s="595"/>
      <c r="AWW224" s="595"/>
      <c r="AWX224" s="595"/>
      <c r="AWY224" s="595"/>
      <c r="AWZ224" s="595"/>
      <c r="AXA224" s="595"/>
      <c r="AXB224" s="595"/>
      <c r="AXC224" s="595"/>
      <c r="AXD224" s="595"/>
      <c r="AXE224" s="595"/>
      <c r="AXF224" s="595"/>
      <c r="AXG224" s="595"/>
      <c r="AXH224" s="595"/>
      <c r="AXI224" s="595"/>
      <c r="AXJ224" s="595"/>
    </row>
    <row r="225" spans="1:1310" s="596" customFormat="1" ht="23.25" customHeight="1">
      <c r="A225" s="597"/>
      <c r="B225" s="1891" t="s">
        <v>1813</v>
      </c>
      <c r="C225" s="1891"/>
      <c r="D225" s="1891"/>
      <c r="E225" s="1891"/>
      <c r="F225" s="599"/>
      <c r="G225" s="1891" t="s">
        <v>1814</v>
      </c>
      <c r="H225" s="1891"/>
      <c r="I225" s="1891"/>
      <c r="J225" s="599"/>
      <c r="K225" s="1891" t="s">
        <v>1815</v>
      </c>
      <c r="L225" s="1891"/>
      <c r="M225" s="1891"/>
      <c r="N225" s="599"/>
      <c r="O225" s="1891" t="s">
        <v>1816</v>
      </c>
      <c r="P225" s="1891"/>
      <c r="Q225" s="599"/>
      <c r="R225" s="50"/>
      <c r="S225" s="50"/>
      <c r="T225" s="50"/>
      <c r="U225" s="50"/>
      <c r="V225" s="50"/>
      <c r="W225" s="50"/>
      <c r="X225" s="50"/>
      <c r="Y225" s="50"/>
      <c r="Z225" s="50"/>
      <c r="AA225" s="50"/>
      <c r="AB225" s="50"/>
      <c r="AC225" s="50"/>
      <c r="AD225" s="595"/>
      <c r="AE225" s="595"/>
      <c r="AF225" s="595"/>
      <c r="AG225" s="595"/>
      <c r="AH225" s="595"/>
      <c r="AI225" s="595"/>
      <c r="AJ225" s="595"/>
      <c r="AK225" s="595"/>
      <c r="AL225" s="595"/>
      <c r="AM225" s="595"/>
      <c r="AN225" s="595"/>
      <c r="AO225" s="595"/>
      <c r="AP225" s="595"/>
      <c r="AQ225" s="595"/>
      <c r="AR225" s="595"/>
      <c r="AS225" s="595"/>
      <c r="AT225" s="595"/>
      <c r="AU225" s="595"/>
      <c r="AV225" s="595"/>
      <c r="AW225" s="595"/>
      <c r="AX225" s="595"/>
      <c r="AY225" s="595"/>
      <c r="AZ225" s="595"/>
      <c r="BA225" s="595"/>
      <c r="BB225" s="595"/>
      <c r="BC225" s="595"/>
      <c r="BD225" s="595"/>
      <c r="BE225" s="595"/>
      <c r="BF225" s="595"/>
      <c r="BG225" s="595"/>
      <c r="BH225" s="595"/>
      <c r="BI225" s="595"/>
      <c r="BJ225" s="595"/>
      <c r="BK225" s="595"/>
      <c r="BL225" s="595"/>
      <c r="BM225" s="595"/>
      <c r="BN225" s="595"/>
      <c r="BO225" s="595"/>
      <c r="BP225" s="595"/>
      <c r="BQ225" s="595"/>
      <c r="BR225" s="595"/>
      <c r="BS225" s="595"/>
      <c r="BT225" s="595"/>
      <c r="BU225" s="595"/>
      <c r="BV225" s="595"/>
      <c r="BW225" s="595"/>
      <c r="BX225" s="595"/>
      <c r="BY225" s="595"/>
      <c r="BZ225" s="595"/>
      <c r="CA225" s="595"/>
      <c r="CB225" s="595"/>
      <c r="CC225" s="595"/>
      <c r="CD225" s="595"/>
      <c r="CE225" s="595"/>
      <c r="CF225" s="595"/>
      <c r="CG225" s="595"/>
      <c r="CH225" s="595"/>
      <c r="CI225" s="595"/>
      <c r="CJ225" s="595"/>
      <c r="CK225" s="595"/>
      <c r="CL225" s="595"/>
      <c r="CM225" s="595"/>
      <c r="CN225" s="595"/>
      <c r="CO225" s="595"/>
      <c r="CP225" s="595"/>
      <c r="CQ225" s="595"/>
      <c r="CR225" s="595"/>
      <c r="CS225" s="595"/>
      <c r="CT225" s="595"/>
      <c r="CU225" s="595"/>
      <c r="CV225" s="595"/>
      <c r="CW225" s="595"/>
      <c r="CX225" s="595"/>
      <c r="CY225" s="595"/>
      <c r="CZ225" s="595"/>
      <c r="DA225" s="595"/>
      <c r="DB225" s="595"/>
      <c r="DC225" s="595"/>
      <c r="DD225" s="595"/>
      <c r="DE225" s="595"/>
      <c r="DF225" s="595"/>
      <c r="DG225" s="595"/>
      <c r="DH225" s="595"/>
      <c r="DI225" s="595"/>
      <c r="DJ225" s="595"/>
      <c r="DK225" s="595"/>
      <c r="DL225" s="595"/>
      <c r="DM225" s="595"/>
      <c r="DN225" s="595"/>
      <c r="DO225" s="595"/>
      <c r="DP225" s="595"/>
      <c r="DQ225" s="595"/>
      <c r="DR225" s="595"/>
      <c r="DS225" s="595"/>
      <c r="DT225" s="595"/>
      <c r="DU225" s="595"/>
      <c r="DV225" s="595"/>
      <c r="DW225" s="595"/>
      <c r="DX225" s="595"/>
      <c r="DY225" s="595"/>
      <c r="DZ225" s="595"/>
      <c r="EA225" s="595"/>
      <c r="EB225" s="595"/>
      <c r="EC225" s="595"/>
      <c r="ED225" s="595"/>
      <c r="EE225" s="595"/>
      <c r="EF225" s="595"/>
      <c r="EG225" s="595"/>
      <c r="EH225" s="595"/>
      <c r="EI225" s="595"/>
      <c r="EJ225" s="595"/>
      <c r="EK225" s="595"/>
      <c r="EL225" s="595"/>
      <c r="EM225" s="595"/>
      <c r="EN225" s="595"/>
      <c r="EO225" s="595"/>
      <c r="EP225" s="595"/>
      <c r="EQ225" s="595"/>
      <c r="ER225" s="595"/>
      <c r="ES225" s="595"/>
      <c r="ET225" s="595"/>
      <c r="EU225" s="595"/>
      <c r="EV225" s="595"/>
      <c r="EW225" s="595"/>
      <c r="EX225" s="595"/>
      <c r="EY225" s="595"/>
      <c r="EZ225" s="595"/>
      <c r="FA225" s="595"/>
      <c r="FB225" s="595"/>
      <c r="FC225" s="595"/>
      <c r="FD225" s="595"/>
      <c r="FE225" s="595"/>
      <c r="FF225" s="595"/>
      <c r="FG225" s="595"/>
      <c r="FH225" s="595"/>
      <c r="FI225" s="595"/>
      <c r="FJ225" s="595"/>
      <c r="FK225" s="595"/>
      <c r="FL225" s="595"/>
      <c r="FM225" s="595"/>
      <c r="FN225" s="595"/>
      <c r="FO225" s="595"/>
      <c r="FP225" s="595"/>
      <c r="FQ225" s="595"/>
      <c r="FR225" s="595"/>
      <c r="FS225" s="595"/>
      <c r="FT225" s="595"/>
      <c r="FU225" s="595"/>
      <c r="FV225" s="595"/>
      <c r="FW225" s="595"/>
      <c r="FX225" s="595"/>
      <c r="FY225" s="595"/>
      <c r="FZ225" s="595"/>
      <c r="GA225" s="595"/>
      <c r="GB225" s="595"/>
      <c r="GC225" s="595"/>
      <c r="GD225" s="595"/>
      <c r="GE225" s="595"/>
      <c r="GF225" s="595"/>
      <c r="GG225" s="595"/>
      <c r="GH225" s="595"/>
      <c r="GI225" s="595"/>
      <c r="GJ225" s="595"/>
      <c r="GK225" s="595"/>
      <c r="GL225" s="595"/>
      <c r="GM225" s="595"/>
      <c r="GN225" s="595"/>
      <c r="GO225" s="595"/>
      <c r="GP225" s="595"/>
      <c r="GQ225" s="595"/>
      <c r="GR225" s="595"/>
      <c r="GS225" s="595"/>
      <c r="GT225" s="595"/>
      <c r="GU225" s="595"/>
      <c r="GV225" s="595"/>
      <c r="GW225" s="595"/>
      <c r="GX225" s="595"/>
      <c r="GY225" s="595"/>
      <c r="GZ225" s="595"/>
      <c r="HA225" s="595"/>
      <c r="HB225" s="595"/>
      <c r="HC225" s="595"/>
      <c r="HD225" s="595"/>
      <c r="HE225" s="595"/>
      <c r="HF225" s="595"/>
      <c r="HG225" s="595"/>
      <c r="HH225" s="595"/>
      <c r="HI225" s="595"/>
      <c r="HJ225" s="595"/>
      <c r="HK225" s="595"/>
      <c r="HL225" s="595"/>
      <c r="HM225" s="595"/>
      <c r="HN225" s="595"/>
      <c r="HO225" s="595"/>
      <c r="HP225" s="595"/>
      <c r="HQ225" s="595"/>
      <c r="HR225" s="595"/>
      <c r="HS225" s="595"/>
      <c r="HT225" s="595"/>
      <c r="HU225" s="595"/>
      <c r="HV225" s="595"/>
      <c r="HW225" s="595"/>
      <c r="HX225" s="595"/>
      <c r="HY225" s="595"/>
      <c r="HZ225" s="595"/>
      <c r="IA225" s="595"/>
      <c r="IB225" s="595"/>
      <c r="IC225" s="595"/>
      <c r="ID225" s="595"/>
      <c r="IE225" s="595"/>
      <c r="IF225" s="595"/>
      <c r="IG225" s="595"/>
      <c r="IH225" s="595"/>
      <c r="II225" s="595"/>
      <c r="IJ225" s="595"/>
      <c r="IK225" s="595"/>
      <c r="IL225" s="595"/>
      <c r="IM225" s="595"/>
      <c r="IN225" s="595"/>
      <c r="IO225" s="595"/>
      <c r="IP225" s="595"/>
      <c r="IQ225" s="595"/>
      <c r="IR225" s="595"/>
      <c r="IS225" s="595"/>
      <c r="IT225" s="595"/>
      <c r="IU225" s="595"/>
      <c r="IV225" s="595"/>
      <c r="IW225" s="595"/>
      <c r="IX225" s="595"/>
      <c r="IY225" s="595"/>
      <c r="IZ225" s="595"/>
      <c r="JA225" s="595"/>
      <c r="JB225" s="595"/>
      <c r="JC225" s="595"/>
      <c r="JD225" s="595"/>
      <c r="JE225" s="595"/>
      <c r="JF225" s="595"/>
      <c r="JG225" s="595"/>
      <c r="JH225" s="595"/>
      <c r="JI225" s="595"/>
      <c r="JJ225" s="595"/>
      <c r="JK225" s="595"/>
      <c r="JL225" s="595"/>
      <c r="JM225" s="595"/>
      <c r="JN225" s="595"/>
      <c r="JO225" s="595"/>
      <c r="JP225" s="595"/>
      <c r="JQ225" s="595"/>
      <c r="JR225" s="595"/>
      <c r="JS225" s="595"/>
      <c r="JT225" s="595"/>
      <c r="JU225" s="595"/>
      <c r="JV225" s="595"/>
      <c r="JW225" s="595"/>
      <c r="JX225" s="595"/>
      <c r="JY225" s="595"/>
      <c r="JZ225" s="595"/>
      <c r="KA225" s="595"/>
      <c r="KB225" s="595"/>
      <c r="KC225" s="595"/>
      <c r="KD225" s="595"/>
      <c r="KE225" s="595"/>
      <c r="KF225" s="595"/>
      <c r="KG225" s="595"/>
      <c r="KH225" s="595"/>
      <c r="KI225" s="595"/>
      <c r="KJ225" s="595"/>
      <c r="KK225" s="595"/>
      <c r="KL225" s="595"/>
      <c r="KM225" s="595"/>
      <c r="KN225" s="595"/>
      <c r="KO225" s="595"/>
      <c r="KP225" s="595"/>
      <c r="KQ225" s="595"/>
      <c r="KR225" s="595"/>
      <c r="KS225" s="595"/>
      <c r="KT225" s="595"/>
      <c r="KU225" s="595"/>
      <c r="KV225" s="595"/>
      <c r="KW225" s="595"/>
      <c r="KX225" s="595"/>
      <c r="KY225" s="595"/>
      <c r="KZ225" s="595"/>
      <c r="LA225" s="595"/>
      <c r="LB225" s="595"/>
      <c r="LC225" s="595"/>
      <c r="LD225" s="595"/>
      <c r="LE225" s="595"/>
      <c r="LF225" s="595"/>
      <c r="LG225" s="595"/>
      <c r="LH225" s="595"/>
      <c r="LI225" s="595"/>
      <c r="LJ225" s="595"/>
      <c r="LK225" s="595"/>
      <c r="LL225" s="595"/>
      <c r="LM225" s="595"/>
      <c r="LN225" s="595"/>
      <c r="LO225" s="595"/>
      <c r="LP225" s="595"/>
      <c r="LQ225" s="595"/>
      <c r="LR225" s="595"/>
      <c r="LS225" s="595"/>
      <c r="LT225" s="595"/>
      <c r="LU225" s="595"/>
      <c r="LV225" s="595"/>
      <c r="LW225" s="595"/>
      <c r="LX225" s="595"/>
      <c r="LY225" s="595"/>
      <c r="LZ225" s="595"/>
      <c r="MA225" s="595"/>
      <c r="MB225" s="595"/>
      <c r="MC225" s="595"/>
      <c r="MD225" s="595"/>
      <c r="ME225" s="595"/>
      <c r="MF225" s="595"/>
      <c r="MG225" s="595"/>
      <c r="MH225" s="595"/>
      <c r="MI225" s="595"/>
      <c r="MJ225" s="595"/>
      <c r="MK225" s="595"/>
      <c r="ML225" s="595"/>
      <c r="MM225" s="595"/>
      <c r="MN225" s="595"/>
      <c r="MO225" s="595"/>
      <c r="MP225" s="595"/>
      <c r="MQ225" s="595"/>
      <c r="MR225" s="595"/>
      <c r="MS225" s="595"/>
      <c r="MT225" s="595"/>
      <c r="MU225" s="595"/>
      <c r="MV225" s="595"/>
      <c r="MW225" s="595"/>
      <c r="MX225" s="595"/>
      <c r="MY225" s="595"/>
      <c r="MZ225" s="595"/>
      <c r="NA225" s="595"/>
      <c r="NB225" s="595"/>
      <c r="NC225" s="595"/>
      <c r="ND225" s="595"/>
      <c r="NE225" s="595"/>
      <c r="NF225" s="595"/>
      <c r="NG225" s="595"/>
      <c r="NH225" s="595"/>
      <c r="NI225" s="595"/>
      <c r="NJ225" s="595"/>
      <c r="NK225" s="595"/>
      <c r="NL225" s="595"/>
      <c r="NM225" s="595"/>
      <c r="NN225" s="595"/>
      <c r="NO225" s="595"/>
      <c r="NP225" s="595"/>
      <c r="NQ225" s="595"/>
      <c r="NR225" s="595"/>
      <c r="NS225" s="595"/>
      <c r="NT225" s="595"/>
      <c r="NU225" s="595"/>
      <c r="NV225" s="595"/>
      <c r="NW225" s="595"/>
      <c r="NX225" s="595"/>
      <c r="NY225" s="595"/>
      <c r="NZ225" s="595"/>
      <c r="OA225" s="595"/>
      <c r="OB225" s="595"/>
      <c r="OC225" s="595"/>
      <c r="OD225" s="595"/>
      <c r="OE225" s="595"/>
      <c r="OF225" s="595"/>
      <c r="OG225" s="595"/>
      <c r="OH225" s="595"/>
      <c r="OI225" s="595"/>
      <c r="OJ225" s="595"/>
      <c r="OK225" s="595"/>
      <c r="OL225" s="595"/>
      <c r="OM225" s="595"/>
      <c r="ON225" s="595"/>
      <c r="OO225" s="595"/>
      <c r="OP225" s="595"/>
      <c r="OQ225" s="595"/>
      <c r="OR225" s="595"/>
      <c r="OS225" s="595"/>
      <c r="OT225" s="595"/>
      <c r="OU225" s="595"/>
      <c r="OV225" s="595"/>
      <c r="OW225" s="595"/>
      <c r="OX225" s="595"/>
      <c r="OY225" s="595"/>
      <c r="OZ225" s="595"/>
      <c r="PA225" s="595"/>
      <c r="PB225" s="595"/>
      <c r="PC225" s="595"/>
      <c r="PD225" s="595"/>
      <c r="PE225" s="595"/>
      <c r="PF225" s="595"/>
      <c r="PG225" s="595"/>
      <c r="PH225" s="595"/>
      <c r="PI225" s="595"/>
      <c r="PJ225" s="595"/>
      <c r="PK225" s="595"/>
      <c r="PL225" s="595"/>
      <c r="PM225" s="595"/>
      <c r="PN225" s="595"/>
      <c r="PO225" s="595"/>
      <c r="PP225" s="595"/>
      <c r="PQ225" s="595"/>
      <c r="PR225" s="595"/>
      <c r="PS225" s="595"/>
      <c r="PT225" s="595"/>
      <c r="PU225" s="595"/>
      <c r="PV225" s="595"/>
      <c r="PW225" s="595"/>
      <c r="PX225" s="595"/>
      <c r="PY225" s="595"/>
      <c r="PZ225" s="595"/>
      <c r="QA225" s="595"/>
      <c r="QB225" s="595"/>
      <c r="QC225" s="595"/>
      <c r="QD225" s="595"/>
      <c r="QE225" s="595"/>
      <c r="QF225" s="595"/>
      <c r="QG225" s="595"/>
      <c r="QH225" s="595"/>
      <c r="QI225" s="595"/>
      <c r="QJ225" s="595"/>
      <c r="QK225" s="595"/>
      <c r="QL225" s="595"/>
      <c r="QM225" s="595"/>
      <c r="QN225" s="595"/>
      <c r="QO225" s="595"/>
      <c r="QP225" s="595"/>
      <c r="QQ225" s="595"/>
      <c r="QR225" s="595"/>
      <c r="QS225" s="595"/>
      <c r="QT225" s="595"/>
      <c r="QU225" s="595"/>
      <c r="QV225" s="595"/>
      <c r="QW225" s="595"/>
      <c r="QX225" s="595"/>
      <c r="QY225" s="595"/>
      <c r="QZ225" s="595"/>
      <c r="RA225" s="595"/>
      <c r="RB225" s="595"/>
      <c r="RC225" s="595"/>
      <c r="RD225" s="595"/>
      <c r="RE225" s="595"/>
      <c r="RF225" s="595"/>
      <c r="RG225" s="595"/>
      <c r="RH225" s="595"/>
      <c r="RI225" s="595"/>
      <c r="RJ225" s="595"/>
      <c r="RK225" s="595"/>
      <c r="RL225" s="595"/>
      <c r="RM225" s="595"/>
      <c r="RN225" s="595"/>
      <c r="RO225" s="595"/>
      <c r="RP225" s="595"/>
      <c r="RQ225" s="595"/>
      <c r="RR225" s="595"/>
      <c r="RS225" s="595"/>
      <c r="RT225" s="595"/>
      <c r="RU225" s="595"/>
      <c r="RV225" s="595"/>
      <c r="RW225" s="595"/>
      <c r="RX225" s="595"/>
      <c r="RY225" s="595"/>
      <c r="RZ225" s="595"/>
      <c r="SA225" s="595"/>
      <c r="SB225" s="595"/>
      <c r="SC225" s="595"/>
      <c r="SD225" s="595"/>
      <c r="SE225" s="595"/>
      <c r="SF225" s="595"/>
      <c r="SG225" s="595"/>
      <c r="SH225" s="595"/>
      <c r="SI225" s="595"/>
      <c r="SJ225" s="595"/>
      <c r="SK225" s="595"/>
      <c r="SL225" s="595"/>
      <c r="SM225" s="595"/>
      <c r="SN225" s="595"/>
      <c r="SO225" s="595"/>
      <c r="SP225" s="595"/>
      <c r="SQ225" s="595"/>
      <c r="SR225" s="595"/>
      <c r="SS225" s="595"/>
      <c r="ST225" s="595"/>
      <c r="SU225" s="595"/>
      <c r="SV225" s="595"/>
      <c r="SW225" s="595"/>
      <c r="SX225" s="595"/>
      <c r="SY225" s="595"/>
      <c r="SZ225" s="595"/>
      <c r="TA225" s="595"/>
      <c r="TB225" s="595"/>
      <c r="TC225" s="595"/>
      <c r="TD225" s="595"/>
      <c r="TE225" s="595"/>
      <c r="TF225" s="595"/>
      <c r="TG225" s="595"/>
      <c r="TH225" s="595"/>
      <c r="TI225" s="595"/>
      <c r="TJ225" s="595"/>
      <c r="TK225" s="595"/>
      <c r="TL225" s="595"/>
      <c r="TM225" s="595"/>
      <c r="TN225" s="595"/>
      <c r="TO225" s="595"/>
      <c r="TP225" s="595"/>
      <c r="TQ225" s="595"/>
      <c r="TR225" s="595"/>
      <c r="TS225" s="595"/>
      <c r="TT225" s="595"/>
      <c r="TU225" s="595"/>
      <c r="TV225" s="595"/>
      <c r="TW225" s="595"/>
      <c r="TX225" s="595"/>
      <c r="TY225" s="595"/>
      <c r="TZ225" s="595"/>
      <c r="UA225" s="595"/>
      <c r="UB225" s="595"/>
      <c r="UC225" s="595"/>
      <c r="UD225" s="595"/>
      <c r="UE225" s="595"/>
      <c r="UF225" s="595"/>
      <c r="UG225" s="595"/>
      <c r="UH225" s="595"/>
      <c r="UI225" s="595"/>
      <c r="UJ225" s="595"/>
      <c r="UK225" s="595"/>
      <c r="UL225" s="595"/>
      <c r="UM225" s="595"/>
      <c r="UN225" s="595"/>
      <c r="UO225" s="595"/>
      <c r="UP225" s="595"/>
      <c r="UQ225" s="595"/>
      <c r="UR225" s="595"/>
      <c r="US225" s="595"/>
      <c r="UT225" s="595"/>
      <c r="UU225" s="595"/>
      <c r="UV225" s="595"/>
      <c r="UW225" s="595"/>
      <c r="UX225" s="595"/>
      <c r="UY225" s="595"/>
      <c r="UZ225" s="595"/>
      <c r="VA225" s="595"/>
      <c r="VB225" s="595"/>
      <c r="VC225" s="595"/>
      <c r="VD225" s="595"/>
      <c r="VE225" s="595"/>
      <c r="VF225" s="595"/>
      <c r="VG225" s="595"/>
      <c r="VH225" s="595"/>
      <c r="VI225" s="595"/>
      <c r="VJ225" s="595"/>
      <c r="VK225" s="595"/>
      <c r="VL225" s="595"/>
      <c r="VM225" s="595"/>
      <c r="VN225" s="595"/>
      <c r="VO225" s="595"/>
      <c r="VP225" s="595"/>
      <c r="VQ225" s="595"/>
      <c r="VR225" s="595"/>
      <c r="VS225" s="595"/>
      <c r="VT225" s="595"/>
      <c r="VU225" s="595"/>
      <c r="VV225" s="595"/>
      <c r="VW225" s="595"/>
      <c r="VX225" s="595"/>
      <c r="VY225" s="595"/>
      <c r="VZ225" s="595"/>
      <c r="WA225" s="595"/>
      <c r="WB225" s="595"/>
      <c r="WC225" s="595"/>
      <c r="WD225" s="595"/>
      <c r="WE225" s="595"/>
      <c r="WF225" s="595"/>
      <c r="WG225" s="595"/>
      <c r="WH225" s="595"/>
      <c r="WI225" s="595"/>
      <c r="WJ225" s="595"/>
      <c r="WK225" s="595"/>
      <c r="WL225" s="595"/>
      <c r="WM225" s="595"/>
      <c r="WN225" s="595"/>
      <c r="WO225" s="595"/>
      <c r="WP225" s="595"/>
      <c r="WQ225" s="595"/>
      <c r="WR225" s="595"/>
      <c r="WS225" s="595"/>
      <c r="WT225" s="595"/>
      <c r="WU225" s="595"/>
      <c r="WV225" s="595"/>
      <c r="WW225" s="595"/>
      <c r="WX225" s="595"/>
      <c r="WY225" s="595"/>
      <c r="WZ225" s="595"/>
      <c r="XA225" s="595"/>
      <c r="XB225" s="595"/>
      <c r="XC225" s="595"/>
      <c r="XD225" s="595"/>
      <c r="XE225" s="595"/>
      <c r="XF225" s="595"/>
      <c r="XG225" s="595"/>
      <c r="XH225" s="595"/>
      <c r="XI225" s="595"/>
      <c r="XJ225" s="595"/>
      <c r="XK225" s="595"/>
      <c r="XL225" s="595"/>
      <c r="XM225" s="595"/>
      <c r="XN225" s="595"/>
      <c r="XO225" s="595"/>
      <c r="XP225" s="595"/>
      <c r="XQ225" s="595"/>
      <c r="XR225" s="595"/>
      <c r="XS225" s="595"/>
      <c r="XT225" s="595"/>
      <c r="XU225" s="595"/>
      <c r="XV225" s="595"/>
      <c r="XW225" s="595"/>
      <c r="XX225" s="595"/>
      <c r="XY225" s="595"/>
      <c r="XZ225" s="595"/>
      <c r="YA225" s="595"/>
      <c r="YB225" s="595"/>
      <c r="YC225" s="595"/>
      <c r="YD225" s="595"/>
      <c r="YE225" s="595"/>
      <c r="YF225" s="595"/>
      <c r="YG225" s="595"/>
      <c r="YH225" s="595"/>
      <c r="YI225" s="595"/>
      <c r="YJ225" s="595"/>
      <c r="YK225" s="595"/>
      <c r="YL225" s="595"/>
      <c r="YM225" s="595"/>
      <c r="YN225" s="595"/>
      <c r="YO225" s="595"/>
      <c r="YP225" s="595"/>
      <c r="YQ225" s="595"/>
      <c r="YR225" s="595"/>
      <c r="YS225" s="595"/>
      <c r="YT225" s="595"/>
      <c r="YU225" s="595"/>
      <c r="YV225" s="595"/>
      <c r="YW225" s="595"/>
      <c r="YX225" s="595"/>
      <c r="YY225" s="595"/>
      <c r="YZ225" s="595"/>
      <c r="ZA225" s="595"/>
      <c r="ZB225" s="595"/>
      <c r="ZC225" s="595"/>
      <c r="ZD225" s="595"/>
      <c r="ZE225" s="595"/>
      <c r="ZF225" s="595"/>
      <c r="ZG225" s="595"/>
      <c r="ZH225" s="595"/>
      <c r="ZI225" s="595"/>
      <c r="ZJ225" s="595"/>
      <c r="ZK225" s="595"/>
      <c r="ZL225" s="595"/>
      <c r="ZM225" s="595"/>
      <c r="ZN225" s="595"/>
      <c r="ZO225" s="595"/>
      <c r="ZP225" s="595"/>
      <c r="ZQ225" s="595"/>
      <c r="ZR225" s="595"/>
      <c r="ZS225" s="595"/>
      <c r="ZT225" s="595"/>
      <c r="ZU225" s="595"/>
      <c r="ZV225" s="595"/>
      <c r="ZW225" s="595"/>
      <c r="ZX225" s="595"/>
      <c r="ZY225" s="595"/>
      <c r="ZZ225" s="595"/>
      <c r="AAA225" s="595"/>
      <c r="AAB225" s="595"/>
      <c r="AAC225" s="595"/>
      <c r="AAD225" s="595"/>
      <c r="AAE225" s="595"/>
      <c r="AAF225" s="595"/>
      <c r="AAG225" s="595"/>
      <c r="AAH225" s="595"/>
      <c r="AAI225" s="595"/>
      <c r="AAJ225" s="595"/>
      <c r="AAK225" s="595"/>
      <c r="AAL225" s="595"/>
      <c r="AAM225" s="595"/>
      <c r="AAN225" s="595"/>
      <c r="AAO225" s="595"/>
      <c r="AAP225" s="595"/>
      <c r="AAQ225" s="595"/>
      <c r="AAR225" s="595"/>
      <c r="AAS225" s="595"/>
      <c r="AAT225" s="595"/>
      <c r="AAU225" s="595"/>
      <c r="AAV225" s="595"/>
      <c r="AAW225" s="595"/>
      <c r="AAX225" s="595"/>
      <c r="AAY225" s="595"/>
      <c r="AAZ225" s="595"/>
      <c r="ABA225" s="595"/>
      <c r="ABB225" s="595"/>
      <c r="ABC225" s="595"/>
      <c r="ABD225" s="595"/>
      <c r="ABE225" s="595"/>
      <c r="ABF225" s="595"/>
      <c r="ABG225" s="595"/>
      <c r="ABH225" s="595"/>
      <c r="ABI225" s="595"/>
      <c r="ABJ225" s="595"/>
      <c r="ABK225" s="595"/>
      <c r="ABL225" s="595"/>
      <c r="ABM225" s="595"/>
      <c r="ABN225" s="595"/>
      <c r="ABO225" s="595"/>
      <c r="ABP225" s="595"/>
      <c r="ABQ225" s="595"/>
      <c r="ABR225" s="595"/>
      <c r="ABS225" s="595"/>
      <c r="ABT225" s="595"/>
      <c r="ABU225" s="595"/>
      <c r="ABV225" s="595"/>
      <c r="ABW225" s="595"/>
      <c r="ABX225" s="595"/>
      <c r="ABY225" s="595"/>
      <c r="ABZ225" s="595"/>
      <c r="ACA225" s="595"/>
      <c r="ACB225" s="595"/>
      <c r="ACC225" s="595"/>
      <c r="ACD225" s="595"/>
      <c r="ACE225" s="595"/>
      <c r="ACF225" s="595"/>
      <c r="ACG225" s="595"/>
      <c r="ACH225" s="595"/>
      <c r="ACI225" s="595"/>
      <c r="ACJ225" s="595"/>
      <c r="ACK225" s="595"/>
      <c r="ACL225" s="595"/>
      <c r="ACM225" s="595"/>
      <c r="ACN225" s="595"/>
      <c r="ACO225" s="595"/>
      <c r="ACP225" s="595"/>
      <c r="ACQ225" s="595"/>
      <c r="ACR225" s="595"/>
      <c r="ACS225" s="595"/>
      <c r="ACT225" s="595"/>
      <c r="ACU225" s="595"/>
      <c r="ACV225" s="595"/>
      <c r="ACW225" s="595"/>
      <c r="ACX225" s="595"/>
      <c r="ACY225" s="595"/>
      <c r="ACZ225" s="595"/>
      <c r="ADA225" s="595"/>
      <c r="ADB225" s="595"/>
      <c r="ADC225" s="595"/>
      <c r="ADD225" s="595"/>
      <c r="ADE225" s="595"/>
      <c r="ADF225" s="595"/>
      <c r="ADG225" s="595"/>
      <c r="ADH225" s="595"/>
      <c r="ADI225" s="595"/>
      <c r="ADJ225" s="595"/>
      <c r="ADK225" s="595"/>
      <c r="ADL225" s="595"/>
      <c r="ADM225" s="595"/>
      <c r="ADN225" s="595"/>
      <c r="ADO225" s="595"/>
      <c r="ADP225" s="595"/>
      <c r="ADQ225" s="595"/>
      <c r="ADR225" s="595"/>
      <c r="ADS225" s="595"/>
      <c r="ADT225" s="595"/>
      <c r="ADU225" s="595"/>
      <c r="ADV225" s="595"/>
      <c r="ADW225" s="595"/>
      <c r="ADX225" s="595"/>
      <c r="ADY225" s="595"/>
      <c r="ADZ225" s="595"/>
      <c r="AEA225" s="595"/>
      <c r="AEB225" s="595"/>
      <c r="AEC225" s="595"/>
      <c r="AED225" s="595"/>
      <c r="AEE225" s="595"/>
      <c r="AEF225" s="595"/>
      <c r="AEG225" s="595"/>
      <c r="AEH225" s="595"/>
      <c r="AEI225" s="595"/>
      <c r="AEJ225" s="595"/>
      <c r="AEK225" s="595"/>
      <c r="AEL225" s="595"/>
      <c r="AEM225" s="595"/>
      <c r="AEN225" s="595"/>
      <c r="AEO225" s="595"/>
      <c r="AEP225" s="595"/>
      <c r="AEQ225" s="595"/>
      <c r="AER225" s="595"/>
      <c r="AES225" s="595"/>
      <c r="AET225" s="595"/>
      <c r="AEU225" s="595"/>
      <c r="AEV225" s="595"/>
      <c r="AEW225" s="595"/>
      <c r="AEX225" s="595"/>
      <c r="AEY225" s="595"/>
      <c r="AEZ225" s="595"/>
      <c r="AFA225" s="595"/>
      <c r="AFB225" s="595"/>
      <c r="AFC225" s="595"/>
      <c r="AFD225" s="595"/>
      <c r="AFE225" s="595"/>
      <c r="AFF225" s="595"/>
      <c r="AFG225" s="595"/>
      <c r="AFH225" s="595"/>
      <c r="AFI225" s="595"/>
      <c r="AFJ225" s="595"/>
      <c r="AFK225" s="595"/>
      <c r="AFL225" s="595"/>
      <c r="AFM225" s="595"/>
      <c r="AFN225" s="595"/>
      <c r="AFO225" s="595"/>
      <c r="AFP225" s="595"/>
      <c r="AFQ225" s="595"/>
      <c r="AFR225" s="595"/>
      <c r="AFS225" s="595"/>
      <c r="AFT225" s="595"/>
      <c r="AFU225" s="595"/>
      <c r="AFV225" s="595"/>
      <c r="AFW225" s="595"/>
      <c r="AFX225" s="595"/>
      <c r="AFY225" s="595"/>
      <c r="AFZ225" s="595"/>
      <c r="AGA225" s="595"/>
      <c r="AGB225" s="595"/>
      <c r="AGC225" s="595"/>
      <c r="AGD225" s="595"/>
      <c r="AGE225" s="595"/>
      <c r="AGF225" s="595"/>
      <c r="AGG225" s="595"/>
      <c r="AGH225" s="595"/>
      <c r="AGI225" s="595"/>
      <c r="AGJ225" s="595"/>
      <c r="AGK225" s="595"/>
      <c r="AGL225" s="595"/>
      <c r="AGM225" s="595"/>
      <c r="AGN225" s="595"/>
      <c r="AGO225" s="595"/>
      <c r="AGP225" s="595"/>
      <c r="AGQ225" s="595"/>
      <c r="AGR225" s="595"/>
      <c r="AGS225" s="595"/>
      <c r="AGT225" s="595"/>
      <c r="AGU225" s="595"/>
      <c r="AGV225" s="595"/>
      <c r="AGW225" s="595"/>
      <c r="AGX225" s="595"/>
      <c r="AGY225" s="595"/>
      <c r="AGZ225" s="595"/>
      <c r="AHA225" s="595"/>
      <c r="AHB225" s="595"/>
      <c r="AHC225" s="595"/>
      <c r="AHD225" s="595"/>
      <c r="AHE225" s="595"/>
      <c r="AHF225" s="595"/>
      <c r="AHG225" s="595"/>
      <c r="AHH225" s="595"/>
      <c r="AHI225" s="595"/>
      <c r="AHJ225" s="595"/>
      <c r="AHK225" s="595"/>
      <c r="AHL225" s="595"/>
      <c r="AHM225" s="595"/>
      <c r="AHN225" s="595"/>
      <c r="AHO225" s="595"/>
      <c r="AHP225" s="595"/>
      <c r="AHQ225" s="595"/>
      <c r="AHR225" s="595"/>
      <c r="AHS225" s="595"/>
      <c r="AHT225" s="595"/>
      <c r="AHU225" s="595"/>
      <c r="AHV225" s="595"/>
      <c r="AHW225" s="595"/>
      <c r="AHX225" s="595"/>
      <c r="AHY225" s="595"/>
      <c r="AHZ225" s="595"/>
      <c r="AIA225" s="595"/>
      <c r="AIB225" s="595"/>
      <c r="AIC225" s="595"/>
      <c r="AID225" s="595"/>
      <c r="AIE225" s="595"/>
      <c r="AIF225" s="595"/>
      <c r="AIG225" s="595"/>
      <c r="AIH225" s="595"/>
      <c r="AII225" s="595"/>
      <c r="AIJ225" s="595"/>
      <c r="AIK225" s="595"/>
      <c r="AIL225" s="595"/>
      <c r="AIM225" s="595"/>
      <c r="AIN225" s="595"/>
      <c r="AIO225" s="595"/>
      <c r="AIP225" s="595"/>
      <c r="AIQ225" s="595"/>
      <c r="AIR225" s="595"/>
      <c r="AIS225" s="595"/>
      <c r="AIT225" s="595"/>
      <c r="AIU225" s="595"/>
      <c r="AIV225" s="595"/>
      <c r="AIW225" s="595"/>
      <c r="AIX225" s="595"/>
      <c r="AIY225" s="595"/>
      <c r="AIZ225" s="595"/>
      <c r="AJA225" s="595"/>
      <c r="AJB225" s="595"/>
      <c r="AJC225" s="595"/>
      <c r="AJD225" s="595"/>
      <c r="AJE225" s="595"/>
      <c r="AJF225" s="595"/>
      <c r="AJG225" s="595"/>
      <c r="AJH225" s="595"/>
      <c r="AJI225" s="595"/>
      <c r="AJJ225" s="595"/>
      <c r="AJK225" s="595"/>
      <c r="AJL225" s="595"/>
      <c r="AJM225" s="595"/>
      <c r="AJN225" s="595"/>
      <c r="AJO225" s="595"/>
      <c r="AJP225" s="595"/>
      <c r="AJQ225" s="595"/>
      <c r="AJR225" s="595"/>
      <c r="AJS225" s="595"/>
      <c r="AJT225" s="595"/>
      <c r="AJU225" s="595"/>
      <c r="AJV225" s="595"/>
      <c r="AJW225" s="595"/>
      <c r="AJX225" s="595"/>
      <c r="AJY225" s="595"/>
      <c r="AJZ225" s="595"/>
      <c r="AKA225" s="595"/>
      <c r="AKB225" s="595"/>
      <c r="AKC225" s="595"/>
      <c r="AKD225" s="595"/>
      <c r="AKE225" s="595"/>
      <c r="AKF225" s="595"/>
      <c r="AKG225" s="595"/>
      <c r="AKH225" s="595"/>
      <c r="AKI225" s="595"/>
      <c r="AKJ225" s="595"/>
      <c r="AKK225" s="595"/>
      <c r="AKL225" s="595"/>
      <c r="AKM225" s="595"/>
      <c r="AKN225" s="595"/>
      <c r="AKO225" s="595"/>
      <c r="AKP225" s="595"/>
      <c r="AKQ225" s="595"/>
      <c r="AKR225" s="595"/>
      <c r="AKS225" s="595"/>
      <c r="AKT225" s="595"/>
      <c r="AKU225" s="595"/>
      <c r="AKV225" s="595"/>
      <c r="AKW225" s="595"/>
      <c r="AKX225" s="595"/>
      <c r="AKY225" s="595"/>
      <c r="AKZ225" s="595"/>
      <c r="ALA225" s="595"/>
      <c r="ALB225" s="595"/>
      <c r="ALC225" s="595"/>
      <c r="ALD225" s="595"/>
      <c r="ALE225" s="595"/>
      <c r="ALF225" s="595"/>
      <c r="ALG225" s="595"/>
      <c r="ALH225" s="595"/>
      <c r="ALI225" s="595"/>
      <c r="ALJ225" s="595"/>
      <c r="ALK225" s="595"/>
      <c r="ALL225" s="595"/>
      <c r="ALM225" s="595"/>
      <c r="ALN225" s="595"/>
      <c r="ALO225" s="595"/>
      <c r="ALP225" s="595"/>
      <c r="ALQ225" s="595"/>
      <c r="ALR225" s="595"/>
      <c r="ALS225" s="595"/>
      <c r="ALT225" s="595"/>
      <c r="ALU225" s="595"/>
      <c r="ALV225" s="595"/>
      <c r="ALW225" s="595"/>
      <c r="ALX225" s="595"/>
      <c r="ALY225" s="595"/>
      <c r="ALZ225" s="595"/>
      <c r="AMA225" s="595"/>
      <c r="AMB225" s="595"/>
      <c r="AMC225" s="595"/>
      <c r="AMD225" s="595"/>
      <c r="AME225" s="595"/>
      <c r="AMF225" s="595"/>
      <c r="AMG225" s="595"/>
      <c r="AMH225" s="595"/>
      <c r="AMI225" s="595"/>
      <c r="AMJ225" s="595"/>
      <c r="AMK225" s="595"/>
      <c r="AML225" s="595"/>
      <c r="AMM225" s="595"/>
      <c r="AMN225" s="595"/>
      <c r="AMO225" s="595"/>
      <c r="AMP225" s="595"/>
      <c r="AMQ225" s="595"/>
      <c r="AMR225" s="595"/>
      <c r="AMS225" s="595"/>
      <c r="AMT225" s="595"/>
      <c r="AMU225" s="595"/>
      <c r="AMV225" s="595"/>
      <c r="AMW225" s="595"/>
      <c r="AMX225" s="595"/>
      <c r="AMY225" s="595"/>
      <c r="AMZ225" s="595"/>
      <c r="ANA225" s="595"/>
      <c r="ANB225" s="595"/>
      <c r="ANC225" s="595"/>
      <c r="AND225" s="595"/>
      <c r="ANE225" s="595"/>
      <c r="ANF225" s="595"/>
      <c r="ANG225" s="595"/>
      <c r="ANH225" s="595"/>
      <c r="ANI225" s="595"/>
      <c r="ANJ225" s="595"/>
      <c r="ANK225" s="595"/>
      <c r="ANL225" s="595"/>
      <c r="ANM225" s="595"/>
      <c r="ANN225" s="595"/>
      <c r="ANO225" s="595"/>
      <c r="ANP225" s="595"/>
      <c r="ANQ225" s="595"/>
      <c r="ANR225" s="595"/>
      <c r="ANS225" s="595"/>
      <c r="ANT225" s="595"/>
      <c r="ANU225" s="595"/>
      <c r="ANV225" s="595"/>
      <c r="ANW225" s="595"/>
      <c r="ANX225" s="595"/>
      <c r="ANY225" s="595"/>
      <c r="ANZ225" s="595"/>
      <c r="AOA225" s="595"/>
      <c r="AOB225" s="595"/>
      <c r="AOC225" s="595"/>
      <c r="AOD225" s="595"/>
      <c r="AOE225" s="595"/>
      <c r="AOF225" s="595"/>
      <c r="AOG225" s="595"/>
      <c r="AOH225" s="595"/>
      <c r="AOI225" s="595"/>
      <c r="AOJ225" s="595"/>
      <c r="AOK225" s="595"/>
      <c r="AOL225" s="595"/>
      <c r="AOM225" s="595"/>
      <c r="AON225" s="595"/>
      <c r="AOO225" s="595"/>
      <c r="AOP225" s="595"/>
      <c r="AOQ225" s="595"/>
      <c r="AOR225" s="595"/>
      <c r="AOS225" s="595"/>
      <c r="AOT225" s="595"/>
      <c r="AOU225" s="595"/>
      <c r="AOV225" s="595"/>
      <c r="AOW225" s="595"/>
      <c r="AOX225" s="595"/>
      <c r="AOY225" s="595"/>
      <c r="AOZ225" s="595"/>
      <c r="APA225" s="595"/>
      <c r="APB225" s="595"/>
      <c r="APC225" s="595"/>
      <c r="APD225" s="595"/>
      <c r="APE225" s="595"/>
      <c r="APF225" s="595"/>
      <c r="APG225" s="595"/>
      <c r="APH225" s="595"/>
      <c r="API225" s="595"/>
      <c r="APJ225" s="595"/>
      <c r="APK225" s="595"/>
      <c r="APL225" s="595"/>
      <c r="APM225" s="595"/>
      <c r="APN225" s="595"/>
      <c r="APO225" s="595"/>
      <c r="APP225" s="595"/>
      <c r="APQ225" s="595"/>
      <c r="APR225" s="595"/>
      <c r="APS225" s="595"/>
      <c r="APT225" s="595"/>
      <c r="APU225" s="595"/>
      <c r="APV225" s="595"/>
      <c r="APW225" s="595"/>
      <c r="APX225" s="595"/>
      <c r="APY225" s="595"/>
      <c r="APZ225" s="595"/>
      <c r="AQA225" s="595"/>
      <c r="AQB225" s="595"/>
      <c r="AQC225" s="595"/>
      <c r="AQD225" s="595"/>
      <c r="AQE225" s="595"/>
      <c r="AQF225" s="595"/>
      <c r="AQG225" s="595"/>
      <c r="AQH225" s="595"/>
      <c r="AQI225" s="595"/>
      <c r="AQJ225" s="595"/>
      <c r="AQK225" s="595"/>
      <c r="AQL225" s="595"/>
      <c r="AQM225" s="595"/>
      <c r="AQN225" s="595"/>
      <c r="AQO225" s="595"/>
      <c r="AQP225" s="595"/>
      <c r="AQQ225" s="595"/>
      <c r="AQR225" s="595"/>
      <c r="AQS225" s="595"/>
      <c r="AQT225" s="595"/>
      <c r="AQU225" s="595"/>
      <c r="AQV225" s="595"/>
      <c r="AQW225" s="595"/>
      <c r="AQX225" s="595"/>
      <c r="AQY225" s="595"/>
      <c r="AQZ225" s="595"/>
      <c r="ARA225" s="595"/>
      <c r="ARB225" s="595"/>
      <c r="ARC225" s="595"/>
      <c r="ARD225" s="595"/>
      <c r="ARE225" s="595"/>
      <c r="ARF225" s="595"/>
      <c r="ARG225" s="595"/>
      <c r="ARH225" s="595"/>
      <c r="ARI225" s="595"/>
      <c r="ARJ225" s="595"/>
      <c r="ARK225" s="595"/>
      <c r="ARL225" s="595"/>
      <c r="ARM225" s="595"/>
      <c r="ARN225" s="595"/>
      <c r="ARO225" s="595"/>
      <c r="ARP225" s="595"/>
      <c r="ARQ225" s="595"/>
      <c r="ARR225" s="595"/>
      <c r="ARS225" s="595"/>
      <c r="ART225" s="595"/>
      <c r="ARU225" s="595"/>
      <c r="ARV225" s="595"/>
      <c r="ARW225" s="595"/>
      <c r="ARX225" s="595"/>
      <c r="ARY225" s="595"/>
      <c r="ARZ225" s="595"/>
      <c r="ASA225" s="595"/>
      <c r="ASB225" s="595"/>
      <c r="ASC225" s="595"/>
      <c r="ASD225" s="595"/>
      <c r="ASE225" s="595"/>
      <c r="ASF225" s="595"/>
      <c r="ASG225" s="595"/>
      <c r="ASH225" s="595"/>
      <c r="ASI225" s="595"/>
      <c r="ASJ225" s="595"/>
      <c r="ASK225" s="595"/>
      <c r="ASL225" s="595"/>
      <c r="ASM225" s="595"/>
      <c r="ASN225" s="595"/>
      <c r="ASO225" s="595"/>
      <c r="ASP225" s="595"/>
      <c r="ASQ225" s="595"/>
      <c r="ASR225" s="595"/>
      <c r="ASS225" s="595"/>
      <c r="AST225" s="595"/>
      <c r="ASU225" s="595"/>
      <c r="ASV225" s="595"/>
      <c r="ASW225" s="595"/>
      <c r="ASX225" s="595"/>
      <c r="ASY225" s="595"/>
      <c r="ASZ225" s="595"/>
      <c r="ATA225" s="595"/>
      <c r="ATB225" s="595"/>
      <c r="ATC225" s="595"/>
      <c r="ATD225" s="595"/>
      <c r="ATE225" s="595"/>
      <c r="ATF225" s="595"/>
      <c r="ATG225" s="595"/>
      <c r="ATH225" s="595"/>
      <c r="ATI225" s="595"/>
      <c r="ATJ225" s="595"/>
      <c r="ATK225" s="595"/>
      <c r="ATL225" s="595"/>
      <c r="ATM225" s="595"/>
      <c r="ATN225" s="595"/>
      <c r="ATO225" s="595"/>
      <c r="ATP225" s="595"/>
      <c r="ATQ225" s="595"/>
      <c r="ATR225" s="595"/>
      <c r="ATS225" s="595"/>
      <c r="ATT225" s="595"/>
      <c r="ATU225" s="595"/>
      <c r="ATV225" s="595"/>
      <c r="ATW225" s="595"/>
      <c r="ATX225" s="595"/>
      <c r="ATY225" s="595"/>
      <c r="ATZ225" s="595"/>
      <c r="AUA225" s="595"/>
      <c r="AUB225" s="595"/>
      <c r="AUC225" s="595"/>
      <c r="AUD225" s="595"/>
      <c r="AUE225" s="595"/>
      <c r="AUF225" s="595"/>
      <c r="AUG225" s="595"/>
      <c r="AUH225" s="595"/>
      <c r="AUI225" s="595"/>
      <c r="AUJ225" s="595"/>
      <c r="AUK225" s="595"/>
      <c r="AUL225" s="595"/>
      <c r="AUM225" s="595"/>
      <c r="AUN225" s="595"/>
      <c r="AUO225" s="595"/>
      <c r="AUP225" s="595"/>
      <c r="AUQ225" s="595"/>
      <c r="AUR225" s="595"/>
      <c r="AUS225" s="595"/>
      <c r="AUT225" s="595"/>
      <c r="AUU225" s="595"/>
      <c r="AUV225" s="595"/>
      <c r="AUW225" s="595"/>
      <c r="AUX225" s="595"/>
      <c r="AUY225" s="595"/>
      <c r="AUZ225" s="595"/>
      <c r="AVA225" s="595"/>
      <c r="AVB225" s="595"/>
      <c r="AVC225" s="595"/>
      <c r="AVD225" s="595"/>
      <c r="AVE225" s="595"/>
      <c r="AVF225" s="595"/>
      <c r="AVG225" s="595"/>
      <c r="AVH225" s="595"/>
      <c r="AVI225" s="595"/>
      <c r="AVJ225" s="595"/>
      <c r="AVK225" s="595"/>
      <c r="AVL225" s="595"/>
      <c r="AVM225" s="595"/>
      <c r="AVN225" s="595"/>
      <c r="AVO225" s="595"/>
      <c r="AVP225" s="595"/>
      <c r="AVQ225" s="595"/>
      <c r="AVR225" s="595"/>
      <c r="AVS225" s="595"/>
      <c r="AVT225" s="595"/>
      <c r="AVU225" s="595"/>
      <c r="AVV225" s="595"/>
      <c r="AVW225" s="595"/>
      <c r="AVX225" s="595"/>
      <c r="AVY225" s="595"/>
      <c r="AVZ225" s="595"/>
      <c r="AWA225" s="595"/>
      <c r="AWB225" s="595"/>
      <c r="AWC225" s="595"/>
      <c r="AWD225" s="595"/>
      <c r="AWE225" s="595"/>
      <c r="AWF225" s="595"/>
      <c r="AWG225" s="595"/>
      <c r="AWH225" s="595"/>
      <c r="AWI225" s="595"/>
      <c r="AWJ225" s="595"/>
      <c r="AWK225" s="595"/>
      <c r="AWL225" s="595"/>
      <c r="AWM225" s="595"/>
      <c r="AWN225" s="595"/>
      <c r="AWO225" s="595"/>
      <c r="AWP225" s="595"/>
      <c r="AWQ225" s="595"/>
      <c r="AWR225" s="595"/>
      <c r="AWS225" s="595"/>
      <c r="AWT225" s="595"/>
      <c r="AWU225" s="595"/>
      <c r="AWV225" s="595"/>
      <c r="AWW225" s="595"/>
      <c r="AWX225" s="595"/>
      <c r="AWY225" s="595"/>
      <c r="AWZ225" s="595"/>
      <c r="AXA225" s="595"/>
      <c r="AXB225" s="595"/>
      <c r="AXC225" s="595"/>
      <c r="AXD225" s="595"/>
      <c r="AXE225" s="595"/>
      <c r="AXF225" s="595"/>
      <c r="AXG225" s="595"/>
      <c r="AXH225" s="595"/>
      <c r="AXI225" s="595"/>
      <c r="AXJ225" s="595"/>
    </row>
    <row r="226" spans="1:1310" s="596" customFormat="1" ht="23.25" customHeight="1">
      <c r="A226" s="597"/>
      <c r="B226" s="1891" t="s">
        <v>1817</v>
      </c>
      <c r="C226" s="1891"/>
      <c r="D226" s="1891"/>
      <c r="E226" s="1891"/>
      <c r="F226" s="599"/>
      <c r="G226" s="1891" t="s">
        <v>1818</v>
      </c>
      <c r="H226" s="1891"/>
      <c r="I226" s="1891"/>
      <c r="J226" s="599"/>
      <c r="K226" s="1894" t="s">
        <v>1819</v>
      </c>
      <c r="L226" s="1894"/>
      <c r="M226" s="1894"/>
      <c r="N226" s="599"/>
      <c r="O226" s="1891" t="s">
        <v>1820</v>
      </c>
      <c r="P226" s="1891"/>
      <c r="Q226" s="599"/>
      <c r="R226" s="50"/>
      <c r="S226" s="50"/>
      <c r="T226" s="50"/>
      <c r="U226" s="50"/>
      <c r="V226" s="50"/>
      <c r="W226" s="50"/>
      <c r="X226" s="50"/>
      <c r="Y226" s="50"/>
      <c r="Z226" s="50"/>
      <c r="AA226" s="50"/>
      <c r="AB226" s="50"/>
      <c r="AC226" s="50"/>
      <c r="AD226" s="595"/>
      <c r="AE226" s="595"/>
      <c r="AF226" s="595"/>
      <c r="AG226" s="595"/>
      <c r="AH226" s="595"/>
      <c r="AI226" s="595"/>
      <c r="AJ226" s="595"/>
      <c r="AK226" s="595"/>
      <c r="AL226" s="595"/>
      <c r="AM226" s="595"/>
      <c r="AN226" s="595"/>
      <c r="AO226" s="595"/>
      <c r="AP226" s="595"/>
      <c r="AQ226" s="595"/>
      <c r="AR226" s="595"/>
      <c r="AS226" s="595"/>
      <c r="AT226" s="595"/>
      <c r="AU226" s="595"/>
      <c r="AV226" s="595"/>
      <c r="AW226" s="595"/>
      <c r="AX226" s="595"/>
      <c r="AY226" s="595"/>
      <c r="AZ226" s="595"/>
      <c r="BA226" s="595"/>
      <c r="BB226" s="595"/>
      <c r="BC226" s="595"/>
      <c r="BD226" s="595"/>
      <c r="BE226" s="595"/>
      <c r="BF226" s="595"/>
      <c r="BG226" s="595"/>
      <c r="BH226" s="595"/>
      <c r="BI226" s="595"/>
      <c r="BJ226" s="595"/>
      <c r="BK226" s="595"/>
      <c r="BL226" s="595"/>
      <c r="BM226" s="595"/>
      <c r="BN226" s="595"/>
      <c r="BO226" s="595"/>
      <c r="BP226" s="595"/>
      <c r="BQ226" s="595"/>
      <c r="BR226" s="595"/>
      <c r="BS226" s="595"/>
      <c r="BT226" s="595"/>
      <c r="BU226" s="595"/>
      <c r="BV226" s="595"/>
      <c r="BW226" s="595"/>
      <c r="BX226" s="595"/>
      <c r="BY226" s="595"/>
      <c r="BZ226" s="595"/>
      <c r="CA226" s="595"/>
      <c r="CB226" s="595"/>
      <c r="CC226" s="595"/>
      <c r="CD226" s="595"/>
      <c r="CE226" s="595"/>
      <c r="CF226" s="595"/>
      <c r="CG226" s="595"/>
      <c r="CH226" s="595"/>
      <c r="CI226" s="595"/>
      <c r="CJ226" s="595"/>
      <c r="CK226" s="595"/>
      <c r="CL226" s="595"/>
      <c r="CM226" s="595"/>
      <c r="CN226" s="595"/>
      <c r="CO226" s="595"/>
      <c r="CP226" s="595"/>
      <c r="CQ226" s="595"/>
      <c r="CR226" s="595"/>
      <c r="CS226" s="595"/>
      <c r="CT226" s="595"/>
      <c r="CU226" s="595"/>
      <c r="CV226" s="595"/>
      <c r="CW226" s="595"/>
      <c r="CX226" s="595"/>
      <c r="CY226" s="595"/>
      <c r="CZ226" s="595"/>
      <c r="DA226" s="595"/>
      <c r="DB226" s="595"/>
      <c r="DC226" s="595"/>
      <c r="DD226" s="595"/>
      <c r="DE226" s="595"/>
      <c r="DF226" s="595"/>
      <c r="DG226" s="595"/>
      <c r="DH226" s="595"/>
      <c r="DI226" s="595"/>
      <c r="DJ226" s="595"/>
      <c r="DK226" s="595"/>
      <c r="DL226" s="595"/>
      <c r="DM226" s="595"/>
      <c r="DN226" s="595"/>
      <c r="DO226" s="595"/>
      <c r="DP226" s="595"/>
      <c r="DQ226" s="595"/>
      <c r="DR226" s="595"/>
      <c r="DS226" s="595"/>
      <c r="DT226" s="595"/>
      <c r="DU226" s="595"/>
      <c r="DV226" s="595"/>
      <c r="DW226" s="595"/>
      <c r="DX226" s="595"/>
      <c r="DY226" s="595"/>
      <c r="DZ226" s="595"/>
      <c r="EA226" s="595"/>
      <c r="EB226" s="595"/>
      <c r="EC226" s="595"/>
      <c r="ED226" s="595"/>
      <c r="EE226" s="595"/>
      <c r="EF226" s="595"/>
      <c r="EG226" s="595"/>
      <c r="EH226" s="595"/>
      <c r="EI226" s="595"/>
      <c r="EJ226" s="595"/>
      <c r="EK226" s="595"/>
      <c r="EL226" s="595"/>
      <c r="EM226" s="595"/>
      <c r="EN226" s="595"/>
      <c r="EO226" s="595"/>
      <c r="EP226" s="595"/>
      <c r="EQ226" s="595"/>
      <c r="ER226" s="595"/>
      <c r="ES226" s="595"/>
      <c r="ET226" s="595"/>
      <c r="EU226" s="595"/>
      <c r="EV226" s="595"/>
      <c r="EW226" s="595"/>
      <c r="EX226" s="595"/>
      <c r="EY226" s="595"/>
      <c r="EZ226" s="595"/>
      <c r="FA226" s="595"/>
      <c r="FB226" s="595"/>
      <c r="FC226" s="595"/>
      <c r="FD226" s="595"/>
      <c r="FE226" s="595"/>
      <c r="FF226" s="595"/>
      <c r="FG226" s="595"/>
      <c r="FH226" s="595"/>
      <c r="FI226" s="595"/>
      <c r="FJ226" s="595"/>
      <c r="FK226" s="595"/>
      <c r="FL226" s="595"/>
      <c r="FM226" s="595"/>
      <c r="FN226" s="595"/>
      <c r="FO226" s="595"/>
      <c r="FP226" s="595"/>
      <c r="FQ226" s="595"/>
      <c r="FR226" s="595"/>
      <c r="FS226" s="595"/>
      <c r="FT226" s="595"/>
      <c r="FU226" s="595"/>
      <c r="FV226" s="595"/>
      <c r="FW226" s="595"/>
      <c r="FX226" s="595"/>
      <c r="FY226" s="595"/>
      <c r="FZ226" s="595"/>
      <c r="GA226" s="595"/>
      <c r="GB226" s="595"/>
      <c r="GC226" s="595"/>
      <c r="GD226" s="595"/>
      <c r="GE226" s="595"/>
      <c r="GF226" s="595"/>
      <c r="GG226" s="595"/>
      <c r="GH226" s="595"/>
      <c r="GI226" s="595"/>
      <c r="GJ226" s="595"/>
      <c r="GK226" s="595"/>
      <c r="GL226" s="595"/>
      <c r="GM226" s="595"/>
      <c r="GN226" s="595"/>
      <c r="GO226" s="595"/>
      <c r="GP226" s="595"/>
      <c r="GQ226" s="595"/>
      <c r="GR226" s="595"/>
      <c r="GS226" s="595"/>
      <c r="GT226" s="595"/>
      <c r="GU226" s="595"/>
      <c r="GV226" s="595"/>
      <c r="GW226" s="595"/>
      <c r="GX226" s="595"/>
      <c r="GY226" s="595"/>
      <c r="GZ226" s="595"/>
      <c r="HA226" s="595"/>
      <c r="HB226" s="595"/>
      <c r="HC226" s="595"/>
      <c r="HD226" s="595"/>
      <c r="HE226" s="595"/>
      <c r="HF226" s="595"/>
      <c r="HG226" s="595"/>
      <c r="HH226" s="595"/>
      <c r="HI226" s="595"/>
      <c r="HJ226" s="595"/>
      <c r="HK226" s="595"/>
      <c r="HL226" s="595"/>
      <c r="HM226" s="595"/>
      <c r="HN226" s="595"/>
      <c r="HO226" s="595"/>
      <c r="HP226" s="595"/>
      <c r="HQ226" s="595"/>
      <c r="HR226" s="595"/>
      <c r="HS226" s="595"/>
      <c r="HT226" s="595"/>
      <c r="HU226" s="595"/>
      <c r="HV226" s="595"/>
      <c r="HW226" s="595"/>
      <c r="HX226" s="595"/>
      <c r="HY226" s="595"/>
      <c r="HZ226" s="595"/>
      <c r="IA226" s="595"/>
      <c r="IB226" s="595"/>
      <c r="IC226" s="595"/>
      <c r="ID226" s="595"/>
      <c r="IE226" s="595"/>
      <c r="IF226" s="595"/>
      <c r="IG226" s="595"/>
      <c r="IH226" s="595"/>
      <c r="II226" s="595"/>
      <c r="IJ226" s="595"/>
      <c r="IK226" s="595"/>
      <c r="IL226" s="595"/>
      <c r="IM226" s="595"/>
      <c r="IN226" s="595"/>
      <c r="IO226" s="595"/>
      <c r="IP226" s="595"/>
      <c r="IQ226" s="595"/>
      <c r="IR226" s="595"/>
      <c r="IS226" s="595"/>
      <c r="IT226" s="595"/>
      <c r="IU226" s="595"/>
      <c r="IV226" s="595"/>
      <c r="IW226" s="595"/>
      <c r="IX226" s="595"/>
      <c r="IY226" s="595"/>
      <c r="IZ226" s="595"/>
      <c r="JA226" s="595"/>
      <c r="JB226" s="595"/>
      <c r="JC226" s="595"/>
      <c r="JD226" s="595"/>
      <c r="JE226" s="595"/>
      <c r="JF226" s="595"/>
      <c r="JG226" s="595"/>
      <c r="JH226" s="595"/>
      <c r="JI226" s="595"/>
      <c r="JJ226" s="595"/>
      <c r="JK226" s="595"/>
      <c r="JL226" s="595"/>
      <c r="JM226" s="595"/>
      <c r="JN226" s="595"/>
      <c r="JO226" s="595"/>
      <c r="JP226" s="595"/>
      <c r="JQ226" s="595"/>
      <c r="JR226" s="595"/>
      <c r="JS226" s="595"/>
      <c r="JT226" s="595"/>
      <c r="JU226" s="595"/>
      <c r="JV226" s="595"/>
      <c r="JW226" s="595"/>
      <c r="JX226" s="595"/>
      <c r="JY226" s="595"/>
      <c r="JZ226" s="595"/>
      <c r="KA226" s="595"/>
      <c r="KB226" s="595"/>
      <c r="KC226" s="595"/>
      <c r="KD226" s="595"/>
      <c r="KE226" s="595"/>
      <c r="KF226" s="595"/>
      <c r="KG226" s="595"/>
      <c r="KH226" s="595"/>
      <c r="KI226" s="595"/>
      <c r="KJ226" s="595"/>
      <c r="KK226" s="595"/>
      <c r="KL226" s="595"/>
      <c r="KM226" s="595"/>
      <c r="KN226" s="595"/>
      <c r="KO226" s="595"/>
      <c r="KP226" s="595"/>
      <c r="KQ226" s="595"/>
      <c r="KR226" s="595"/>
      <c r="KS226" s="595"/>
      <c r="KT226" s="595"/>
      <c r="KU226" s="595"/>
      <c r="KV226" s="595"/>
      <c r="KW226" s="595"/>
      <c r="KX226" s="595"/>
      <c r="KY226" s="595"/>
      <c r="KZ226" s="595"/>
      <c r="LA226" s="595"/>
      <c r="LB226" s="595"/>
      <c r="LC226" s="595"/>
      <c r="LD226" s="595"/>
      <c r="LE226" s="595"/>
      <c r="LF226" s="595"/>
      <c r="LG226" s="595"/>
      <c r="LH226" s="595"/>
      <c r="LI226" s="595"/>
      <c r="LJ226" s="595"/>
      <c r="LK226" s="595"/>
      <c r="LL226" s="595"/>
      <c r="LM226" s="595"/>
      <c r="LN226" s="595"/>
      <c r="LO226" s="595"/>
      <c r="LP226" s="595"/>
      <c r="LQ226" s="595"/>
      <c r="LR226" s="595"/>
      <c r="LS226" s="595"/>
      <c r="LT226" s="595"/>
      <c r="LU226" s="595"/>
      <c r="LV226" s="595"/>
      <c r="LW226" s="595"/>
      <c r="LX226" s="595"/>
      <c r="LY226" s="595"/>
      <c r="LZ226" s="595"/>
      <c r="MA226" s="595"/>
      <c r="MB226" s="595"/>
      <c r="MC226" s="595"/>
      <c r="MD226" s="595"/>
      <c r="ME226" s="595"/>
      <c r="MF226" s="595"/>
      <c r="MG226" s="595"/>
      <c r="MH226" s="595"/>
      <c r="MI226" s="595"/>
      <c r="MJ226" s="595"/>
      <c r="MK226" s="595"/>
      <c r="ML226" s="595"/>
      <c r="MM226" s="595"/>
      <c r="MN226" s="595"/>
      <c r="MO226" s="595"/>
      <c r="MP226" s="595"/>
      <c r="MQ226" s="595"/>
      <c r="MR226" s="595"/>
      <c r="MS226" s="595"/>
      <c r="MT226" s="595"/>
      <c r="MU226" s="595"/>
      <c r="MV226" s="595"/>
      <c r="MW226" s="595"/>
      <c r="MX226" s="595"/>
      <c r="MY226" s="595"/>
      <c r="MZ226" s="595"/>
      <c r="NA226" s="595"/>
      <c r="NB226" s="595"/>
      <c r="NC226" s="595"/>
      <c r="ND226" s="595"/>
      <c r="NE226" s="595"/>
      <c r="NF226" s="595"/>
      <c r="NG226" s="595"/>
      <c r="NH226" s="595"/>
      <c r="NI226" s="595"/>
      <c r="NJ226" s="595"/>
      <c r="NK226" s="595"/>
      <c r="NL226" s="595"/>
      <c r="NM226" s="595"/>
      <c r="NN226" s="595"/>
      <c r="NO226" s="595"/>
      <c r="NP226" s="595"/>
      <c r="NQ226" s="595"/>
      <c r="NR226" s="595"/>
      <c r="NS226" s="595"/>
      <c r="NT226" s="595"/>
      <c r="NU226" s="595"/>
      <c r="NV226" s="595"/>
      <c r="NW226" s="595"/>
      <c r="NX226" s="595"/>
      <c r="NY226" s="595"/>
      <c r="NZ226" s="595"/>
      <c r="OA226" s="595"/>
      <c r="OB226" s="595"/>
      <c r="OC226" s="595"/>
      <c r="OD226" s="595"/>
      <c r="OE226" s="595"/>
      <c r="OF226" s="595"/>
      <c r="OG226" s="595"/>
      <c r="OH226" s="595"/>
      <c r="OI226" s="595"/>
      <c r="OJ226" s="595"/>
      <c r="OK226" s="595"/>
      <c r="OL226" s="595"/>
      <c r="OM226" s="595"/>
      <c r="ON226" s="595"/>
      <c r="OO226" s="595"/>
      <c r="OP226" s="595"/>
      <c r="OQ226" s="595"/>
      <c r="OR226" s="595"/>
      <c r="OS226" s="595"/>
      <c r="OT226" s="595"/>
      <c r="OU226" s="595"/>
      <c r="OV226" s="595"/>
      <c r="OW226" s="595"/>
      <c r="OX226" s="595"/>
      <c r="OY226" s="595"/>
      <c r="OZ226" s="595"/>
      <c r="PA226" s="595"/>
      <c r="PB226" s="595"/>
      <c r="PC226" s="595"/>
      <c r="PD226" s="595"/>
      <c r="PE226" s="595"/>
      <c r="PF226" s="595"/>
      <c r="PG226" s="595"/>
      <c r="PH226" s="595"/>
      <c r="PI226" s="595"/>
      <c r="PJ226" s="595"/>
      <c r="PK226" s="595"/>
      <c r="PL226" s="595"/>
      <c r="PM226" s="595"/>
      <c r="PN226" s="595"/>
      <c r="PO226" s="595"/>
      <c r="PP226" s="595"/>
      <c r="PQ226" s="595"/>
      <c r="PR226" s="595"/>
      <c r="PS226" s="595"/>
      <c r="PT226" s="595"/>
      <c r="PU226" s="595"/>
      <c r="PV226" s="595"/>
      <c r="PW226" s="595"/>
      <c r="PX226" s="595"/>
      <c r="PY226" s="595"/>
      <c r="PZ226" s="595"/>
      <c r="QA226" s="595"/>
      <c r="QB226" s="595"/>
      <c r="QC226" s="595"/>
      <c r="QD226" s="595"/>
      <c r="QE226" s="595"/>
      <c r="QF226" s="595"/>
      <c r="QG226" s="595"/>
      <c r="QH226" s="595"/>
      <c r="QI226" s="595"/>
      <c r="QJ226" s="595"/>
      <c r="QK226" s="595"/>
      <c r="QL226" s="595"/>
      <c r="QM226" s="595"/>
      <c r="QN226" s="595"/>
      <c r="QO226" s="595"/>
      <c r="QP226" s="595"/>
      <c r="QQ226" s="595"/>
      <c r="QR226" s="595"/>
      <c r="QS226" s="595"/>
      <c r="QT226" s="595"/>
      <c r="QU226" s="595"/>
      <c r="QV226" s="595"/>
      <c r="QW226" s="595"/>
      <c r="QX226" s="595"/>
      <c r="QY226" s="595"/>
      <c r="QZ226" s="595"/>
      <c r="RA226" s="595"/>
      <c r="RB226" s="595"/>
      <c r="RC226" s="595"/>
      <c r="RD226" s="595"/>
      <c r="RE226" s="595"/>
      <c r="RF226" s="595"/>
      <c r="RG226" s="595"/>
      <c r="RH226" s="595"/>
      <c r="RI226" s="595"/>
      <c r="RJ226" s="595"/>
      <c r="RK226" s="595"/>
      <c r="RL226" s="595"/>
      <c r="RM226" s="595"/>
      <c r="RN226" s="595"/>
      <c r="RO226" s="595"/>
      <c r="RP226" s="595"/>
      <c r="RQ226" s="595"/>
      <c r="RR226" s="595"/>
      <c r="RS226" s="595"/>
      <c r="RT226" s="595"/>
      <c r="RU226" s="595"/>
      <c r="RV226" s="595"/>
      <c r="RW226" s="595"/>
      <c r="RX226" s="595"/>
      <c r="RY226" s="595"/>
      <c r="RZ226" s="595"/>
      <c r="SA226" s="595"/>
      <c r="SB226" s="595"/>
      <c r="SC226" s="595"/>
      <c r="SD226" s="595"/>
      <c r="SE226" s="595"/>
      <c r="SF226" s="595"/>
      <c r="SG226" s="595"/>
      <c r="SH226" s="595"/>
      <c r="SI226" s="595"/>
      <c r="SJ226" s="595"/>
      <c r="SK226" s="595"/>
      <c r="SL226" s="595"/>
      <c r="SM226" s="595"/>
      <c r="SN226" s="595"/>
      <c r="SO226" s="595"/>
      <c r="SP226" s="595"/>
      <c r="SQ226" s="595"/>
      <c r="SR226" s="595"/>
      <c r="SS226" s="595"/>
      <c r="ST226" s="595"/>
      <c r="SU226" s="595"/>
      <c r="SV226" s="595"/>
      <c r="SW226" s="595"/>
      <c r="SX226" s="595"/>
      <c r="SY226" s="595"/>
      <c r="SZ226" s="595"/>
      <c r="TA226" s="595"/>
      <c r="TB226" s="595"/>
      <c r="TC226" s="595"/>
      <c r="TD226" s="595"/>
      <c r="TE226" s="595"/>
      <c r="TF226" s="595"/>
      <c r="TG226" s="595"/>
      <c r="TH226" s="595"/>
      <c r="TI226" s="595"/>
      <c r="TJ226" s="595"/>
      <c r="TK226" s="595"/>
      <c r="TL226" s="595"/>
      <c r="TM226" s="595"/>
      <c r="TN226" s="595"/>
      <c r="TO226" s="595"/>
      <c r="TP226" s="595"/>
      <c r="TQ226" s="595"/>
      <c r="TR226" s="595"/>
      <c r="TS226" s="595"/>
      <c r="TT226" s="595"/>
      <c r="TU226" s="595"/>
      <c r="TV226" s="595"/>
      <c r="TW226" s="595"/>
      <c r="TX226" s="595"/>
      <c r="TY226" s="595"/>
      <c r="TZ226" s="595"/>
      <c r="UA226" s="595"/>
      <c r="UB226" s="595"/>
      <c r="UC226" s="595"/>
      <c r="UD226" s="595"/>
      <c r="UE226" s="595"/>
      <c r="UF226" s="595"/>
      <c r="UG226" s="595"/>
      <c r="UH226" s="595"/>
      <c r="UI226" s="595"/>
      <c r="UJ226" s="595"/>
      <c r="UK226" s="595"/>
      <c r="UL226" s="595"/>
      <c r="UM226" s="595"/>
      <c r="UN226" s="595"/>
      <c r="UO226" s="595"/>
      <c r="UP226" s="595"/>
      <c r="UQ226" s="595"/>
      <c r="UR226" s="595"/>
      <c r="US226" s="595"/>
      <c r="UT226" s="595"/>
      <c r="UU226" s="595"/>
      <c r="UV226" s="595"/>
      <c r="UW226" s="595"/>
      <c r="UX226" s="595"/>
      <c r="UY226" s="595"/>
      <c r="UZ226" s="595"/>
      <c r="VA226" s="595"/>
      <c r="VB226" s="595"/>
      <c r="VC226" s="595"/>
      <c r="VD226" s="595"/>
      <c r="VE226" s="595"/>
      <c r="VF226" s="595"/>
      <c r="VG226" s="595"/>
      <c r="VH226" s="595"/>
      <c r="VI226" s="595"/>
      <c r="VJ226" s="595"/>
      <c r="VK226" s="595"/>
      <c r="VL226" s="595"/>
      <c r="VM226" s="595"/>
      <c r="VN226" s="595"/>
      <c r="VO226" s="595"/>
      <c r="VP226" s="595"/>
      <c r="VQ226" s="595"/>
      <c r="VR226" s="595"/>
      <c r="VS226" s="595"/>
      <c r="VT226" s="595"/>
      <c r="VU226" s="595"/>
      <c r="VV226" s="595"/>
      <c r="VW226" s="595"/>
      <c r="VX226" s="595"/>
      <c r="VY226" s="595"/>
      <c r="VZ226" s="595"/>
      <c r="WA226" s="595"/>
      <c r="WB226" s="595"/>
      <c r="WC226" s="595"/>
      <c r="WD226" s="595"/>
      <c r="WE226" s="595"/>
      <c r="WF226" s="595"/>
      <c r="WG226" s="595"/>
      <c r="WH226" s="595"/>
      <c r="WI226" s="595"/>
      <c r="WJ226" s="595"/>
      <c r="WK226" s="595"/>
      <c r="WL226" s="595"/>
      <c r="WM226" s="595"/>
      <c r="WN226" s="595"/>
      <c r="WO226" s="595"/>
      <c r="WP226" s="595"/>
      <c r="WQ226" s="595"/>
      <c r="WR226" s="595"/>
      <c r="WS226" s="595"/>
      <c r="WT226" s="595"/>
      <c r="WU226" s="595"/>
      <c r="WV226" s="595"/>
      <c r="WW226" s="595"/>
      <c r="WX226" s="595"/>
      <c r="WY226" s="595"/>
      <c r="WZ226" s="595"/>
      <c r="XA226" s="595"/>
      <c r="XB226" s="595"/>
      <c r="XC226" s="595"/>
      <c r="XD226" s="595"/>
      <c r="XE226" s="595"/>
      <c r="XF226" s="595"/>
      <c r="XG226" s="595"/>
      <c r="XH226" s="595"/>
      <c r="XI226" s="595"/>
      <c r="XJ226" s="595"/>
      <c r="XK226" s="595"/>
      <c r="XL226" s="595"/>
      <c r="XM226" s="595"/>
      <c r="XN226" s="595"/>
      <c r="XO226" s="595"/>
      <c r="XP226" s="595"/>
      <c r="XQ226" s="595"/>
      <c r="XR226" s="595"/>
      <c r="XS226" s="595"/>
      <c r="XT226" s="595"/>
      <c r="XU226" s="595"/>
      <c r="XV226" s="595"/>
      <c r="XW226" s="595"/>
      <c r="XX226" s="595"/>
      <c r="XY226" s="595"/>
      <c r="XZ226" s="595"/>
      <c r="YA226" s="595"/>
      <c r="YB226" s="595"/>
      <c r="YC226" s="595"/>
      <c r="YD226" s="595"/>
      <c r="YE226" s="595"/>
      <c r="YF226" s="595"/>
      <c r="YG226" s="595"/>
      <c r="YH226" s="595"/>
      <c r="YI226" s="595"/>
      <c r="YJ226" s="595"/>
      <c r="YK226" s="595"/>
      <c r="YL226" s="595"/>
      <c r="YM226" s="595"/>
      <c r="YN226" s="595"/>
      <c r="YO226" s="595"/>
      <c r="YP226" s="595"/>
      <c r="YQ226" s="595"/>
      <c r="YR226" s="595"/>
      <c r="YS226" s="595"/>
      <c r="YT226" s="595"/>
      <c r="YU226" s="595"/>
      <c r="YV226" s="595"/>
      <c r="YW226" s="595"/>
      <c r="YX226" s="595"/>
      <c r="YY226" s="595"/>
      <c r="YZ226" s="595"/>
      <c r="ZA226" s="595"/>
      <c r="ZB226" s="595"/>
      <c r="ZC226" s="595"/>
      <c r="ZD226" s="595"/>
      <c r="ZE226" s="595"/>
      <c r="ZF226" s="595"/>
      <c r="ZG226" s="595"/>
      <c r="ZH226" s="595"/>
      <c r="ZI226" s="595"/>
      <c r="ZJ226" s="595"/>
      <c r="ZK226" s="595"/>
      <c r="ZL226" s="595"/>
      <c r="ZM226" s="595"/>
      <c r="ZN226" s="595"/>
      <c r="ZO226" s="595"/>
      <c r="ZP226" s="595"/>
      <c r="ZQ226" s="595"/>
      <c r="ZR226" s="595"/>
      <c r="ZS226" s="595"/>
      <c r="ZT226" s="595"/>
      <c r="ZU226" s="595"/>
      <c r="ZV226" s="595"/>
      <c r="ZW226" s="595"/>
      <c r="ZX226" s="595"/>
      <c r="ZY226" s="595"/>
      <c r="ZZ226" s="595"/>
      <c r="AAA226" s="595"/>
      <c r="AAB226" s="595"/>
      <c r="AAC226" s="595"/>
      <c r="AAD226" s="595"/>
      <c r="AAE226" s="595"/>
      <c r="AAF226" s="595"/>
      <c r="AAG226" s="595"/>
      <c r="AAH226" s="595"/>
      <c r="AAI226" s="595"/>
      <c r="AAJ226" s="595"/>
      <c r="AAK226" s="595"/>
      <c r="AAL226" s="595"/>
      <c r="AAM226" s="595"/>
      <c r="AAN226" s="595"/>
      <c r="AAO226" s="595"/>
      <c r="AAP226" s="595"/>
      <c r="AAQ226" s="595"/>
      <c r="AAR226" s="595"/>
      <c r="AAS226" s="595"/>
      <c r="AAT226" s="595"/>
      <c r="AAU226" s="595"/>
      <c r="AAV226" s="595"/>
      <c r="AAW226" s="595"/>
      <c r="AAX226" s="595"/>
      <c r="AAY226" s="595"/>
      <c r="AAZ226" s="595"/>
      <c r="ABA226" s="595"/>
      <c r="ABB226" s="595"/>
      <c r="ABC226" s="595"/>
      <c r="ABD226" s="595"/>
      <c r="ABE226" s="595"/>
      <c r="ABF226" s="595"/>
      <c r="ABG226" s="595"/>
      <c r="ABH226" s="595"/>
      <c r="ABI226" s="595"/>
      <c r="ABJ226" s="595"/>
      <c r="ABK226" s="595"/>
      <c r="ABL226" s="595"/>
      <c r="ABM226" s="595"/>
      <c r="ABN226" s="595"/>
      <c r="ABO226" s="595"/>
      <c r="ABP226" s="595"/>
      <c r="ABQ226" s="595"/>
      <c r="ABR226" s="595"/>
      <c r="ABS226" s="595"/>
      <c r="ABT226" s="595"/>
      <c r="ABU226" s="595"/>
      <c r="ABV226" s="595"/>
      <c r="ABW226" s="595"/>
      <c r="ABX226" s="595"/>
      <c r="ABY226" s="595"/>
      <c r="ABZ226" s="595"/>
      <c r="ACA226" s="595"/>
      <c r="ACB226" s="595"/>
      <c r="ACC226" s="595"/>
      <c r="ACD226" s="595"/>
      <c r="ACE226" s="595"/>
      <c r="ACF226" s="595"/>
      <c r="ACG226" s="595"/>
      <c r="ACH226" s="595"/>
      <c r="ACI226" s="595"/>
      <c r="ACJ226" s="595"/>
      <c r="ACK226" s="595"/>
      <c r="ACL226" s="595"/>
      <c r="ACM226" s="595"/>
      <c r="ACN226" s="595"/>
      <c r="ACO226" s="595"/>
      <c r="ACP226" s="595"/>
      <c r="ACQ226" s="595"/>
      <c r="ACR226" s="595"/>
      <c r="ACS226" s="595"/>
      <c r="ACT226" s="595"/>
      <c r="ACU226" s="595"/>
      <c r="ACV226" s="595"/>
      <c r="ACW226" s="595"/>
      <c r="ACX226" s="595"/>
      <c r="ACY226" s="595"/>
      <c r="ACZ226" s="595"/>
      <c r="ADA226" s="595"/>
      <c r="ADB226" s="595"/>
      <c r="ADC226" s="595"/>
      <c r="ADD226" s="595"/>
      <c r="ADE226" s="595"/>
      <c r="ADF226" s="595"/>
      <c r="ADG226" s="595"/>
      <c r="ADH226" s="595"/>
      <c r="ADI226" s="595"/>
      <c r="ADJ226" s="595"/>
      <c r="ADK226" s="595"/>
      <c r="ADL226" s="595"/>
      <c r="ADM226" s="595"/>
      <c r="ADN226" s="595"/>
      <c r="ADO226" s="595"/>
      <c r="ADP226" s="595"/>
      <c r="ADQ226" s="595"/>
      <c r="ADR226" s="595"/>
      <c r="ADS226" s="595"/>
      <c r="ADT226" s="595"/>
      <c r="ADU226" s="595"/>
      <c r="ADV226" s="595"/>
      <c r="ADW226" s="595"/>
      <c r="ADX226" s="595"/>
      <c r="ADY226" s="595"/>
      <c r="ADZ226" s="595"/>
      <c r="AEA226" s="595"/>
      <c r="AEB226" s="595"/>
      <c r="AEC226" s="595"/>
      <c r="AED226" s="595"/>
      <c r="AEE226" s="595"/>
      <c r="AEF226" s="595"/>
      <c r="AEG226" s="595"/>
      <c r="AEH226" s="595"/>
      <c r="AEI226" s="595"/>
      <c r="AEJ226" s="595"/>
      <c r="AEK226" s="595"/>
      <c r="AEL226" s="595"/>
      <c r="AEM226" s="595"/>
      <c r="AEN226" s="595"/>
      <c r="AEO226" s="595"/>
      <c r="AEP226" s="595"/>
      <c r="AEQ226" s="595"/>
      <c r="AER226" s="595"/>
      <c r="AES226" s="595"/>
      <c r="AET226" s="595"/>
      <c r="AEU226" s="595"/>
      <c r="AEV226" s="595"/>
      <c r="AEW226" s="595"/>
      <c r="AEX226" s="595"/>
      <c r="AEY226" s="595"/>
      <c r="AEZ226" s="595"/>
      <c r="AFA226" s="595"/>
      <c r="AFB226" s="595"/>
      <c r="AFC226" s="595"/>
      <c r="AFD226" s="595"/>
      <c r="AFE226" s="595"/>
      <c r="AFF226" s="595"/>
      <c r="AFG226" s="595"/>
      <c r="AFH226" s="595"/>
      <c r="AFI226" s="595"/>
      <c r="AFJ226" s="595"/>
      <c r="AFK226" s="595"/>
      <c r="AFL226" s="595"/>
      <c r="AFM226" s="595"/>
      <c r="AFN226" s="595"/>
      <c r="AFO226" s="595"/>
      <c r="AFP226" s="595"/>
      <c r="AFQ226" s="595"/>
      <c r="AFR226" s="595"/>
      <c r="AFS226" s="595"/>
      <c r="AFT226" s="595"/>
      <c r="AFU226" s="595"/>
      <c r="AFV226" s="595"/>
      <c r="AFW226" s="595"/>
      <c r="AFX226" s="595"/>
      <c r="AFY226" s="595"/>
      <c r="AFZ226" s="595"/>
      <c r="AGA226" s="595"/>
      <c r="AGB226" s="595"/>
      <c r="AGC226" s="595"/>
      <c r="AGD226" s="595"/>
      <c r="AGE226" s="595"/>
      <c r="AGF226" s="595"/>
      <c r="AGG226" s="595"/>
      <c r="AGH226" s="595"/>
      <c r="AGI226" s="595"/>
      <c r="AGJ226" s="595"/>
      <c r="AGK226" s="595"/>
      <c r="AGL226" s="595"/>
      <c r="AGM226" s="595"/>
      <c r="AGN226" s="595"/>
      <c r="AGO226" s="595"/>
      <c r="AGP226" s="595"/>
      <c r="AGQ226" s="595"/>
      <c r="AGR226" s="595"/>
      <c r="AGS226" s="595"/>
      <c r="AGT226" s="595"/>
      <c r="AGU226" s="595"/>
      <c r="AGV226" s="595"/>
      <c r="AGW226" s="595"/>
      <c r="AGX226" s="595"/>
      <c r="AGY226" s="595"/>
      <c r="AGZ226" s="595"/>
      <c r="AHA226" s="595"/>
      <c r="AHB226" s="595"/>
      <c r="AHC226" s="595"/>
      <c r="AHD226" s="595"/>
      <c r="AHE226" s="595"/>
      <c r="AHF226" s="595"/>
      <c r="AHG226" s="595"/>
      <c r="AHH226" s="595"/>
      <c r="AHI226" s="595"/>
      <c r="AHJ226" s="595"/>
      <c r="AHK226" s="595"/>
      <c r="AHL226" s="595"/>
      <c r="AHM226" s="595"/>
      <c r="AHN226" s="595"/>
      <c r="AHO226" s="595"/>
      <c r="AHP226" s="595"/>
      <c r="AHQ226" s="595"/>
      <c r="AHR226" s="595"/>
      <c r="AHS226" s="595"/>
      <c r="AHT226" s="595"/>
      <c r="AHU226" s="595"/>
      <c r="AHV226" s="595"/>
      <c r="AHW226" s="595"/>
      <c r="AHX226" s="595"/>
      <c r="AHY226" s="595"/>
      <c r="AHZ226" s="595"/>
      <c r="AIA226" s="595"/>
      <c r="AIB226" s="595"/>
      <c r="AIC226" s="595"/>
      <c r="AID226" s="595"/>
      <c r="AIE226" s="595"/>
      <c r="AIF226" s="595"/>
      <c r="AIG226" s="595"/>
      <c r="AIH226" s="595"/>
      <c r="AII226" s="595"/>
      <c r="AIJ226" s="595"/>
      <c r="AIK226" s="595"/>
      <c r="AIL226" s="595"/>
      <c r="AIM226" s="595"/>
      <c r="AIN226" s="595"/>
      <c r="AIO226" s="595"/>
      <c r="AIP226" s="595"/>
      <c r="AIQ226" s="595"/>
      <c r="AIR226" s="595"/>
      <c r="AIS226" s="595"/>
      <c r="AIT226" s="595"/>
      <c r="AIU226" s="595"/>
      <c r="AIV226" s="595"/>
      <c r="AIW226" s="595"/>
      <c r="AIX226" s="595"/>
      <c r="AIY226" s="595"/>
      <c r="AIZ226" s="595"/>
      <c r="AJA226" s="595"/>
      <c r="AJB226" s="595"/>
      <c r="AJC226" s="595"/>
      <c r="AJD226" s="595"/>
      <c r="AJE226" s="595"/>
      <c r="AJF226" s="595"/>
      <c r="AJG226" s="595"/>
      <c r="AJH226" s="595"/>
      <c r="AJI226" s="595"/>
      <c r="AJJ226" s="595"/>
      <c r="AJK226" s="595"/>
      <c r="AJL226" s="595"/>
      <c r="AJM226" s="595"/>
      <c r="AJN226" s="595"/>
      <c r="AJO226" s="595"/>
      <c r="AJP226" s="595"/>
      <c r="AJQ226" s="595"/>
      <c r="AJR226" s="595"/>
      <c r="AJS226" s="595"/>
      <c r="AJT226" s="595"/>
      <c r="AJU226" s="595"/>
      <c r="AJV226" s="595"/>
      <c r="AJW226" s="595"/>
      <c r="AJX226" s="595"/>
      <c r="AJY226" s="595"/>
      <c r="AJZ226" s="595"/>
      <c r="AKA226" s="595"/>
      <c r="AKB226" s="595"/>
      <c r="AKC226" s="595"/>
      <c r="AKD226" s="595"/>
      <c r="AKE226" s="595"/>
      <c r="AKF226" s="595"/>
      <c r="AKG226" s="595"/>
      <c r="AKH226" s="595"/>
      <c r="AKI226" s="595"/>
      <c r="AKJ226" s="595"/>
      <c r="AKK226" s="595"/>
      <c r="AKL226" s="595"/>
      <c r="AKM226" s="595"/>
      <c r="AKN226" s="595"/>
      <c r="AKO226" s="595"/>
      <c r="AKP226" s="595"/>
      <c r="AKQ226" s="595"/>
      <c r="AKR226" s="595"/>
      <c r="AKS226" s="595"/>
      <c r="AKT226" s="595"/>
      <c r="AKU226" s="595"/>
      <c r="AKV226" s="595"/>
      <c r="AKW226" s="595"/>
      <c r="AKX226" s="595"/>
      <c r="AKY226" s="595"/>
      <c r="AKZ226" s="595"/>
      <c r="ALA226" s="595"/>
      <c r="ALB226" s="595"/>
      <c r="ALC226" s="595"/>
      <c r="ALD226" s="595"/>
      <c r="ALE226" s="595"/>
      <c r="ALF226" s="595"/>
      <c r="ALG226" s="595"/>
      <c r="ALH226" s="595"/>
      <c r="ALI226" s="595"/>
      <c r="ALJ226" s="595"/>
      <c r="ALK226" s="595"/>
      <c r="ALL226" s="595"/>
      <c r="ALM226" s="595"/>
      <c r="ALN226" s="595"/>
      <c r="ALO226" s="595"/>
      <c r="ALP226" s="595"/>
      <c r="ALQ226" s="595"/>
      <c r="ALR226" s="595"/>
      <c r="ALS226" s="595"/>
      <c r="ALT226" s="595"/>
      <c r="ALU226" s="595"/>
      <c r="ALV226" s="595"/>
      <c r="ALW226" s="595"/>
      <c r="ALX226" s="595"/>
      <c r="ALY226" s="595"/>
      <c r="ALZ226" s="595"/>
      <c r="AMA226" s="595"/>
      <c r="AMB226" s="595"/>
      <c r="AMC226" s="595"/>
      <c r="AMD226" s="595"/>
      <c r="AME226" s="595"/>
      <c r="AMF226" s="595"/>
      <c r="AMG226" s="595"/>
      <c r="AMH226" s="595"/>
      <c r="AMI226" s="595"/>
      <c r="AMJ226" s="595"/>
      <c r="AMK226" s="595"/>
      <c r="AML226" s="595"/>
      <c r="AMM226" s="595"/>
      <c r="AMN226" s="595"/>
      <c r="AMO226" s="595"/>
      <c r="AMP226" s="595"/>
      <c r="AMQ226" s="595"/>
      <c r="AMR226" s="595"/>
      <c r="AMS226" s="595"/>
      <c r="AMT226" s="595"/>
      <c r="AMU226" s="595"/>
      <c r="AMV226" s="595"/>
      <c r="AMW226" s="595"/>
      <c r="AMX226" s="595"/>
      <c r="AMY226" s="595"/>
      <c r="AMZ226" s="595"/>
      <c r="ANA226" s="595"/>
      <c r="ANB226" s="595"/>
      <c r="ANC226" s="595"/>
      <c r="AND226" s="595"/>
      <c r="ANE226" s="595"/>
      <c r="ANF226" s="595"/>
      <c r="ANG226" s="595"/>
      <c r="ANH226" s="595"/>
      <c r="ANI226" s="595"/>
      <c r="ANJ226" s="595"/>
      <c r="ANK226" s="595"/>
      <c r="ANL226" s="595"/>
      <c r="ANM226" s="595"/>
      <c r="ANN226" s="595"/>
      <c r="ANO226" s="595"/>
      <c r="ANP226" s="595"/>
      <c r="ANQ226" s="595"/>
      <c r="ANR226" s="595"/>
      <c r="ANS226" s="595"/>
      <c r="ANT226" s="595"/>
      <c r="ANU226" s="595"/>
      <c r="ANV226" s="595"/>
      <c r="ANW226" s="595"/>
      <c r="ANX226" s="595"/>
      <c r="ANY226" s="595"/>
      <c r="ANZ226" s="595"/>
      <c r="AOA226" s="595"/>
      <c r="AOB226" s="595"/>
      <c r="AOC226" s="595"/>
      <c r="AOD226" s="595"/>
      <c r="AOE226" s="595"/>
      <c r="AOF226" s="595"/>
      <c r="AOG226" s="595"/>
      <c r="AOH226" s="595"/>
      <c r="AOI226" s="595"/>
      <c r="AOJ226" s="595"/>
      <c r="AOK226" s="595"/>
      <c r="AOL226" s="595"/>
      <c r="AOM226" s="595"/>
      <c r="AON226" s="595"/>
      <c r="AOO226" s="595"/>
      <c r="AOP226" s="595"/>
      <c r="AOQ226" s="595"/>
      <c r="AOR226" s="595"/>
      <c r="AOS226" s="595"/>
      <c r="AOT226" s="595"/>
      <c r="AOU226" s="595"/>
      <c r="AOV226" s="595"/>
      <c r="AOW226" s="595"/>
      <c r="AOX226" s="595"/>
      <c r="AOY226" s="595"/>
      <c r="AOZ226" s="595"/>
      <c r="APA226" s="595"/>
      <c r="APB226" s="595"/>
      <c r="APC226" s="595"/>
      <c r="APD226" s="595"/>
      <c r="APE226" s="595"/>
      <c r="APF226" s="595"/>
      <c r="APG226" s="595"/>
      <c r="APH226" s="595"/>
      <c r="API226" s="595"/>
      <c r="APJ226" s="595"/>
      <c r="APK226" s="595"/>
      <c r="APL226" s="595"/>
      <c r="APM226" s="595"/>
      <c r="APN226" s="595"/>
      <c r="APO226" s="595"/>
      <c r="APP226" s="595"/>
      <c r="APQ226" s="595"/>
      <c r="APR226" s="595"/>
      <c r="APS226" s="595"/>
      <c r="APT226" s="595"/>
      <c r="APU226" s="595"/>
      <c r="APV226" s="595"/>
      <c r="APW226" s="595"/>
      <c r="APX226" s="595"/>
      <c r="APY226" s="595"/>
      <c r="APZ226" s="595"/>
      <c r="AQA226" s="595"/>
      <c r="AQB226" s="595"/>
      <c r="AQC226" s="595"/>
      <c r="AQD226" s="595"/>
      <c r="AQE226" s="595"/>
      <c r="AQF226" s="595"/>
      <c r="AQG226" s="595"/>
      <c r="AQH226" s="595"/>
      <c r="AQI226" s="595"/>
      <c r="AQJ226" s="595"/>
      <c r="AQK226" s="595"/>
      <c r="AQL226" s="595"/>
      <c r="AQM226" s="595"/>
      <c r="AQN226" s="595"/>
      <c r="AQO226" s="595"/>
      <c r="AQP226" s="595"/>
      <c r="AQQ226" s="595"/>
      <c r="AQR226" s="595"/>
      <c r="AQS226" s="595"/>
      <c r="AQT226" s="595"/>
      <c r="AQU226" s="595"/>
      <c r="AQV226" s="595"/>
      <c r="AQW226" s="595"/>
      <c r="AQX226" s="595"/>
      <c r="AQY226" s="595"/>
      <c r="AQZ226" s="595"/>
      <c r="ARA226" s="595"/>
      <c r="ARB226" s="595"/>
      <c r="ARC226" s="595"/>
      <c r="ARD226" s="595"/>
      <c r="ARE226" s="595"/>
      <c r="ARF226" s="595"/>
      <c r="ARG226" s="595"/>
      <c r="ARH226" s="595"/>
      <c r="ARI226" s="595"/>
      <c r="ARJ226" s="595"/>
      <c r="ARK226" s="595"/>
      <c r="ARL226" s="595"/>
      <c r="ARM226" s="595"/>
      <c r="ARN226" s="595"/>
      <c r="ARO226" s="595"/>
      <c r="ARP226" s="595"/>
      <c r="ARQ226" s="595"/>
      <c r="ARR226" s="595"/>
      <c r="ARS226" s="595"/>
      <c r="ART226" s="595"/>
      <c r="ARU226" s="595"/>
      <c r="ARV226" s="595"/>
      <c r="ARW226" s="595"/>
      <c r="ARX226" s="595"/>
      <c r="ARY226" s="595"/>
      <c r="ARZ226" s="595"/>
      <c r="ASA226" s="595"/>
      <c r="ASB226" s="595"/>
      <c r="ASC226" s="595"/>
      <c r="ASD226" s="595"/>
      <c r="ASE226" s="595"/>
      <c r="ASF226" s="595"/>
      <c r="ASG226" s="595"/>
      <c r="ASH226" s="595"/>
      <c r="ASI226" s="595"/>
      <c r="ASJ226" s="595"/>
      <c r="ASK226" s="595"/>
      <c r="ASL226" s="595"/>
      <c r="ASM226" s="595"/>
      <c r="ASN226" s="595"/>
      <c r="ASO226" s="595"/>
      <c r="ASP226" s="595"/>
      <c r="ASQ226" s="595"/>
      <c r="ASR226" s="595"/>
      <c r="ASS226" s="595"/>
      <c r="AST226" s="595"/>
      <c r="ASU226" s="595"/>
      <c r="ASV226" s="595"/>
      <c r="ASW226" s="595"/>
      <c r="ASX226" s="595"/>
      <c r="ASY226" s="595"/>
      <c r="ASZ226" s="595"/>
      <c r="ATA226" s="595"/>
      <c r="ATB226" s="595"/>
      <c r="ATC226" s="595"/>
      <c r="ATD226" s="595"/>
      <c r="ATE226" s="595"/>
      <c r="ATF226" s="595"/>
      <c r="ATG226" s="595"/>
      <c r="ATH226" s="595"/>
      <c r="ATI226" s="595"/>
      <c r="ATJ226" s="595"/>
      <c r="ATK226" s="595"/>
      <c r="ATL226" s="595"/>
      <c r="ATM226" s="595"/>
      <c r="ATN226" s="595"/>
      <c r="ATO226" s="595"/>
      <c r="ATP226" s="595"/>
      <c r="ATQ226" s="595"/>
      <c r="ATR226" s="595"/>
      <c r="ATS226" s="595"/>
      <c r="ATT226" s="595"/>
      <c r="ATU226" s="595"/>
      <c r="ATV226" s="595"/>
      <c r="ATW226" s="595"/>
      <c r="ATX226" s="595"/>
      <c r="ATY226" s="595"/>
      <c r="ATZ226" s="595"/>
      <c r="AUA226" s="595"/>
      <c r="AUB226" s="595"/>
      <c r="AUC226" s="595"/>
      <c r="AUD226" s="595"/>
      <c r="AUE226" s="595"/>
      <c r="AUF226" s="595"/>
      <c r="AUG226" s="595"/>
      <c r="AUH226" s="595"/>
      <c r="AUI226" s="595"/>
      <c r="AUJ226" s="595"/>
      <c r="AUK226" s="595"/>
      <c r="AUL226" s="595"/>
      <c r="AUM226" s="595"/>
      <c r="AUN226" s="595"/>
      <c r="AUO226" s="595"/>
      <c r="AUP226" s="595"/>
      <c r="AUQ226" s="595"/>
      <c r="AUR226" s="595"/>
      <c r="AUS226" s="595"/>
      <c r="AUT226" s="595"/>
      <c r="AUU226" s="595"/>
      <c r="AUV226" s="595"/>
      <c r="AUW226" s="595"/>
      <c r="AUX226" s="595"/>
      <c r="AUY226" s="595"/>
      <c r="AUZ226" s="595"/>
      <c r="AVA226" s="595"/>
      <c r="AVB226" s="595"/>
      <c r="AVC226" s="595"/>
      <c r="AVD226" s="595"/>
      <c r="AVE226" s="595"/>
      <c r="AVF226" s="595"/>
      <c r="AVG226" s="595"/>
      <c r="AVH226" s="595"/>
      <c r="AVI226" s="595"/>
      <c r="AVJ226" s="595"/>
      <c r="AVK226" s="595"/>
      <c r="AVL226" s="595"/>
      <c r="AVM226" s="595"/>
      <c r="AVN226" s="595"/>
      <c r="AVO226" s="595"/>
      <c r="AVP226" s="595"/>
      <c r="AVQ226" s="595"/>
      <c r="AVR226" s="595"/>
      <c r="AVS226" s="595"/>
      <c r="AVT226" s="595"/>
      <c r="AVU226" s="595"/>
      <c r="AVV226" s="595"/>
      <c r="AVW226" s="595"/>
      <c r="AVX226" s="595"/>
      <c r="AVY226" s="595"/>
      <c r="AVZ226" s="595"/>
      <c r="AWA226" s="595"/>
      <c r="AWB226" s="595"/>
      <c r="AWC226" s="595"/>
      <c r="AWD226" s="595"/>
      <c r="AWE226" s="595"/>
      <c r="AWF226" s="595"/>
      <c r="AWG226" s="595"/>
      <c r="AWH226" s="595"/>
      <c r="AWI226" s="595"/>
      <c r="AWJ226" s="595"/>
      <c r="AWK226" s="595"/>
      <c r="AWL226" s="595"/>
      <c r="AWM226" s="595"/>
      <c r="AWN226" s="595"/>
      <c r="AWO226" s="595"/>
      <c r="AWP226" s="595"/>
      <c r="AWQ226" s="595"/>
      <c r="AWR226" s="595"/>
      <c r="AWS226" s="595"/>
      <c r="AWT226" s="595"/>
      <c r="AWU226" s="595"/>
      <c r="AWV226" s="595"/>
      <c r="AWW226" s="595"/>
      <c r="AWX226" s="595"/>
      <c r="AWY226" s="595"/>
      <c r="AWZ226" s="595"/>
      <c r="AXA226" s="595"/>
      <c r="AXB226" s="595"/>
      <c r="AXC226" s="595"/>
      <c r="AXD226" s="595"/>
      <c r="AXE226" s="595"/>
      <c r="AXF226" s="595"/>
      <c r="AXG226" s="595"/>
      <c r="AXH226" s="595"/>
      <c r="AXI226" s="595"/>
      <c r="AXJ226" s="595"/>
    </row>
    <row r="227" spans="1:1310" s="596" customFormat="1" ht="23.25" customHeight="1">
      <c r="A227" s="597"/>
      <c r="B227" s="1891" t="s">
        <v>1821</v>
      </c>
      <c r="C227" s="1891"/>
      <c r="D227" s="1891"/>
      <c r="E227" s="1891"/>
      <c r="F227" s="599"/>
      <c r="G227" s="1891" t="s">
        <v>1822</v>
      </c>
      <c r="H227" s="1891"/>
      <c r="I227" s="1891"/>
      <c r="J227" s="599"/>
      <c r="K227" s="1894"/>
      <c r="L227" s="1894"/>
      <c r="M227" s="1894"/>
      <c r="N227" s="599"/>
      <c r="O227" s="1891" t="s">
        <v>1823</v>
      </c>
      <c r="P227" s="1891"/>
      <c r="Q227" s="599"/>
      <c r="R227" s="50"/>
      <c r="S227" s="50"/>
      <c r="T227" s="50"/>
      <c r="U227" s="50"/>
      <c r="V227" s="50"/>
      <c r="W227" s="50"/>
      <c r="X227" s="50"/>
      <c r="Y227" s="50"/>
      <c r="Z227" s="50"/>
      <c r="AA227" s="50"/>
      <c r="AB227" s="50"/>
      <c r="AC227" s="50"/>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595"/>
      <c r="AY227" s="595"/>
      <c r="AZ227" s="595"/>
      <c r="BA227" s="595"/>
      <c r="BB227" s="595"/>
      <c r="BC227" s="595"/>
      <c r="BD227" s="595"/>
      <c r="BE227" s="595"/>
      <c r="BF227" s="595"/>
      <c r="BG227" s="595"/>
      <c r="BH227" s="595"/>
      <c r="BI227" s="595"/>
      <c r="BJ227" s="595"/>
      <c r="BK227" s="595"/>
      <c r="BL227" s="595"/>
      <c r="BM227" s="595"/>
      <c r="BN227" s="595"/>
      <c r="BO227" s="595"/>
      <c r="BP227" s="595"/>
      <c r="BQ227" s="595"/>
      <c r="BR227" s="595"/>
      <c r="BS227" s="595"/>
      <c r="BT227" s="595"/>
      <c r="BU227" s="595"/>
      <c r="BV227" s="595"/>
      <c r="BW227" s="595"/>
      <c r="BX227" s="595"/>
      <c r="BY227" s="595"/>
      <c r="BZ227" s="595"/>
      <c r="CA227" s="595"/>
      <c r="CB227" s="595"/>
      <c r="CC227" s="595"/>
      <c r="CD227" s="595"/>
      <c r="CE227" s="595"/>
      <c r="CF227" s="595"/>
      <c r="CG227" s="595"/>
      <c r="CH227" s="595"/>
      <c r="CI227" s="595"/>
      <c r="CJ227" s="595"/>
      <c r="CK227" s="595"/>
      <c r="CL227" s="595"/>
      <c r="CM227" s="595"/>
      <c r="CN227" s="595"/>
      <c r="CO227" s="595"/>
      <c r="CP227" s="595"/>
      <c r="CQ227" s="595"/>
      <c r="CR227" s="595"/>
      <c r="CS227" s="595"/>
      <c r="CT227" s="595"/>
      <c r="CU227" s="595"/>
      <c r="CV227" s="595"/>
      <c r="CW227" s="595"/>
      <c r="CX227" s="595"/>
      <c r="CY227" s="595"/>
      <c r="CZ227" s="595"/>
      <c r="DA227" s="595"/>
      <c r="DB227" s="595"/>
      <c r="DC227" s="595"/>
      <c r="DD227" s="595"/>
      <c r="DE227" s="595"/>
      <c r="DF227" s="595"/>
      <c r="DG227" s="595"/>
      <c r="DH227" s="595"/>
      <c r="DI227" s="595"/>
      <c r="DJ227" s="595"/>
      <c r="DK227" s="595"/>
      <c r="DL227" s="595"/>
      <c r="DM227" s="595"/>
      <c r="DN227" s="595"/>
      <c r="DO227" s="595"/>
      <c r="DP227" s="595"/>
      <c r="DQ227" s="595"/>
      <c r="DR227" s="595"/>
      <c r="DS227" s="595"/>
      <c r="DT227" s="595"/>
      <c r="DU227" s="595"/>
      <c r="DV227" s="595"/>
      <c r="DW227" s="595"/>
      <c r="DX227" s="595"/>
      <c r="DY227" s="595"/>
      <c r="DZ227" s="595"/>
      <c r="EA227" s="595"/>
      <c r="EB227" s="595"/>
      <c r="EC227" s="595"/>
      <c r="ED227" s="595"/>
      <c r="EE227" s="595"/>
      <c r="EF227" s="595"/>
      <c r="EG227" s="595"/>
      <c r="EH227" s="595"/>
      <c r="EI227" s="595"/>
      <c r="EJ227" s="595"/>
      <c r="EK227" s="595"/>
      <c r="EL227" s="595"/>
      <c r="EM227" s="595"/>
      <c r="EN227" s="595"/>
      <c r="EO227" s="595"/>
      <c r="EP227" s="595"/>
      <c r="EQ227" s="595"/>
      <c r="ER227" s="595"/>
      <c r="ES227" s="595"/>
      <c r="ET227" s="595"/>
      <c r="EU227" s="595"/>
      <c r="EV227" s="595"/>
      <c r="EW227" s="595"/>
      <c r="EX227" s="595"/>
      <c r="EY227" s="595"/>
      <c r="EZ227" s="595"/>
      <c r="FA227" s="595"/>
      <c r="FB227" s="595"/>
      <c r="FC227" s="595"/>
      <c r="FD227" s="595"/>
      <c r="FE227" s="595"/>
      <c r="FF227" s="595"/>
      <c r="FG227" s="595"/>
      <c r="FH227" s="595"/>
      <c r="FI227" s="595"/>
      <c r="FJ227" s="595"/>
      <c r="FK227" s="595"/>
      <c r="FL227" s="595"/>
      <c r="FM227" s="595"/>
      <c r="FN227" s="595"/>
      <c r="FO227" s="595"/>
      <c r="FP227" s="595"/>
      <c r="FQ227" s="595"/>
      <c r="FR227" s="595"/>
      <c r="FS227" s="595"/>
      <c r="FT227" s="595"/>
      <c r="FU227" s="595"/>
      <c r="FV227" s="595"/>
      <c r="FW227" s="595"/>
      <c r="FX227" s="595"/>
      <c r="FY227" s="595"/>
      <c r="FZ227" s="595"/>
      <c r="GA227" s="595"/>
      <c r="GB227" s="595"/>
      <c r="GC227" s="595"/>
      <c r="GD227" s="595"/>
      <c r="GE227" s="595"/>
      <c r="GF227" s="595"/>
      <c r="GG227" s="595"/>
      <c r="GH227" s="595"/>
      <c r="GI227" s="595"/>
      <c r="GJ227" s="595"/>
      <c r="GK227" s="595"/>
      <c r="GL227" s="595"/>
      <c r="GM227" s="595"/>
      <c r="GN227" s="595"/>
      <c r="GO227" s="595"/>
      <c r="GP227" s="595"/>
      <c r="GQ227" s="595"/>
      <c r="GR227" s="595"/>
      <c r="GS227" s="595"/>
      <c r="GT227" s="595"/>
      <c r="GU227" s="595"/>
      <c r="GV227" s="595"/>
      <c r="GW227" s="595"/>
      <c r="GX227" s="595"/>
      <c r="GY227" s="595"/>
      <c r="GZ227" s="595"/>
      <c r="HA227" s="595"/>
      <c r="HB227" s="595"/>
      <c r="HC227" s="595"/>
      <c r="HD227" s="595"/>
      <c r="HE227" s="595"/>
      <c r="HF227" s="595"/>
      <c r="HG227" s="595"/>
      <c r="HH227" s="595"/>
      <c r="HI227" s="595"/>
      <c r="HJ227" s="595"/>
      <c r="HK227" s="595"/>
      <c r="HL227" s="595"/>
      <c r="HM227" s="595"/>
      <c r="HN227" s="595"/>
      <c r="HO227" s="595"/>
      <c r="HP227" s="595"/>
      <c r="HQ227" s="595"/>
      <c r="HR227" s="595"/>
      <c r="HS227" s="595"/>
      <c r="HT227" s="595"/>
      <c r="HU227" s="595"/>
      <c r="HV227" s="595"/>
      <c r="HW227" s="595"/>
      <c r="HX227" s="595"/>
      <c r="HY227" s="595"/>
      <c r="HZ227" s="595"/>
      <c r="IA227" s="595"/>
      <c r="IB227" s="595"/>
      <c r="IC227" s="595"/>
      <c r="ID227" s="595"/>
      <c r="IE227" s="595"/>
      <c r="IF227" s="595"/>
      <c r="IG227" s="595"/>
      <c r="IH227" s="595"/>
      <c r="II227" s="595"/>
      <c r="IJ227" s="595"/>
      <c r="IK227" s="595"/>
      <c r="IL227" s="595"/>
      <c r="IM227" s="595"/>
      <c r="IN227" s="595"/>
      <c r="IO227" s="595"/>
      <c r="IP227" s="595"/>
      <c r="IQ227" s="595"/>
      <c r="IR227" s="595"/>
      <c r="IS227" s="595"/>
      <c r="IT227" s="595"/>
      <c r="IU227" s="595"/>
      <c r="IV227" s="595"/>
      <c r="IW227" s="595"/>
      <c r="IX227" s="595"/>
      <c r="IY227" s="595"/>
      <c r="IZ227" s="595"/>
      <c r="JA227" s="595"/>
      <c r="JB227" s="595"/>
      <c r="JC227" s="595"/>
      <c r="JD227" s="595"/>
      <c r="JE227" s="595"/>
      <c r="JF227" s="595"/>
      <c r="JG227" s="595"/>
      <c r="JH227" s="595"/>
      <c r="JI227" s="595"/>
      <c r="JJ227" s="595"/>
      <c r="JK227" s="595"/>
      <c r="JL227" s="595"/>
      <c r="JM227" s="595"/>
      <c r="JN227" s="595"/>
      <c r="JO227" s="595"/>
      <c r="JP227" s="595"/>
      <c r="JQ227" s="595"/>
      <c r="JR227" s="595"/>
      <c r="JS227" s="595"/>
      <c r="JT227" s="595"/>
      <c r="JU227" s="595"/>
      <c r="JV227" s="595"/>
      <c r="JW227" s="595"/>
      <c r="JX227" s="595"/>
      <c r="JY227" s="595"/>
      <c r="JZ227" s="595"/>
      <c r="KA227" s="595"/>
      <c r="KB227" s="595"/>
      <c r="KC227" s="595"/>
      <c r="KD227" s="595"/>
      <c r="KE227" s="595"/>
      <c r="KF227" s="595"/>
      <c r="KG227" s="595"/>
      <c r="KH227" s="595"/>
      <c r="KI227" s="595"/>
      <c r="KJ227" s="595"/>
      <c r="KK227" s="595"/>
      <c r="KL227" s="595"/>
      <c r="KM227" s="595"/>
      <c r="KN227" s="595"/>
      <c r="KO227" s="595"/>
      <c r="KP227" s="595"/>
      <c r="KQ227" s="595"/>
      <c r="KR227" s="595"/>
      <c r="KS227" s="595"/>
      <c r="KT227" s="595"/>
      <c r="KU227" s="595"/>
      <c r="KV227" s="595"/>
      <c r="KW227" s="595"/>
      <c r="KX227" s="595"/>
      <c r="KY227" s="595"/>
      <c r="KZ227" s="595"/>
      <c r="LA227" s="595"/>
      <c r="LB227" s="595"/>
      <c r="LC227" s="595"/>
      <c r="LD227" s="595"/>
      <c r="LE227" s="595"/>
      <c r="LF227" s="595"/>
      <c r="LG227" s="595"/>
      <c r="LH227" s="595"/>
      <c r="LI227" s="595"/>
      <c r="LJ227" s="595"/>
      <c r="LK227" s="595"/>
      <c r="LL227" s="595"/>
      <c r="LM227" s="595"/>
      <c r="LN227" s="595"/>
      <c r="LO227" s="595"/>
      <c r="LP227" s="595"/>
      <c r="LQ227" s="595"/>
      <c r="LR227" s="595"/>
      <c r="LS227" s="595"/>
      <c r="LT227" s="595"/>
      <c r="LU227" s="595"/>
      <c r="LV227" s="595"/>
      <c r="LW227" s="595"/>
      <c r="LX227" s="595"/>
      <c r="LY227" s="595"/>
      <c r="LZ227" s="595"/>
      <c r="MA227" s="595"/>
      <c r="MB227" s="595"/>
      <c r="MC227" s="595"/>
      <c r="MD227" s="595"/>
      <c r="ME227" s="595"/>
      <c r="MF227" s="595"/>
      <c r="MG227" s="595"/>
      <c r="MH227" s="595"/>
      <c r="MI227" s="595"/>
      <c r="MJ227" s="595"/>
      <c r="MK227" s="595"/>
      <c r="ML227" s="595"/>
      <c r="MM227" s="595"/>
      <c r="MN227" s="595"/>
      <c r="MO227" s="595"/>
      <c r="MP227" s="595"/>
      <c r="MQ227" s="595"/>
      <c r="MR227" s="595"/>
      <c r="MS227" s="595"/>
      <c r="MT227" s="595"/>
      <c r="MU227" s="595"/>
      <c r="MV227" s="595"/>
      <c r="MW227" s="595"/>
      <c r="MX227" s="595"/>
      <c r="MY227" s="595"/>
      <c r="MZ227" s="595"/>
      <c r="NA227" s="595"/>
      <c r="NB227" s="595"/>
      <c r="NC227" s="595"/>
      <c r="ND227" s="595"/>
      <c r="NE227" s="595"/>
      <c r="NF227" s="595"/>
      <c r="NG227" s="595"/>
      <c r="NH227" s="595"/>
      <c r="NI227" s="595"/>
      <c r="NJ227" s="595"/>
      <c r="NK227" s="595"/>
      <c r="NL227" s="595"/>
      <c r="NM227" s="595"/>
      <c r="NN227" s="595"/>
      <c r="NO227" s="595"/>
      <c r="NP227" s="595"/>
      <c r="NQ227" s="595"/>
      <c r="NR227" s="595"/>
      <c r="NS227" s="595"/>
      <c r="NT227" s="595"/>
      <c r="NU227" s="595"/>
      <c r="NV227" s="595"/>
      <c r="NW227" s="595"/>
      <c r="NX227" s="595"/>
      <c r="NY227" s="595"/>
      <c r="NZ227" s="595"/>
      <c r="OA227" s="595"/>
      <c r="OB227" s="595"/>
      <c r="OC227" s="595"/>
      <c r="OD227" s="595"/>
      <c r="OE227" s="595"/>
      <c r="OF227" s="595"/>
      <c r="OG227" s="595"/>
      <c r="OH227" s="595"/>
      <c r="OI227" s="595"/>
      <c r="OJ227" s="595"/>
      <c r="OK227" s="595"/>
      <c r="OL227" s="595"/>
      <c r="OM227" s="595"/>
      <c r="ON227" s="595"/>
      <c r="OO227" s="595"/>
      <c r="OP227" s="595"/>
      <c r="OQ227" s="595"/>
      <c r="OR227" s="595"/>
      <c r="OS227" s="595"/>
      <c r="OT227" s="595"/>
      <c r="OU227" s="595"/>
      <c r="OV227" s="595"/>
      <c r="OW227" s="595"/>
      <c r="OX227" s="595"/>
      <c r="OY227" s="595"/>
      <c r="OZ227" s="595"/>
      <c r="PA227" s="595"/>
      <c r="PB227" s="595"/>
      <c r="PC227" s="595"/>
      <c r="PD227" s="595"/>
      <c r="PE227" s="595"/>
      <c r="PF227" s="595"/>
      <c r="PG227" s="595"/>
      <c r="PH227" s="595"/>
      <c r="PI227" s="595"/>
      <c r="PJ227" s="595"/>
      <c r="PK227" s="595"/>
      <c r="PL227" s="595"/>
      <c r="PM227" s="595"/>
      <c r="PN227" s="595"/>
      <c r="PO227" s="595"/>
      <c r="PP227" s="595"/>
      <c r="PQ227" s="595"/>
      <c r="PR227" s="595"/>
      <c r="PS227" s="595"/>
      <c r="PT227" s="595"/>
      <c r="PU227" s="595"/>
      <c r="PV227" s="595"/>
      <c r="PW227" s="595"/>
      <c r="PX227" s="595"/>
      <c r="PY227" s="595"/>
      <c r="PZ227" s="595"/>
      <c r="QA227" s="595"/>
      <c r="QB227" s="595"/>
      <c r="QC227" s="595"/>
      <c r="QD227" s="595"/>
      <c r="QE227" s="595"/>
      <c r="QF227" s="595"/>
      <c r="QG227" s="595"/>
      <c r="QH227" s="595"/>
      <c r="QI227" s="595"/>
      <c r="QJ227" s="595"/>
      <c r="QK227" s="595"/>
      <c r="QL227" s="595"/>
      <c r="QM227" s="595"/>
      <c r="QN227" s="595"/>
      <c r="QO227" s="595"/>
      <c r="QP227" s="595"/>
      <c r="QQ227" s="595"/>
      <c r="QR227" s="595"/>
      <c r="QS227" s="595"/>
      <c r="QT227" s="595"/>
      <c r="QU227" s="595"/>
      <c r="QV227" s="595"/>
      <c r="QW227" s="595"/>
      <c r="QX227" s="595"/>
      <c r="QY227" s="595"/>
      <c r="QZ227" s="595"/>
      <c r="RA227" s="595"/>
      <c r="RB227" s="595"/>
      <c r="RC227" s="595"/>
      <c r="RD227" s="595"/>
      <c r="RE227" s="595"/>
      <c r="RF227" s="595"/>
      <c r="RG227" s="595"/>
      <c r="RH227" s="595"/>
      <c r="RI227" s="595"/>
      <c r="RJ227" s="595"/>
      <c r="RK227" s="595"/>
      <c r="RL227" s="595"/>
      <c r="RM227" s="595"/>
      <c r="RN227" s="595"/>
      <c r="RO227" s="595"/>
      <c r="RP227" s="595"/>
      <c r="RQ227" s="595"/>
      <c r="RR227" s="595"/>
      <c r="RS227" s="595"/>
      <c r="RT227" s="595"/>
      <c r="RU227" s="595"/>
      <c r="RV227" s="595"/>
      <c r="RW227" s="595"/>
      <c r="RX227" s="595"/>
      <c r="RY227" s="595"/>
      <c r="RZ227" s="595"/>
      <c r="SA227" s="595"/>
      <c r="SB227" s="595"/>
      <c r="SC227" s="595"/>
      <c r="SD227" s="595"/>
      <c r="SE227" s="595"/>
      <c r="SF227" s="595"/>
      <c r="SG227" s="595"/>
      <c r="SH227" s="595"/>
      <c r="SI227" s="595"/>
      <c r="SJ227" s="595"/>
      <c r="SK227" s="595"/>
      <c r="SL227" s="595"/>
      <c r="SM227" s="595"/>
      <c r="SN227" s="595"/>
      <c r="SO227" s="595"/>
      <c r="SP227" s="595"/>
      <c r="SQ227" s="595"/>
      <c r="SR227" s="595"/>
      <c r="SS227" s="595"/>
      <c r="ST227" s="595"/>
      <c r="SU227" s="595"/>
      <c r="SV227" s="595"/>
      <c r="SW227" s="595"/>
      <c r="SX227" s="595"/>
      <c r="SY227" s="595"/>
      <c r="SZ227" s="595"/>
      <c r="TA227" s="595"/>
      <c r="TB227" s="595"/>
      <c r="TC227" s="595"/>
      <c r="TD227" s="595"/>
      <c r="TE227" s="595"/>
      <c r="TF227" s="595"/>
      <c r="TG227" s="595"/>
      <c r="TH227" s="595"/>
      <c r="TI227" s="595"/>
      <c r="TJ227" s="595"/>
      <c r="TK227" s="595"/>
      <c r="TL227" s="595"/>
      <c r="TM227" s="595"/>
      <c r="TN227" s="595"/>
      <c r="TO227" s="595"/>
      <c r="TP227" s="595"/>
      <c r="TQ227" s="595"/>
      <c r="TR227" s="595"/>
      <c r="TS227" s="595"/>
      <c r="TT227" s="595"/>
      <c r="TU227" s="595"/>
      <c r="TV227" s="595"/>
      <c r="TW227" s="595"/>
      <c r="TX227" s="595"/>
      <c r="TY227" s="595"/>
      <c r="TZ227" s="595"/>
      <c r="UA227" s="595"/>
      <c r="UB227" s="595"/>
      <c r="UC227" s="595"/>
      <c r="UD227" s="595"/>
      <c r="UE227" s="595"/>
      <c r="UF227" s="595"/>
      <c r="UG227" s="595"/>
      <c r="UH227" s="595"/>
      <c r="UI227" s="595"/>
      <c r="UJ227" s="595"/>
      <c r="UK227" s="595"/>
      <c r="UL227" s="595"/>
      <c r="UM227" s="595"/>
      <c r="UN227" s="595"/>
      <c r="UO227" s="595"/>
      <c r="UP227" s="595"/>
      <c r="UQ227" s="595"/>
      <c r="UR227" s="595"/>
      <c r="US227" s="595"/>
      <c r="UT227" s="595"/>
      <c r="UU227" s="595"/>
      <c r="UV227" s="595"/>
      <c r="UW227" s="595"/>
      <c r="UX227" s="595"/>
      <c r="UY227" s="595"/>
      <c r="UZ227" s="595"/>
      <c r="VA227" s="595"/>
      <c r="VB227" s="595"/>
      <c r="VC227" s="595"/>
      <c r="VD227" s="595"/>
      <c r="VE227" s="595"/>
      <c r="VF227" s="595"/>
      <c r="VG227" s="595"/>
      <c r="VH227" s="595"/>
      <c r="VI227" s="595"/>
      <c r="VJ227" s="595"/>
      <c r="VK227" s="595"/>
      <c r="VL227" s="595"/>
      <c r="VM227" s="595"/>
      <c r="VN227" s="595"/>
      <c r="VO227" s="595"/>
      <c r="VP227" s="595"/>
      <c r="VQ227" s="595"/>
      <c r="VR227" s="595"/>
      <c r="VS227" s="595"/>
      <c r="VT227" s="595"/>
      <c r="VU227" s="595"/>
      <c r="VV227" s="595"/>
      <c r="VW227" s="595"/>
      <c r="VX227" s="595"/>
      <c r="VY227" s="595"/>
      <c r="VZ227" s="595"/>
      <c r="WA227" s="595"/>
      <c r="WB227" s="595"/>
      <c r="WC227" s="595"/>
      <c r="WD227" s="595"/>
      <c r="WE227" s="595"/>
      <c r="WF227" s="595"/>
      <c r="WG227" s="595"/>
      <c r="WH227" s="595"/>
      <c r="WI227" s="595"/>
      <c r="WJ227" s="595"/>
      <c r="WK227" s="595"/>
      <c r="WL227" s="595"/>
      <c r="WM227" s="595"/>
      <c r="WN227" s="595"/>
      <c r="WO227" s="595"/>
      <c r="WP227" s="595"/>
      <c r="WQ227" s="595"/>
      <c r="WR227" s="595"/>
      <c r="WS227" s="595"/>
      <c r="WT227" s="595"/>
      <c r="WU227" s="595"/>
      <c r="WV227" s="595"/>
      <c r="WW227" s="595"/>
      <c r="WX227" s="595"/>
      <c r="WY227" s="595"/>
      <c r="WZ227" s="595"/>
      <c r="XA227" s="595"/>
      <c r="XB227" s="595"/>
      <c r="XC227" s="595"/>
      <c r="XD227" s="595"/>
      <c r="XE227" s="595"/>
      <c r="XF227" s="595"/>
      <c r="XG227" s="595"/>
      <c r="XH227" s="595"/>
      <c r="XI227" s="595"/>
      <c r="XJ227" s="595"/>
      <c r="XK227" s="595"/>
      <c r="XL227" s="595"/>
      <c r="XM227" s="595"/>
      <c r="XN227" s="595"/>
      <c r="XO227" s="595"/>
      <c r="XP227" s="595"/>
      <c r="XQ227" s="595"/>
      <c r="XR227" s="595"/>
      <c r="XS227" s="595"/>
      <c r="XT227" s="595"/>
      <c r="XU227" s="595"/>
      <c r="XV227" s="595"/>
      <c r="XW227" s="595"/>
      <c r="XX227" s="595"/>
      <c r="XY227" s="595"/>
      <c r="XZ227" s="595"/>
      <c r="YA227" s="595"/>
      <c r="YB227" s="595"/>
      <c r="YC227" s="595"/>
      <c r="YD227" s="595"/>
      <c r="YE227" s="595"/>
      <c r="YF227" s="595"/>
      <c r="YG227" s="595"/>
      <c r="YH227" s="595"/>
      <c r="YI227" s="595"/>
      <c r="YJ227" s="595"/>
      <c r="YK227" s="595"/>
      <c r="YL227" s="595"/>
      <c r="YM227" s="595"/>
      <c r="YN227" s="595"/>
      <c r="YO227" s="595"/>
      <c r="YP227" s="595"/>
      <c r="YQ227" s="595"/>
      <c r="YR227" s="595"/>
      <c r="YS227" s="595"/>
      <c r="YT227" s="595"/>
      <c r="YU227" s="595"/>
      <c r="YV227" s="595"/>
      <c r="YW227" s="595"/>
      <c r="YX227" s="595"/>
      <c r="YY227" s="595"/>
      <c r="YZ227" s="595"/>
      <c r="ZA227" s="595"/>
      <c r="ZB227" s="595"/>
      <c r="ZC227" s="595"/>
      <c r="ZD227" s="595"/>
      <c r="ZE227" s="595"/>
      <c r="ZF227" s="595"/>
      <c r="ZG227" s="595"/>
      <c r="ZH227" s="595"/>
      <c r="ZI227" s="595"/>
      <c r="ZJ227" s="595"/>
      <c r="ZK227" s="595"/>
      <c r="ZL227" s="595"/>
      <c r="ZM227" s="595"/>
      <c r="ZN227" s="595"/>
      <c r="ZO227" s="595"/>
      <c r="ZP227" s="595"/>
      <c r="ZQ227" s="595"/>
      <c r="ZR227" s="595"/>
      <c r="ZS227" s="595"/>
      <c r="ZT227" s="595"/>
      <c r="ZU227" s="595"/>
      <c r="ZV227" s="595"/>
      <c r="ZW227" s="595"/>
      <c r="ZX227" s="595"/>
      <c r="ZY227" s="595"/>
      <c r="ZZ227" s="595"/>
      <c r="AAA227" s="595"/>
      <c r="AAB227" s="595"/>
      <c r="AAC227" s="595"/>
      <c r="AAD227" s="595"/>
      <c r="AAE227" s="595"/>
      <c r="AAF227" s="595"/>
      <c r="AAG227" s="595"/>
      <c r="AAH227" s="595"/>
      <c r="AAI227" s="595"/>
      <c r="AAJ227" s="595"/>
      <c r="AAK227" s="595"/>
      <c r="AAL227" s="595"/>
      <c r="AAM227" s="595"/>
      <c r="AAN227" s="595"/>
      <c r="AAO227" s="595"/>
      <c r="AAP227" s="595"/>
      <c r="AAQ227" s="595"/>
      <c r="AAR227" s="595"/>
      <c r="AAS227" s="595"/>
      <c r="AAT227" s="595"/>
      <c r="AAU227" s="595"/>
      <c r="AAV227" s="595"/>
      <c r="AAW227" s="595"/>
      <c r="AAX227" s="595"/>
      <c r="AAY227" s="595"/>
      <c r="AAZ227" s="595"/>
      <c r="ABA227" s="595"/>
      <c r="ABB227" s="595"/>
      <c r="ABC227" s="595"/>
      <c r="ABD227" s="595"/>
      <c r="ABE227" s="595"/>
      <c r="ABF227" s="595"/>
      <c r="ABG227" s="595"/>
      <c r="ABH227" s="595"/>
      <c r="ABI227" s="595"/>
      <c r="ABJ227" s="595"/>
      <c r="ABK227" s="595"/>
      <c r="ABL227" s="595"/>
      <c r="ABM227" s="595"/>
      <c r="ABN227" s="595"/>
      <c r="ABO227" s="595"/>
      <c r="ABP227" s="595"/>
      <c r="ABQ227" s="595"/>
      <c r="ABR227" s="595"/>
      <c r="ABS227" s="595"/>
      <c r="ABT227" s="595"/>
      <c r="ABU227" s="595"/>
      <c r="ABV227" s="595"/>
      <c r="ABW227" s="595"/>
      <c r="ABX227" s="595"/>
      <c r="ABY227" s="595"/>
      <c r="ABZ227" s="595"/>
      <c r="ACA227" s="595"/>
      <c r="ACB227" s="595"/>
      <c r="ACC227" s="595"/>
      <c r="ACD227" s="595"/>
      <c r="ACE227" s="595"/>
      <c r="ACF227" s="595"/>
      <c r="ACG227" s="595"/>
      <c r="ACH227" s="595"/>
      <c r="ACI227" s="595"/>
      <c r="ACJ227" s="595"/>
      <c r="ACK227" s="595"/>
      <c r="ACL227" s="595"/>
      <c r="ACM227" s="595"/>
      <c r="ACN227" s="595"/>
      <c r="ACO227" s="595"/>
      <c r="ACP227" s="595"/>
      <c r="ACQ227" s="595"/>
      <c r="ACR227" s="595"/>
      <c r="ACS227" s="595"/>
      <c r="ACT227" s="595"/>
      <c r="ACU227" s="595"/>
      <c r="ACV227" s="595"/>
      <c r="ACW227" s="595"/>
      <c r="ACX227" s="595"/>
      <c r="ACY227" s="595"/>
      <c r="ACZ227" s="595"/>
      <c r="ADA227" s="595"/>
      <c r="ADB227" s="595"/>
      <c r="ADC227" s="595"/>
      <c r="ADD227" s="595"/>
      <c r="ADE227" s="595"/>
      <c r="ADF227" s="595"/>
      <c r="ADG227" s="595"/>
      <c r="ADH227" s="595"/>
      <c r="ADI227" s="595"/>
      <c r="ADJ227" s="595"/>
      <c r="ADK227" s="595"/>
      <c r="ADL227" s="595"/>
      <c r="ADM227" s="595"/>
      <c r="ADN227" s="595"/>
      <c r="ADO227" s="595"/>
      <c r="ADP227" s="595"/>
      <c r="ADQ227" s="595"/>
      <c r="ADR227" s="595"/>
      <c r="ADS227" s="595"/>
      <c r="ADT227" s="595"/>
      <c r="ADU227" s="595"/>
      <c r="ADV227" s="595"/>
      <c r="ADW227" s="595"/>
      <c r="ADX227" s="595"/>
      <c r="ADY227" s="595"/>
      <c r="ADZ227" s="595"/>
      <c r="AEA227" s="595"/>
      <c r="AEB227" s="595"/>
      <c r="AEC227" s="595"/>
      <c r="AED227" s="595"/>
      <c r="AEE227" s="595"/>
      <c r="AEF227" s="595"/>
      <c r="AEG227" s="595"/>
      <c r="AEH227" s="595"/>
      <c r="AEI227" s="595"/>
      <c r="AEJ227" s="595"/>
      <c r="AEK227" s="595"/>
      <c r="AEL227" s="595"/>
      <c r="AEM227" s="595"/>
      <c r="AEN227" s="595"/>
      <c r="AEO227" s="595"/>
      <c r="AEP227" s="595"/>
      <c r="AEQ227" s="595"/>
      <c r="AER227" s="595"/>
      <c r="AES227" s="595"/>
      <c r="AET227" s="595"/>
      <c r="AEU227" s="595"/>
      <c r="AEV227" s="595"/>
      <c r="AEW227" s="595"/>
      <c r="AEX227" s="595"/>
      <c r="AEY227" s="595"/>
      <c r="AEZ227" s="595"/>
      <c r="AFA227" s="595"/>
      <c r="AFB227" s="595"/>
      <c r="AFC227" s="595"/>
      <c r="AFD227" s="595"/>
      <c r="AFE227" s="595"/>
      <c r="AFF227" s="595"/>
      <c r="AFG227" s="595"/>
      <c r="AFH227" s="595"/>
      <c r="AFI227" s="595"/>
      <c r="AFJ227" s="595"/>
      <c r="AFK227" s="595"/>
      <c r="AFL227" s="595"/>
      <c r="AFM227" s="595"/>
      <c r="AFN227" s="595"/>
      <c r="AFO227" s="595"/>
      <c r="AFP227" s="595"/>
      <c r="AFQ227" s="595"/>
      <c r="AFR227" s="595"/>
      <c r="AFS227" s="595"/>
      <c r="AFT227" s="595"/>
      <c r="AFU227" s="595"/>
      <c r="AFV227" s="595"/>
      <c r="AFW227" s="595"/>
      <c r="AFX227" s="595"/>
      <c r="AFY227" s="595"/>
      <c r="AFZ227" s="595"/>
      <c r="AGA227" s="595"/>
      <c r="AGB227" s="595"/>
      <c r="AGC227" s="595"/>
      <c r="AGD227" s="595"/>
      <c r="AGE227" s="595"/>
      <c r="AGF227" s="595"/>
      <c r="AGG227" s="595"/>
      <c r="AGH227" s="595"/>
      <c r="AGI227" s="595"/>
      <c r="AGJ227" s="595"/>
      <c r="AGK227" s="595"/>
      <c r="AGL227" s="595"/>
      <c r="AGM227" s="595"/>
      <c r="AGN227" s="595"/>
      <c r="AGO227" s="595"/>
      <c r="AGP227" s="595"/>
      <c r="AGQ227" s="595"/>
      <c r="AGR227" s="595"/>
      <c r="AGS227" s="595"/>
      <c r="AGT227" s="595"/>
      <c r="AGU227" s="595"/>
      <c r="AGV227" s="595"/>
      <c r="AGW227" s="595"/>
      <c r="AGX227" s="595"/>
      <c r="AGY227" s="595"/>
      <c r="AGZ227" s="595"/>
      <c r="AHA227" s="595"/>
      <c r="AHB227" s="595"/>
      <c r="AHC227" s="595"/>
      <c r="AHD227" s="595"/>
      <c r="AHE227" s="595"/>
      <c r="AHF227" s="595"/>
      <c r="AHG227" s="595"/>
      <c r="AHH227" s="595"/>
      <c r="AHI227" s="595"/>
      <c r="AHJ227" s="595"/>
      <c r="AHK227" s="595"/>
      <c r="AHL227" s="595"/>
      <c r="AHM227" s="595"/>
      <c r="AHN227" s="595"/>
      <c r="AHO227" s="595"/>
      <c r="AHP227" s="595"/>
      <c r="AHQ227" s="595"/>
      <c r="AHR227" s="595"/>
      <c r="AHS227" s="595"/>
      <c r="AHT227" s="595"/>
      <c r="AHU227" s="595"/>
      <c r="AHV227" s="595"/>
      <c r="AHW227" s="595"/>
      <c r="AHX227" s="595"/>
      <c r="AHY227" s="595"/>
      <c r="AHZ227" s="595"/>
      <c r="AIA227" s="595"/>
      <c r="AIB227" s="595"/>
      <c r="AIC227" s="595"/>
      <c r="AID227" s="595"/>
      <c r="AIE227" s="595"/>
      <c r="AIF227" s="595"/>
      <c r="AIG227" s="595"/>
      <c r="AIH227" s="595"/>
      <c r="AII227" s="595"/>
      <c r="AIJ227" s="595"/>
      <c r="AIK227" s="595"/>
      <c r="AIL227" s="595"/>
      <c r="AIM227" s="595"/>
      <c r="AIN227" s="595"/>
      <c r="AIO227" s="595"/>
      <c r="AIP227" s="595"/>
      <c r="AIQ227" s="595"/>
      <c r="AIR227" s="595"/>
      <c r="AIS227" s="595"/>
      <c r="AIT227" s="595"/>
      <c r="AIU227" s="595"/>
      <c r="AIV227" s="595"/>
      <c r="AIW227" s="595"/>
      <c r="AIX227" s="595"/>
      <c r="AIY227" s="595"/>
      <c r="AIZ227" s="595"/>
      <c r="AJA227" s="595"/>
      <c r="AJB227" s="595"/>
      <c r="AJC227" s="595"/>
      <c r="AJD227" s="595"/>
      <c r="AJE227" s="595"/>
      <c r="AJF227" s="595"/>
      <c r="AJG227" s="595"/>
      <c r="AJH227" s="595"/>
      <c r="AJI227" s="595"/>
      <c r="AJJ227" s="595"/>
      <c r="AJK227" s="595"/>
      <c r="AJL227" s="595"/>
      <c r="AJM227" s="595"/>
      <c r="AJN227" s="595"/>
      <c r="AJO227" s="595"/>
      <c r="AJP227" s="595"/>
      <c r="AJQ227" s="595"/>
      <c r="AJR227" s="595"/>
      <c r="AJS227" s="595"/>
      <c r="AJT227" s="595"/>
      <c r="AJU227" s="595"/>
      <c r="AJV227" s="595"/>
      <c r="AJW227" s="595"/>
      <c r="AJX227" s="595"/>
      <c r="AJY227" s="595"/>
      <c r="AJZ227" s="595"/>
      <c r="AKA227" s="595"/>
      <c r="AKB227" s="595"/>
      <c r="AKC227" s="595"/>
      <c r="AKD227" s="595"/>
      <c r="AKE227" s="595"/>
      <c r="AKF227" s="595"/>
      <c r="AKG227" s="595"/>
      <c r="AKH227" s="595"/>
      <c r="AKI227" s="595"/>
      <c r="AKJ227" s="595"/>
      <c r="AKK227" s="595"/>
      <c r="AKL227" s="595"/>
      <c r="AKM227" s="595"/>
      <c r="AKN227" s="595"/>
      <c r="AKO227" s="595"/>
      <c r="AKP227" s="595"/>
      <c r="AKQ227" s="595"/>
      <c r="AKR227" s="595"/>
      <c r="AKS227" s="595"/>
      <c r="AKT227" s="595"/>
      <c r="AKU227" s="595"/>
      <c r="AKV227" s="595"/>
      <c r="AKW227" s="595"/>
      <c r="AKX227" s="595"/>
      <c r="AKY227" s="595"/>
      <c r="AKZ227" s="595"/>
      <c r="ALA227" s="595"/>
      <c r="ALB227" s="595"/>
      <c r="ALC227" s="595"/>
      <c r="ALD227" s="595"/>
      <c r="ALE227" s="595"/>
      <c r="ALF227" s="595"/>
      <c r="ALG227" s="595"/>
      <c r="ALH227" s="595"/>
      <c r="ALI227" s="595"/>
      <c r="ALJ227" s="595"/>
      <c r="ALK227" s="595"/>
      <c r="ALL227" s="595"/>
      <c r="ALM227" s="595"/>
      <c r="ALN227" s="595"/>
      <c r="ALO227" s="595"/>
      <c r="ALP227" s="595"/>
      <c r="ALQ227" s="595"/>
      <c r="ALR227" s="595"/>
      <c r="ALS227" s="595"/>
      <c r="ALT227" s="595"/>
      <c r="ALU227" s="595"/>
      <c r="ALV227" s="595"/>
      <c r="ALW227" s="595"/>
      <c r="ALX227" s="595"/>
      <c r="ALY227" s="595"/>
      <c r="ALZ227" s="595"/>
      <c r="AMA227" s="595"/>
      <c r="AMB227" s="595"/>
      <c r="AMC227" s="595"/>
      <c r="AMD227" s="595"/>
      <c r="AME227" s="595"/>
      <c r="AMF227" s="595"/>
      <c r="AMG227" s="595"/>
      <c r="AMH227" s="595"/>
      <c r="AMI227" s="595"/>
      <c r="AMJ227" s="595"/>
      <c r="AMK227" s="595"/>
      <c r="AML227" s="595"/>
      <c r="AMM227" s="595"/>
      <c r="AMN227" s="595"/>
      <c r="AMO227" s="595"/>
      <c r="AMP227" s="595"/>
      <c r="AMQ227" s="595"/>
      <c r="AMR227" s="595"/>
      <c r="AMS227" s="595"/>
      <c r="AMT227" s="595"/>
      <c r="AMU227" s="595"/>
      <c r="AMV227" s="595"/>
      <c r="AMW227" s="595"/>
      <c r="AMX227" s="595"/>
      <c r="AMY227" s="595"/>
      <c r="AMZ227" s="595"/>
      <c r="ANA227" s="595"/>
      <c r="ANB227" s="595"/>
      <c r="ANC227" s="595"/>
      <c r="AND227" s="595"/>
      <c r="ANE227" s="595"/>
      <c r="ANF227" s="595"/>
      <c r="ANG227" s="595"/>
      <c r="ANH227" s="595"/>
      <c r="ANI227" s="595"/>
      <c r="ANJ227" s="595"/>
      <c r="ANK227" s="595"/>
      <c r="ANL227" s="595"/>
      <c r="ANM227" s="595"/>
      <c r="ANN227" s="595"/>
      <c r="ANO227" s="595"/>
      <c r="ANP227" s="595"/>
      <c r="ANQ227" s="595"/>
      <c r="ANR227" s="595"/>
      <c r="ANS227" s="595"/>
      <c r="ANT227" s="595"/>
      <c r="ANU227" s="595"/>
      <c r="ANV227" s="595"/>
      <c r="ANW227" s="595"/>
      <c r="ANX227" s="595"/>
      <c r="ANY227" s="595"/>
      <c r="ANZ227" s="595"/>
      <c r="AOA227" s="595"/>
      <c r="AOB227" s="595"/>
      <c r="AOC227" s="595"/>
      <c r="AOD227" s="595"/>
      <c r="AOE227" s="595"/>
      <c r="AOF227" s="595"/>
      <c r="AOG227" s="595"/>
      <c r="AOH227" s="595"/>
      <c r="AOI227" s="595"/>
      <c r="AOJ227" s="595"/>
      <c r="AOK227" s="595"/>
      <c r="AOL227" s="595"/>
      <c r="AOM227" s="595"/>
      <c r="AON227" s="595"/>
      <c r="AOO227" s="595"/>
      <c r="AOP227" s="595"/>
      <c r="AOQ227" s="595"/>
      <c r="AOR227" s="595"/>
      <c r="AOS227" s="595"/>
      <c r="AOT227" s="595"/>
      <c r="AOU227" s="595"/>
      <c r="AOV227" s="595"/>
      <c r="AOW227" s="595"/>
      <c r="AOX227" s="595"/>
      <c r="AOY227" s="595"/>
      <c r="AOZ227" s="595"/>
      <c r="APA227" s="595"/>
      <c r="APB227" s="595"/>
      <c r="APC227" s="595"/>
      <c r="APD227" s="595"/>
      <c r="APE227" s="595"/>
      <c r="APF227" s="595"/>
      <c r="APG227" s="595"/>
      <c r="APH227" s="595"/>
      <c r="API227" s="595"/>
      <c r="APJ227" s="595"/>
      <c r="APK227" s="595"/>
      <c r="APL227" s="595"/>
      <c r="APM227" s="595"/>
      <c r="APN227" s="595"/>
      <c r="APO227" s="595"/>
      <c r="APP227" s="595"/>
      <c r="APQ227" s="595"/>
      <c r="APR227" s="595"/>
      <c r="APS227" s="595"/>
      <c r="APT227" s="595"/>
      <c r="APU227" s="595"/>
      <c r="APV227" s="595"/>
      <c r="APW227" s="595"/>
      <c r="APX227" s="595"/>
      <c r="APY227" s="595"/>
      <c r="APZ227" s="595"/>
      <c r="AQA227" s="595"/>
      <c r="AQB227" s="595"/>
      <c r="AQC227" s="595"/>
      <c r="AQD227" s="595"/>
      <c r="AQE227" s="595"/>
      <c r="AQF227" s="595"/>
      <c r="AQG227" s="595"/>
      <c r="AQH227" s="595"/>
      <c r="AQI227" s="595"/>
      <c r="AQJ227" s="595"/>
      <c r="AQK227" s="595"/>
      <c r="AQL227" s="595"/>
      <c r="AQM227" s="595"/>
      <c r="AQN227" s="595"/>
      <c r="AQO227" s="595"/>
      <c r="AQP227" s="595"/>
      <c r="AQQ227" s="595"/>
      <c r="AQR227" s="595"/>
      <c r="AQS227" s="595"/>
      <c r="AQT227" s="595"/>
      <c r="AQU227" s="595"/>
      <c r="AQV227" s="595"/>
      <c r="AQW227" s="595"/>
      <c r="AQX227" s="595"/>
      <c r="AQY227" s="595"/>
      <c r="AQZ227" s="595"/>
      <c r="ARA227" s="595"/>
      <c r="ARB227" s="595"/>
      <c r="ARC227" s="595"/>
      <c r="ARD227" s="595"/>
      <c r="ARE227" s="595"/>
      <c r="ARF227" s="595"/>
      <c r="ARG227" s="595"/>
      <c r="ARH227" s="595"/>
      <c r="ARI227" s="595"/>
      <c r="ARJ227" s="595"/>
      <c r="ARK227" s="595"/>
      <c r="ARL227" s="595"/>
      <c r="ARM227" s="595"/>
      <c r="ARN227" s="595"/>
      <c r="ARO227" s="595"/>
      <c r="ARP227" s="595"/>
      <c r="ARQ227" s="595"/>
      <c r="ARR227" s="595"/>
      <c r="ARS227" s="595"/>
      <c r="ART227" s="595"/>
      <c r="ARU227" s="595"/>
      <c r="ARV227" s="595"/>
      <c r="ARW227" s="595"/>
      <c r="ARX227" s="595"/>
      <c r="ARY227" s="595"/>
      <c r="ARZ227" s="595"/>
      <c r="ASA227" s="595"/>
      <c r="ASB227" s="595"/>
      <c r="ASC227" s="595"/>
      <c r="ASD227" s="595"/>
      <c r="ASE227" s="595"/>
      <c r="ASF227" s="595"/>
      <c r="ASG227" s="595"/>
      <c r="ASH227" s="595"/>
      <c r="ASI227" s="595"/>
      <c r="ASJ227" s="595"/>
      <c r="ASK227" s="595"/>
      <c r="ASL227" s="595"/>
      <c r="ASM227" s="595"/>
      <c r="ASN227" s="595"/>
      <c r="ASO227" s="595"/>
      <c r="ASP227" s="595"/>
      <c r="ASQ227" s="595"/>
      <c r="ASR227" s="595"/>
      <c r="ASS227" s="595"/>
      <c r="AST227" s="595"/>
      <c r="ASU227" s="595"/>
      <c r="ASV227" s="595"/>
      <c r="ASW227" s="595"/>
      <c r="ASX227" s="595"/>
      <c r="ASY227" s="595"/>
      <c r="ASZ227" s="595"/>
      <c r="ATA227" s="595"/>
      <c r="ATB227" s="595"/>
      <c r="ATC227" s="595"/>
      <c r="ATD227" s="595"/>
      <c r="ATE227" s="595"/>
      <c r="ATF227" s="595"/>
      <c r="ATG227" s="595"/>
      <c r="ATH227" s="595"/>
      <c r="ATI227" s="595"/>
      <c r="ATJ227" s="595"/>
      <c r="ATK227" s="595"/>
      <c r="ATL227" s="595"/>
      <c r="ATM227" s="595"/>
      <c r="ATN227" s="595"/>
      <c r="ATO227" s="595"/>
      <c r="ATP227" s="595"/>
      <c r="ATQ227" s="595"/>
      <c r="ATR227" s="595"/>
      <c r="ATS227" s="595"/>
      <c r="ATT227" s="595"/>
      <c r="ATU227" s="595"/>
      <c r="ATV227" s="595"/>
      <c r="ATW227" s="595"/>
      <c r="ATX227" s="595"/>
      <c r="ATY227" s="595"/>
      <c r="ATZ227" s="595"/>
      <c r="AUA227" s="595"/>
      <c r="AUB227" s="595"/>
      <c r="AUC227" s="595"/>
      <c r="AUD227" s="595"/>
      <c r="AUE227" s="595"/>
      <c r="AUF227" s="595"/>
      <c r="AUG227" s="595"/>
      <c r="AUH227" s="595"/>
      <c r="AUI227" s="595"/>
      <c r="AUJ227" s="595"/>
      <c r="AUK227" s="595"/>
      <c r="AUL227" s="595"/>
      <c r="AUM227" s="595"/>
      <c r="AUN227" s="595"/>
      <c r="AUO227" s="595"/>
      <c r="AUP227" s="595"/>
      <c r="AUQ227" s="595"/>
      <c r="AUR227" s="595"/>
      <c r="AUS227" s="595"/>
      <c r="AUT227" s="595"/>
      <c r="AUU227" s="595"/>
      <c r="AUV227" s="595"/>
      <c r="AUW227" s="595"/>
      <c r="AUX227" s="595"/>
      <c r="AUY227" s="595"/>
      <c r="AUZ227" s="595"/>
      <c r="AVA227" s="595"/>
      <c r="AVB227" s="595"/>
      <c r="AVC227" s="595"/>
      <c r="AVD227" s="595"/>
      <c r="AVE227" s="595"/>
      <c r="AVF227" s="595"/>
      <c r="AVG227" s="595"/>
      <c r="AVH227" s="595"/>
      <c r="AVI227" s="595"/>
      <c r="AVJ227" s="595"/>
      <c r="AVK227" s="595"/>
      <c r="AVL227" s="595"/>
      <c r="AVM227" s="595"/>
      <c r="AVN227" s="595"/>
      <c r="AVO227" s="595"/>
      <c r="AVP227" s="595"/>
      <c r="AVQ227" s="595"/>
      <c r="AVR227" s="595"/>
      <c r="AVS227" s="595"/>
      <c r="AVT227" s="595"/>
      <c r="AVU227" s="595"/>
      <c r="AVV227" s="595"/>
      <c r="AVW227" s="595"/>
      <c r="AVX227" s="595"/>
      <c r="AVY227" s="595"/>
      <c r="AVZ227" s="595"/>
      <c r="AWA227" s="595"/>
      <c r="AWB227" s="595"/>
      <c r="AWC227" s="595"/>
      <c r="AWD227" s="595"/>
      <c r="AWE227" s="595"/>
      <c r="AWF227" s="595"/>
      <c r="AWG227" s="595"/>
      <c r="AWH227" s="595"/>
      <c r="AWI227" s="595"/>
      <c r="AWJ227" s="595"/>
      <c r="AWK227" s="595"/>
      <c r="AWL227" s="595"/>
      <c r="AWM227" s="595"/>
      <c r="AWN227" s="595"/>
      <c r="AWO227" s="595"/>
      <c r="AWP227" s="595"/>
      <c r="AWQ227" s="595"/>
      <c r="AWR227" s="595"/>
      <c r="AWS227" s="595"/>
      <c r="AWT227" s="595"/>
      <c r="AWU227" s="595"/>
      <c r="AWV227" s="595"/>
      <c r="AWW227" s="595"/>
      <c r="AWX227" s="595"/>
      <c r="AWY227" s="595"/>
      <c r="AWZ227" s="595"/>
      <c r="AXA227" s="595"/>
      <c r="AXB227" s="595"/>
      <c r="AXC227" s="595"/>
      <c r="AXD227" s="595"/>
      <c r="AXE227" s="595"/>
      <c r="AXF227" s="595"/>
      <c r="AXG227" s="595"/>
      <c r="AXH227" s="595"/>
      <c r="AXI227" s="595"/>
      <c r="AXJ227" s="595"/>
    </row>
    <row r="228" spans="1:1310" s="596" customFormat="1" ht="23.25" customHeight="1">
      <c r="A228" s="597"/>
      <c r="B228" s="1891" t="s">
        <v>1824</v>
      </c>
      <c r="C228" s="1891"/>
      <c r="D228" s="1891"/>
      <c r="E228" s="1891"/>
      <c r="F228" s="599"/>
      <c r="G228" s="1891" t="s">
        <v>1806</v>
      </c>
      <c r="H228" s="1891"/>
      <c r="I228" s="1891"/>
      <c r="J228" s="599"/>
      <c r="K228" s="1891" t="s">
        <v>1825</v>
      </c>
      <c r="L228" s="1891"/>
      <c r="M228" s="1891"/>
      <c r="N228" s="599"/>
      <c r="O228" s="1891" t="s">
        <v>1826</v>
      </c>
      <c r="P228" s="1891"/>
      <c r="Q228" s="599"/>
      <c r="R228" s="50"/>
      <c r="S228" s="50"/>
      <c r="T228" s="50"/>
      <c r="U228" s="50"/>
      <c r="V228" s="50"/>
      <c r="W228" s="50"/>
      <c r="X228" s="50"/>
      <c r="Y228" s="50"/>
      <c r="Z228" s="50"/>
      <c r="AA228" s="50"/>
      <c r="AB228" s="50"/>
      <c r="AC228" s="50"/>
      <c r="AD228" s="595"/>
      <c r="AE228" s="595"/>
      <c r="AF228" s="595"/>
      <c r="AG228" s="595"/>
      <c r="AH228" s="595"/>
      <c r="AI228" s="595"/>
      <c r="AJ228" s="595"/>
      <c r="AK228" s="595"/>
      <c r="AL228" s="595"/>
      <c r="AM228" s="595"/>
      <c r="AN228" s="595"/>
      <c r="AO228" s="595"/>
      <c r="AP228" s="595"/>
      <c r="AQ228" s="595"/>
      <c r="AR228" s="595"/>
      <c r="AS228" s="595"/>
      <c r="AT228" s="595"/>
      <c r="AU228" s="595"/>
      <c r="AV228" s="595"/>
      <c r="AW228" s="595"/>
      <c r="AX228" s="595"/>
      <c r="AY228" s="595"/>
      <c r="AZ228" s="595"/>
      <c r="BA228" s="595"/>
      <c r="BB228" s="595"/>
      <c r="BC228" s="595"/>
      <c r="BD228" s="595"/>
      <c r="BE228" s="595"/>
      <c r="BF228" s="595"/>
      <c r="BG228" s="595"/>
      <c r="BH228" s="595"/>
      <c r="BI228" s="595"/>
      <c r="BJ228" s="595"/>
      <c r="BK228" s="595"/>
      <c r="BL228" s="595"/>
      <c r="BM228" s="595"/>
      <c r="BN228" s="595"/>
      <c r="BO228" s="595"/>
      <c r="BP228" s="595"/>
      <c r="BQ228" s="595"/>
      <c r="BR228" s="595"/>
      <c r="BS228" s="595"/>
      <c r="BT228" s="595"/>
      <c r="BU228" s="595"/>
      <c r="BV228" s="595"/>
      <c r="BW228" s="595"/>
      <c r="BX228" s="595"/>
      <c r="BY228" s="595"/>
      <c r="BZ228" s="595"/>
      <c r="CA228" s="595"/>
      <c r="CB228" s="595"/>
      <c r="CC228" s="595"/>
      <c r="CD228" s="595"/>
      <c r="CE228" s="595"/>
      <c r="CF228" s="595"/>
      <c r="CG228" s="595"/>
      <c r="CH228" s="595"/>
      <c r="CI228" s="595"/>
      <c r="CJ228" s="595"/>
      <c r="CK228" s="595"/>
      <c r="CL228" s="595"/>
      <c r="CM228" s="595"/>
      <c r="CN228" s="595"/>
      <c r="CO228" s="595"/>
      <c r="CP228" s="595"/>
      <c r="CQ228" s="595"/>
      <c r="CR228" s="595"/>
      <c r="CS228" s="595"/>
      <c r="CT228" s="595"/>
      <c r="CU228" s="595"/>
      <c r="CV228" s="595"/>
      <c r="CW228" s="595"/>
      <c r="CX228" s="595"/>
      <c r="CY228" s="595"/>
      <c r="CZ228" s="595"/>
      <c r="DA228" s="595"/>
      <c r="DB228" s="595"/>
      <c r="DC228" s="595"/>
      <c r="DD228" s="595"/>
      <c r="DE228" s="595"/>
      <c r="DF228" s="595"/>
      <c r="DG228" s="595"/>
      <c r="DH228" s="595"/>
      <c r="DI228" s="595"/>
      <c r="DJ228" s="595"/>
      <c r="DK228" s="595"/>
      <c r="DL228" s="595"/>
      <c r="DM228" s="595"/>
      <c r="DN228" s="595"/>
      <c r="DO228" s="595"/>
      <c r="DP228" s="595"/>
      <c r="DQ228" s="595"/>
      <c r="DR228" s="595"/>
      <c r="DS228" s="595"/>
      <c r="DT228" s="595"/>
      <c r="DU228" s="595"/>
      <c r="DV228" s="595"/>
      <c r="DW228" s="595"/>
      <c r="DX228" s="595"/>
      <c r="DY228" s="595"/>
      <c r="DZ228" s="595"/>
      <c r="EA228" s="595"/>
      <c r="EB228" s="595"/>
      <c r="EC228" s="595"/>
      <c r="ED228" s="595"/>
      <c r="EE228" s="595"/>
      <c r="EF228" s="595"/>
      <c r="EG228" s="595"/>
      <c r="EH228" s="595"/>
      <c r="EI228" s="595"/>
      <c r="EJ228" s="595"/>
      <c r="EK228" s="595"/>
      <c r="EL228" s="595"/>
      <c r="EM228" s="595"/>
      <c r="EN228" s="595"/>
      <c r="EO228" s="595"/>
      <c r="EP228" s="595"/>
      <c r="EQ228" s="595"/>
      <c r="ER228" s="595"/>
      <c r="ES228" s="595"/>
      <c r="ET228" s="595"/>
      <c r="EU228" s="595"/>
      <c r="EV228" s="595"/>
      <c r="EW228" s="595"/>
      <c r="EX228" s="595"/>
      <c r="EY228" s="595"/>
      <c r="EZ228" s="595"/>
      <c r="FA228" s="595"/>
      <c r="FB228" s="595"/>
      <c r="FC228" s="595"/>
      <c r="FD228" s="595"/>
      <c r="FE228" s="595"/>
      <c r="FF228" s="595"/>
      <c r="FG228" s="595"/>
      <c r="FH228" s="595"/>
      <c r="FI228" s="595"/>
      <c r="FJ228" s="595"/>
      <c r="FK228" s="595"/>
      <c r="FL228" s="595"/>
      <c r="FM228" s="595"/>
      <c r="FN228" s="595"/>
      <c r="FO228" s="595"/>
      <c r="FP228" s="595"/>
      <c r="FQ228" s="595"/>
      <c r="FR228" s="595"/>
      <c r="FS228" s="595"/>
      <c r="FT228" s="595"/>
      <c r="FU228" s="595"/>
      <c r="FV228" s="595"/>
      <c r="FW228" s="595"/>
      <c r="FX228" s="595"/>
      <c r="FY228" s="595"/>
      <c r="FZ228" s="595"/>
      <c r="GA228" s="595"/>
      <c r="GB228" s="595"/>
      <c r="GC228" s="595"/>
      <c r="GD228" s="595"/>
      <c r="GE228" s="595"/>
      <c r="GF228" s="595"/>
      <c r="GG228" s="595"/>
      <c r="GH228" s="595"/>
      <c r="GI228" s="595"/>
      <c r="GJ228" s="595"/>
      <c r="GK228" s="595"/>
      <c r="GL228" s="595"/>
      <c r="GM228" s="595"/>
      <c r="GN228" s="595"/>
      <c r="GO228" s="595"/>
      <c r="GP228" s="595"/>
      <c r="GQ228" s="595"/>
      <c r="GR228" s="595"/>
      <c r="GS228" s="595"/>
      <c r="GT228" s="595"/>
      <c r="GU228" s="595"/>
      <c r="GV228" s="595"/>
      <c r="GW228" s="595"/>
      <c r="GX228" s="595"/>
      <c r="GY228" s="595"/>
      <c r="GZ228" s="595"/>
      <c r="HA228" s="595"/>
      <c r="HB228" s="595"/>
      <c r="HC228" s="595"/>
      <c r="HD228" s="595"/>
      <c r="HE228" s="595"/>
      <c r="HF228" s="595"/>
      <c r="HG228" s="595"/>
      <c r="HH228" s="595"/>
      <c r="HI228" s="595"/>
      <c r="HJ228" s="595"/>
      <c r="HK228" s="595"/>
      <c r="HL228" s="595"/>
      <c r="HM228" s="595"/>
      <c r="HN228" s="595"/>
      <c r="HO228" s="595"/>
      <c r="HP228" s="595"/>
      <c r="HQ228" s="595"/>
      <c r="HR228" s="595"/>
      <c r="HS228" s="595"/>
      <c r="HT228" s="595"/>
      <c r="HU228" s="595"/>
      <c r="HV228" s="595"/>
      <c r="HW228" s="595"/>
      <c r="HX228" s="595"/>
      <c r="HY228" s="595"/>
      <c r="HZ228" s="595"/>
      <c r="IA228" s="595"/>
      <c r="IB228" s="595"/>
      <c r="IC228" s="595"/>
      <c r="ID228" s="595"/>
      <c r="IE228" s="595"/>
      <c r="IF228" s="595"/>
      <c r="IG228" s="595"/>
      <c r="IH228" s="595"/>
      <c r="II228" s="595"/>
      <c r="IJ228" s="595"/>
      <c r="IK228" s="595"/>
      <c r="IL228" s="595"/>
      <c r="IM228" s="595"/>
      <c r="IN228" s="595"/>
      <c r="IO228" s="595"/>
      <c r="IP228" s="595"/>
      <c r="IQ228" s="595"/>
      <c r="IR228" s="595"/>
      <c r="IS228" s="595"/>
      <c r="IT228" s="595"/>
      <c r="IU228" s="595"/>
      <c r="IV228" s="595"/>
      <c r="IW228" s="595"/>
      <c r="IX228" s="595"/>
      <c r="IY228" s="595"/>
      <c r="IZ228" s="595"/>
      <c r="JA228" s="595"/>
      <c r="JB228" s="595"/>
      <c r="JC228" s="595"/>
      <c r="JD228" s="595"/>
      <c r="JE228" s="595"/>
      <c r="JF228" s="595"/>
      <c r="JG228" s="595"/>
      <c r="JH228" s="595"/>
      <c r="JI228" s="595"/>
      <c r="JJ228" s="595"/>
      <c r="JK228" s="595"/>
      <c r="JL228" s="595"/>
      <c r="JM228" s="595"/>
      <c r="JN228" s="595"/>
      <c r="JO228" s="595"/>
      <c r="JP228" s="595"/>
      <c r="JQ228" s="595"/>
      <c r="JR228" s="595"/>
      <c r="JS228" s="595"/>
      <c r="JT228" s="595"/>
      <c r="JU228" s="595"/>
      <c r="JV228" s="595"/>
      <c r="JW228" s="595"/>
      <c r="JX228" s="595"/>
      <c r="JY228" s="595"/>
      <c r="JZ228" s="595"/>
      <c r="KA228" s="595"/>
      <c r="KB228" s="595"/>
      <c r="KC228" s="595"/>
      <c r="KD228" s="595"/>
      <c r="KE228" s="595"/>
      <c r="KF228" s="595"/>
      <c r="KG228" s="595"/>
      <c r="KH228" s="595"/>
      <c r="KI228" s="595"/>
      <c r="KJ228" s="595"/>
      <c r="KK228" s="595"/>
      <c r="KL228" s="595"/>
      <c r="KM228" s="595"/>
      <c r="KN228" s="595"/>
      <c r="KO228" s="595"/>
      <c r="KP228" s="595"/>
      <c r="KQ228" s="595"/>
      <c r="KR228" s="595"/>
      <c r="KS228" s="595"/>
      <c r="KT228" s="595"/>
      <c r="KU228" s="595"/>
      <c r="KV228" s="595"/>
      <c r="KW228" s="595"/>
      <c r="KX228" s="595"/>
      <c r="KY228" s="595"/>
      <c r="KZ228" s="595"/>
      <c r="LA228" s="595"/>
      <c r="LB228" s="595"/>
      <c r="LC228" s="595"/>
      <c r="LD228" s="595"/>
      <c r="LE228" s="595"/>
      <c r="LF228" s="595"/>
      <c r="LG228" s="595"/>
      <c r="LH228" s="595"/>
      <c r="LI228" s="595"/>
      <c r="LJ228" s="595"/>
      <c r="LK228" s="595"/>
      <c r="LL228" s="595"/>
      <c r="LM228" s="595"/>
      <c r="LN228" s="595"/>
      <c r="LO228" s="595"/>
      <c r="LP228" s="595"/>
      <c r="LQ228" s="595"/>
      <c r="LR228" s="595"/>
      <c r="LS228" s="595"/>
      <c r="LT228" s="595"/>
      <c r="LU228" s="595"/>
      <c r="LV228" s="595"/>
      <c r="LW228" s="595"/>
      <c r="LX228" s="595"/>
      <c r="LY228" s="595"/>
      <c r="LZ228" s="595"/>
      <c r="MA228" s="595"/>
      <c r="MB228" s="595"/>
      <c r="MC228" s="595"/>
      <c r="MD228" s="595"/>
      <c r="ME228" s="595"/>
      <c r="MF228" s="595"/>
      <c r="MG228" s="595"/>
      <c r="MH228" s="595"/>
      <c r="MI228" s="595"/>
      <c r="MJ228" s="595"/>
      <c r="MK228" s="595"/>
      <c r="ML228" s="595"/>
      <c r="MM228" s="595"/>
      <c r="MN228" s="595"/>
      <c r="MO228" s="595"/>
      <c r="MP228" s="595"/>
      <c r="MQ228" s="595"/>
      <c r="MR228" s="595"/>
      <c r="MS228" s="595"/>
      <c r="MT228" s="595"/>
      <c r="MU228" s="595"/>
      <c r="MV228" s="595"/>
      <c r="MW228" s="595"/>
      <c r="MX228" s="595"/>
      <c r="MY228" s="595"/>
      <c r="MZ228" s="595"/>
      <c r="NA228" s="595"/>
      <c r="NB228" s="595"/>
      <c r="NC228" s="595"/>
      <c r="ND228" s="595"/>
      <c r="NE228" s="595"/>
      <c r="NF228" s="595"/>
      <c r="NG228" s="595"/>
      <c r="NH228" s="595"/>
      <c r="NI228" s="595"/>
      <c r="NJ228" s="595"/>
      <c r="NK228" s="595"/>
      <c r="NL228" s="595"/>
      <c r="NM228" s="595"/>
      <c r="NN228" s="595"/>
      <c r="NO228" s="595"/>
      <c r="NP228" s="595"/>
      <c r="NQ228" s="595"/>
      <c r="NR228" s="595"/>
      <c r="NS228" s="595"/>
      <c r="NT228" s="595"/>
      <c r="NU228" s="595"/>
      <c r="NV228" s="595"/>
      <c r="NW228" s="595"/>
      <c r="NX228" s="595"/>
      <c r="NY228" s="595"/>
      <c r="NZ228" s="595"/>
      <c r="OA228" s="595"/>
      <c r="OB228" s="595"/>
      <c r="OC228" s="595"/>
      <c r="OD228" s="595"/>
      <c r="OE228" s="595"/>
      <c r="OF228" s="595"/>
      <c r="OG228" s="595"/>
      <c r="OH228" s="595"/>
      <c r="OI228" s="595"/>
      <c r="OJ228" s="595"/>
      <c r="OK228" s="595"/>
      <c r="OL228" s="595"/>
      <c r="OM228" s="595"/>
      <c r="ON228" s="595"/>
      <c r="OO228" s="595"/>
      <c r="OP228" s="595"/>
      <c r="OQ228" s="595"/>
      <c r="OR228" s="595"/>
      <c r="OS228" s="595"/>
      <c r="OT228" s="595"/>
      <c r="OU228" s="595"/>
      <c r="OV228" s="595"/>
      <c r="OW228" s="595"/>
      <c r="OX228" s="595"/>
      <c r="OY228" s="595"/>
      <c r="OZ228" s="595"/>
      <c r="PA228" s="595"/>
      <c r="PB228" s="595"/>
      <c r="PC228" s="595"/>
      <c r="PD228" s="595"/>
      <c r="PE228" s="595"/>
      <c r="PF228" s="595"/>
      <c r="PG228" s="595"/>
      <c r="PH228" s="595"/>
      <c r="PI228" s="595"/>
      <c r="PJ228" s="595"/>
      <c r="PK228" s="595"/>
      <c r="PL228" s="595"/>
      <c r="PM228" s="595"/>
      <c r="PN228" s="595"/>
      <c r="PO228" s="595"/>
      <c r="PP228" s="595"/>
      <c r="PQ228" s="595"/>
      <c r="PR228" s="595"/>
      <c r="PS228" s="595"/>
      <c r="PT228" s="595"/>
      <c r="PU228" s="595"/>
      <c r="PV228" s="595"/>
      <c r="PW228" s="595"/>
      <c r="PX228" s="595"/>
      <c r="PY228" s="595"/>
      <c r="PZ228" s="595"/>
      <c r="QA228" s="595"/>
      <c r="QB228" s="595"/>
      <c r="QC228" s="595"/>
      <c r="QD228" s="595"/>
      <c r="QE228" s="595"/>
      <c r="QF228" s="595"/>
      <c r="QG228" s="595"/>
      <c r="QH228" s="595"/>
      <c r="QI228" s="595"/>
      <c r="QJ228" s="595"/>
      <c r="QK228" s="595"/>
      <c r="QL228" s="595"/>
      <c r="QM228" s="595"/>
      <c r="QN228" s="595"/>
      <c r="QO228" s="595"/>
      <c r="QP228" s="595"/>
      <c r="QQ228" s="595"/>
      <c r="QR228" s="595"/>
      <c r="QS228" s="595"/>
      <c r="QT228" s="595"/>
      <c r="QU228" s="595"/>
      <c r="QV228" s="595"/>
      <c r="QW228" s="595"/>
      <c r="QX228" s="595"/>
      <c r="QY228" s="595"/>
      <c r="QZ228" s="595"/>
      <c r="RA228" s="595"/>
      <c r="RB228" s="595"/>
      <c r="RC228" s="595"/>
      <c r="RD228" s="595"/>
      <c r="RE228" s="595"/>
      <c r="RF228" s="595"/>
      <c r="RG228" s="595"/>
      <c r="RH228" s="595"/>
      <c r="RI228" s="595"/>
      <c r="RJ228" s="595"/>
      <c r="RK228" s="595"/>
      <c r="RL228" s="595"/>
      <c r="RM228" s="595"/>
      <c r="RN228" s="595"/>
      <c r="RO228" s="595"/>
      <c r="RP228" s="595"/>
      <c r="RQ228" s="595"/>
      <c r="RR228" s="595"/>
      <c r="RS228" s="595"/>
      <c r="RT228" s="595"/>
      <c r="RU228" s="595"/>
      <c r="RV228" s="595"/>
      <c r="RW228" s="595"/>
      <c r="RX228" s="595"/>
      <c r="RY228" s="595"/>
      <c r="RZ228" s="595"/>
      <c r="SA228" s="595"/>
      <c r="SB228" s="595"/>
      <c r="SC228" s="595"/>
      <c r="SD228" s="595"/>
      <c r="SE228" s="595"/>
      <c r="SF228" s="595"/>
      <c r="SG228" s="595"/>
      <c r="SH228" s="595"/>
      <c r="SI228" s="595"/>
      <c r="SJ228" s="595"/>
      <c r="SK228" s="595"/>
      <c r="SL228" s="595"/>
      <c r="SM228" s="595"/>
      <c r="SN228" s="595"/>
      <c r="SO228" s="595"/>
      <c r="SP228" s="595"/>
      <c r="SQ228" s="595"/>
      <c r="SR228" s="595"/>
      <c r="SS228" s="595"/>
      <c r="ST228" s="595"/>
      <c r="SU228" s="595"/>
      <c r="SV228" s="595"/>
      <c r="SW228" s="595"/>
      <c r="SX228" s="595"/>
      <c r="SY228" s="595"/>
      <c r="SZ228" s="595"/>
      <c r="TA228" s="595"/>
      <c r="TB228" s="595"/>
      <c r="TC228" s="595"/>
      <c r="TD228" s="595"/>
      <c r="TE228" s="595"/>
      <c r="TF228" s="595"/>
      <c r="TG228" s="595"/>
      <c r="TH228" s="595"/>
      <c r="TI228" s="595"/>
      <c r="TJ228" s="595"/>
      <c r="TK228" s="595"/>
      <c r="TL228" s="595"/>
      <c r="TM228" s="595"/>
      <c r="TN228" s="595"/>
      <c r="TO228" s="595"/>
      <c r="TP228" s="595"/>
      <c r="TQ228" s="595"/>
      <c r="TR228" s="595"/>
      <c r="TS228" s="595"/>
      <c r="TT228" s="595"/>
      <c r="TU228" s="595"/>
      <c r="TV228" s="595"/>
      <c r="TW228" s="595"/>
      <c r="TX228" s="595"/>
      <c r="TY228" s="595"/>
      <c r="TZ228" s="595"/>
      <c r="UA228" s="595"/>
      <c r="UB228" s="595"/>
      <c r="UC228" s="595"/>
      <c r="UD228" s="595"/>
      <c r="UE228" s="595"/>
      <c r="UF228" s="595"/>
      <c r="UG228" s="595"/>
      <c r="UH228" s="595"/>
      <c r="UI228" s="595"/>
      <c r="UJ228" s="595"/>
      <c r="UK228" s="595"/>
      <c r="UL228" s="595"/>
      <c r="UM228" s="595"/>
      <c r="UN228" s="595"/>
      <c r="UO228" s="595"/>
      <c r="UP228" s="595"/>
      <c r="UQ228" s="595"/>
      <c r="UR228" s="595"/>
      <c r="US228" s="595"/>
      <c r="UT228" s="595"/>
      <c r="UU228" s="595"/>
      <c r="UV228" s="595"/>
      <c r="UW228" s="595"/>
      <c r="UX228" s="595"/>
      <c r="UY228" s="595"/>
      <c r="UZ228" s="595"/>
      <c r="VA228" s="595"/>
      <c r="VB228" s="595"/>
      <c r="VC228" s="595"/>
      <c r="VD228" s="595"/>
      <c r="VE228" s="595"/>
      <c r="VF228" s="595"/>
      <c r="VG228" s="595"/>
      <c r="VH228" s="595"/>
      <c r="VI228" s="595"/>
      <c r="VJ228" s="595"/>
      <c r="VK228" s="595"/>
      <c r="VL228" s="595"/>
      <c r="VM228" s="595"/>
      <c r="VN228" s="595"/>
      <c r="VO228" s="595"/>
      <c r="VP228" s="595"/>
      <c r="VQ228" s="595"/>
      <c r="VR228" s="595"/>
      <c r="VS228" s="595"/>
      <c r="VT228" s="595"/>
      <c r="VU228" s="595"/>
      <c r="VV228" s="595"/>
      <c r="VW228" s="595"/>
      <c r="VX228" s="595"/>
      <c r="VY228" s="595"/>
      <c r="VZ228" s="595"/>
      <c r="WA228" s="595"/>
      <c r="WB228" s="595"/>
      <c r="WC228" s="595"/>
      <c r="WD228" s="595"/>
      <c r="WE228" s="595"/>
      <c r="WF228" s="595"/>
      <c r="WG228" s="595"/>
      <c r="WH228" s="595"/>
      <c r="WI228" s="595"/>
      <c r="WJ228" s="595"/>
      <c r="WK228" s="595"/>
      <c r="WL228" s="595"/>
      <c r="WM228" s="595"/>
      <c r="WN228" s="595"/>
      <c r="WO228" s="595"/>
      <c r="WP228" s="595"/>
      <c r="WQ228" s="595"/>
      <c r="WR228" s="595"/>
      <c r="WS228" s="595"/>
      <c r="WT228" s="595"/>
      <c r="WU228" s="595"/>
      <c r="WV228" s="595"/>
      <c r="WW228" s="595"/>
      <c r="WX228" s="595"/>
      <c r="WY228" s="595"/>
      <c r="WZ228" s="595"/>
      <c r="XA228" s="595"/>
      <c r="XB228" s="595"/>
      <c r="XC228" s="595"/>
      <c r="XD228" s="595"/>
      <c r="XE228" s="595"/>
      <c r="XF228" s="595"/>
      <c r="XG228" s="595"/>
      <c r="XH228" s="595"/>
      <c r="XI228" s="595"/>
      <c r="XJ228" s="595"/>
      <c r="XK228" s="595"/>
      <c r="XL228" s="595"/>
      <c r="XM228" s="595"/>
      <c r="XN228" s="595"/>
      <c r="XO228" s="595"/>
      <c r="XP228" s="595"/>
      <c r="XQ228" s="595"/>
      <c r="XR228" s="595"/>
      <c r="XS228" s="595"/>
      <c r="XT228" s="595"/>
      <c r="XU228" s="595"/>
      <c r="XV228" s="595"/>
      <c r="XW228" s="595"/>
      <c r="XX228" s="595"/>
      <c r="XY228" s="595"/>
      <c r="XZ228" s="595"/>
      <c r="YA228" s="595"/>
      <c r="YB228" s="595"/>
      <c r="YC228" s="595"/>
      <c r="YD228" s="595"/>
      <c r="YE228" s="595"/>
      <c r="YF228" s="595"/>
      <c r="YG228" s="595"/>
      <c r="YH228" s="595"/>
      <c r="YI228" s="595"/>
      <c r="YJ228" s="595"/>
      <c r="YK228" s="595"/>
      <c r="YL228" s="595"/>
      <c r="YM228" s="595"/>
      <c r="YN228" s="595"/>
      <c r="YO228" s="595"/>
      <c r="YP228" s="595"/>
      <c r="YQ228" s="595"/>
      <c r="YR228" s="595"/>
      <c r="YS228" s="595"/>
      <c r="YT228" s="595"/>
      <c r="YU228" s="595"/>
      <c r="YV228" s="595"/>
      <c r="YW228" s="595"/>
      <c r="YX228" s="595"/>
      <c r="YY228" s="595"/>
      <c r="YZ228" s="595"/>
      <c r="ZA228" s="595"/>
      <c r="ZB228" s="595"/>
      <c r="ZC228" s="595"/>
      <c r="ZD228" s="595"/>
      <c r="ZE228" s="595"/>
      <c r="ZF228" s="595"/>
      <c r="ZG228" s="595"/>
      <c r="ZH228" s="595"/>
      <c r="ZI228" s="595"/>
      <c r="ZJ228" s="595"/>
      <c r="ZK228" s="595"/>
      <c r="ZL228" s="595"/>
      <c r="ZM228" s="595"/>
      <c r="ZN228" s="595"/>
      <c r="ZO228" s="595"/>
      <c r="ZP228" s="595"/>
      <c r="ZQ228" s="595"/>
      <c r="ZR228" s="595"/>
      <c r="ZS228" s="595"/>
      <c r="ZT228" s="595"/>
      <c r="ZU228" s="595"/>
      <c r="ZV228" s="595"/>
      <c r="ZW228" s="595"/>
      <c r="ZX228" s="595"/>
      <c r="ZY228" s="595"/>
      <c r="ZZ228" s="595"/>
      <c r="AAA228" s="595"/>
      <c r="AAB228" s="595"/>
      <c r="AAC228" s="595"/>
      <c r="AAD228" s="595"/>
      <c r="AAE228" s="595"/>
      <c r="AAF228" s="595"/>
      <c r="AAG228" s="595"/>
      <c r="AAH228" s="595"/>
      <c r="AAI228" s="595"/>
      <c r="AAJ228" s="595"/>
      <c r="AAK228" s="595"/>
      <c r="AAL228" s="595"/>
      <c r="AAM228" s="595"/>
      <c r="AAN228" s="595"/>
      <c r="AAO228" s="595"/>
      <c r="AAP228" s="595"/>
      <c r="AAQ228" s="595"/>
      <c r="AAR228" s="595"/>
      <c r="AAS228" s="595"/>
      <c r="AAT228" s="595"/>
      <c r="AAU228" s="595"/>
      <c r="AAV228" s="595"/>
      <c r="AAW228" s="595"/>
      <c r="AAX228" s="595"/>
      <c r="AAY228" s="595"/>
      <c r="AAZ228" s="595"/>
      <c r="ABA228" s="595"/>
      <c r="ABB228" s="595"/>
      <c r="ABC228" s="595"/>
      <c r="ABD228" s="595"/>
      <c r="ABE228" s="595"/>
      <c r="ABF228" s="595"/>
      <c r="ABG228" s="595"/>
      <c r="ABH228" s="595"/>
      <c r="ABI228" s="595"/>
      <c r="ABJ228" s="595"/>
      <c r="ABK228" s="595"/>
      <c r="ABL228" s="595"/>
      <c r="ABM228" s="595"/>
      <c r="ABN228" s="595"/>
      <c r="ABO228" s="595"/>
      <c r="ABP228" s="595"/>
      <c r="ABQ228" s="595"/>
      <c r="ABR228" s="595"/>
      <c r="ABS228" s="595"/>
      <c r="ABT228" s="595"/>
      <c r="ABU228" s="595"/>
      <c r="ABV228" s="595"/>
      <c r="ABW228" s="595"/>
      <c r="ABX228" s="595"/>
      <c r="ABY228" s="595"/>
      <c r="ABZ228" s="595"/>
      <c r="ACA228" s="595"/>
      <c r="ACB228" s="595"/>
      <c r="ACC228" s="595"/>
      <c r="ACD228" s="595"/>
      <c r="ACE228" s="595"/>
      <c r="ACF228" s="595"/>
      <c r="ACG228" s="595"/>
      <c r="ACH228" s="595"/>
      <c r="ACI228" s="595"/>
      <c r="ACJ228" s="595"/>
      <c r="ACK228" s="595"/>
      <c r="ACL228" s="595"/>
      <c r="ACM228" s="595"/>
      <c r="ACN228" s="595"/>
      <c r="ACO228" s="595"/>
      <c r="ACP228" s="595"/>
      <c r="ACQ228" s="595"/>
      <c r="ACR228" s="595"/>
      <c r="ACS228" s="595"/>
      <c r="ACT228" s="595"/>
      <c r="ACU228" s="595"/>
      <c r="ACV228" s="595"/>
      <c r="ACW228" s="595"/>
      <c r="ACX228" s="595"/>
      <c r="ACY228" s="595"/>
      <c r="ACZ228" s="595"/>
      <c r="ADA228" s="595"/>
      <c r="ADB228" s="595"/>
      <c r="ADC228" s="595"/>
      <c r="ADD228" s="595"/>
      <c r="ADE228" s="595"/>
      <c r="ADF228" s="595"/>
      <c r="ADG228" s="595"/>
      <c r="ADH228" s="595"/>
      <c r="ADI228" s="595"/>
      <c r="ADJ228" s="595"/>
      <c r="ADK228" s="595"/>
      <c r="ADL228" s="595"/>
      <c r="ADM228" s="595"/>
      <c r="ADN228" s="595"/>
      <c r="ADO228" s="595"/>
      <c r="ADP228" s="595"/>
      <c r="ADQ228" s="595"/>
      <c r="ADR228" s="595"/>
      <c r="ADS228" s="595"/>
      <c r="ADT228" s="595"/>
      <c r="ADU228" s="595"/>
      <c r="ADV228" s="595"/>
      <c r="ADW228" s="595"/>
      <c r="ADX228" s="595"/>
      <c r="ADY228" s="595"/>
      <c r="ADZ228" s="595"/>
      <c r="AEA228" s="595"/>
      <c r="AEB228" s="595"/>
      <c r="AEC228" s="595"/>
      <c r="AED228" s="595"/>
      <c r="AEE228" s="595"/>
      <c r="AEF228" s="595"/>
      <c r="AEG228" s="595"/>
      <c r="AEH228" s="595"/>
      <c r="AEI228" s="595"/>
      <c r="AEJ228" s="595"/>
      <c r="AEK228" s="595"/>
      <c r="AEL228" s="595"/>
      <c r="AEM228" s="595"/>
      <c r="AEN228" s="595"/>
      <c r="AEO228" s="595"/>
      <c r="AEP228" s="595"/>
      <c r="AEQ228" s="595"/>
      <c r="AER228" s="595"/>
      <c r="AES228" s="595"/>
      <c r="AET228" s="595"/>
      <c r="AEU228" s="595"/>
      <c r="AEV228" s="595"/>
      <c r="AEW228" s="595"/>
      <c r="AEX228" s="595"/>
      <c r="AEY228" s="595"/>
      <c r="AEZ228" s="595"/>
      <c r="AFA228" s="595"/>
      <c r="AFB228" s="595"/>
      <c r="AFC228" s="595"/>
      <c r="AFD228" s="595"/>
      <c r="AFE228" s="595"/>
      <c r="AFF228" s="595"/>
      <c r="AFG228" s="595"/>
      <c r="AFH228" s="595"/>
      <c r="AFI228" s="595"/>
      <c r="AFJ228" s="595"/>
      <c r="AFK228" s="595"/>
      <c r="AFL228" s="595"/>
      <c r="AFM228" s="595"/>
      <c r="AFN228" s="595"/>
      <c r="AFO228" s="595"/>
      <c r="AFP228" s="595"/>
      <c r="AFQ228" s="595"/>
      <c r="AFR228" s="595"/>
      <c r="AFS228" s="595"/>
      <c r="AFT228" s="595"/>
      <c r="AFU228" s="595"/>
      <c r="AFV228" s="595"/>
      <c r="AFW228" s="595"/>
      <c r="AFX228" s="595"/>
      <c r="AFY228" s="595"/>
      <c r="AFZ228" s="595"/>
      <c r="AGA228" s="595"/>
      <c r="AGB228" s="595"/>
      <c r="AGC228" s="595"/>
      <c r="AGD228" s="595"/>
      <c r="AGE228" s="595"/>
      <c r="AGF228" s="595"/>
      <c r="AGG228" s="595"/>
      <c r="AGH228" s="595"/>
      <c r="AGI228" s="595"/>
      <c r="AGJ228" s="595"/>
      <c r="AGK228" s="595"/>
      <c r="AGL228" s="595"/>
      <c r="AGM228" s="595"/>
      <c r="AGN228" s="595"/>
      <c r="AGO228" s="595"/>
      <c r="AGP228" s="595"/>
      <c r="AGQ228" s="595"/>
      <c r="AGR228" s="595"/>
      <c r="AGS228" s="595"/>
      <c r="AGT228" s="595"/>
      <c r="AGU228" s="595"/>
      <c r="AGV228" s="595"/>
      <c r="AGW228" s="595"/>
      <c r="AGX228" s="595"/>
      <c r="AGY228" s="595"/>
      <c r="AGZ228" s="595"/>
      <c r="AHA228" s="595"/>
      <c r="AHB228" s="595"/>
      <c r="AHC228" s="595"/>
      <c r="AHD228" s="595"/>
      <c r="AHE228" s="595"/>
      <c r="AHF228" s="595"/>
      <c r="AHG228" s="595"/>
      <c r="AHH228" s="595"/>
      <c r="AHI228" s="595"/>
      <c r="AHJ228" s="595"/>
      <c r="AHK228" s="595"/>
      <c r="AHL228" s="595"/>
      <c r="AHM228" s="595"/>
      <c r="AHN228" s="595"/>
      <c r="AHO228" s="595"/>
      <c r="AHP228" s="595"/>
      <c r="AHQ228" s="595"/>
      <c r="AHR228" s="595"/>
      <c r="AHS228" s="595"/>
      <c r="AHT228" s="595"/>
      <c r="AHU228" s="595"/>
      <c r="AHV228" s="595"/>
      <c r="AHW228" s="595"/>
      <c r="AHX228" s="595"/>
      <c r="AHY228" s="595"/>
      <c r="AHZ228" s="595"/>
      <c r="AIA228" s="595"/>
      <c r="AIB228" s="595"/>
      <c r="AIC228" s="595"/>
      <c r="AID228" s="595"/>
      <c r="AIE228" s="595"/>
      <c r="AIF228" s="595"/>
      <c r="AIG228" s="595"/>
      <c r="AIH228" s="595"/>
      <c r="AII228" s="595"/>
      <c r="AIJ228" s="595"/>
      <c r="AIK228" s="595"/>
      <c r="AIL228" s="595"/>
      <c r="AIM228" s="595"/>
      <c r="AIN228" s="595"/>
      <c r="AIO228" s="595"/>
      <c r="AIP228" s="595"/>
      <c r="AIQ228" s="595"/>
      <c r="AIR228" s="595"/>
      <c r="AIS228" s="595"/>
      <c r="AIT228" s="595"/>
      <c r="AIU228" s="595"/>
      <c r="AIV228" s="595"/>
      <c r="AIW228" s="595"/>
      <c r="AIX228" s="595"/>
      <c r="AIY228" s="595"/>
      <c r="AIZ228" s="595"/>
      <c r="AJA228" s="595"/>
      <c r="AJB228" s="595"/>
      <c r="AJC228" s="595"/>
      <c r="AJD228" s="595"/>
      <c r="AJE228" s="595"/>
      <c r="AJF228" s="595"/>
      <c r="AJG228" s="595"/>
      <c r="AJH228" s="595"/>
      <c r="AJI228" s="595"/>
      <c r="AJJ228" s="595"/>
      <c r="AJK228" s="595"/>
      <c r="AJL228" s="595"/>
      <c r="AJM228" s="595"/>
      <c r="AJN228" s="595"/>
      <c r="AJO228" s="595"/>
      <c r="AJP228" s="595"/>
      <c r="AJQ228" s="595"/>
      <c r="AJR228" s="595"/>
      <c r="AJS228" s="595"/>
      <c r="AJT228" s="595"/>
      <c r="AJU228" s="595"/>
      <c r="AJV228" s="595"/>
      <c r="AJW228" s="595"/>
      <c r="AJX228" s="595"/>
      <c r="AJY228" s="595"/>
      <c r="AJZ228" s="595"/>
      <c r="AKA228" s="595"/>
      <c r="AKB228" s="595"/>
      <c r="AKC228" s="595"/>
      <c r="AKD228" s="595"/>
      <c r="AKE228" s="595"/>
      <c r="AKF228" s="595"/>
      <c r="AKG228" s="595"/>
      <c r="AKH228" s="595"/>
      <c r="AKI228" s="595"/>
      <c r="AKJ228" s="595"/>
      <c r="AKK228" s="595"/>
      <c r="AKL228" s="595"/>
      <c r="AKM228" s="595"/>
      <c r="AKN228" s="595"/>
      <c r="AKO228" s="595"/>
      <c r="AKP228" s="595"/>
      <c r="AKQ228" s="595"/>
      <c r="AKR228" s="595"/>
      <c r="AKS228" s="595"/>
      <c r="AKT228" s="595"/>
      <c r="AKU228" s="595"/>
      <c r="AKV228" s="595"/>
      <c r="AKW228" s="595"/>
      <c r="AKX228" s="595"/>
      <c r="AKY228" s="595"/>
      <c r="AKZ228" s="595"/>
      <c r="ALA228" s="595"/>
      <c r="ALB228" s="595"/>
      <c r="ALC228" s="595"/>
      <c r="ALD228" s="595"/>
      <c r="ALE228" s="595"/>
      <c r="ALF228" s="595"/>
      <c r="ALG228" s="595"/>
      <c r="ALH228" s="595"/>
      <c r="ALI228" s="595"/>
      <c r="ALJ228" s="595"/>
      <c r="ALK228" s="595"/>
      <c r="ALL228" s="595"/>
      <c r="ALM228" s="595"/>
      <c r="ALN228" s="595"/>
      <c r="ALO228" s="595"/>
      <c r="ALP228" s="595"/>
      <c r="ALQ228" s="595"/>
      <c r="ALR228" s="595"/>
      <c r="ALS228" s="595"/>
      <c r="ALT228" s="595"/>
      <c r="ALU228" s="595"/>
      <c r="ALV228" s="595"/>
      <c r="ALW228" s="595"/>
      <c r="ALX228" s="595"/>
      <c r="ALY228" s="595"/>
      <c r="ALZ228" s="595"/>
      <c r="AMA228" s="595"/>
      <c r="AMB228" s="595"/>
      <c r="AMC228" s="595"/>
      <c r="AMD228" s="595"/>
      <c r="AME228" s="595"/>
      <c r="AMF228" s="595"/>
      <c r="AMG228" s="595"/>
      <c r="AMH228" s="595"/>
      <c r="AMI228" s="595"/>
      <c r="AMJ228" s="595"/>
      <c r="AMK228" s="595"/>
      <c r="AML228" s="595"/>
      <c r="AMM228" s="595"/>
      <c r="AMN228" s="595"/>
      <c r="AMO228" s="595"/>
      <c r="AMP228" s="595"/>
      <c r="AMQ228" s="595"/>
      <c r="AMR228" s="595"/>
      <c r="AMS228" s="595"/>
      <c r="AMT228" s="595"/>
      <c r="AMU228" s="595"/>
      <c r="AMV228" s="595"/>
      <c r="AMW228" s="595"/>
      <c r="AMX228" s="595"/>
      <c r="AMY228" s="595"/>
      <c r="AMZ228" s="595"/>
      <c r="ANA228" s="595"/>
      <c r="ANB228" s="595"/>
      <c r="ANC228" s="595"/>
      <c r="AND228" s="595"/>
      <c r="ANE228" s="595"/>
      <c r="ANF228" s="595"/>
      <c r="ANG228" s="595"/>
      <c r="ANH228" s="595"/>
      <c r="ANI228" s="595"/>
      <c r="ANJ228" s="595"/>
      <c r="ANK228" s="595"/>
      <c r="ANL228" s="595"/>
      <c r="ANM228" s="595"/>
      <c r="ANN228" s="595"/>
      <c r="ANO228" s="595"/>
      <c r="ANP228" s="595"/>
      <c r="ANQ228" s="595"/>
      <c r="ANR228" s="595"/>
      <c r="ANS228" s="595"/>
      <c r="ANT228" s="595"/>
      <c r="ANU228" s="595"/>
      <c r="ANV228" s="595"/>
      <c r="ANW228" s="595"/>
      <c r="ANX228" s="595"/>
      <c r="ANY228" s="595"/>
      <c r="ANZ228" s="595"/>
      <c r="AOA228" s="595"/>
      <c r="AOB228" s="595"/>
      <c r="AOC228" s="595"/>
      <c r="AOD228" s="595"/>
      <c r="AOE228" s="595"/>
      <c r="AOF228" s="595"/>
      <c r="AOG228" s="595"/>
      <c r="AOH228" s="595"/>
      <c r="AOI228" s="595"/>
      <c r="AOJ228" s="595"/>
      <c r="AOK228" s="595"/>
      <c r="AOL228" s="595"/>
      <c r="AOM228" s="595"/>
      <c r="AON228" s="595"/>
      <c r="AOO228" s="595"/>
      <c r="AOP228" s="595"/>
      <c r="AOQ228" s="595"/>
      <c r="AOR228" s="595"/>
      <c r="AOS228" s="595"/>
      <c r="AOT228" s="595"/>
      <c r="AOU228" s="595"/>
      <c r="AOV228" s="595"/>
      <c r="AOW228" s="595"/>
      <c r="AOX228" s="595"/>
      <c r="AOY228" s="595"/>
      <c r="AOZ228" s="595"/>
      <c r="APA228" s="595"/>
      <c r="APB228" s="595"/>
      <c r="APC228" s="595"/>
      <c r="APD228" s="595"/>
      <c r="APE228" s="595"/>
      <c r="APF228" s="595"/>
      <c r="APG228" s="595"/>
      <c r="APH228" s="595"/>
      <c r="API228" s="595"/>
      <c r="APJ228" s="595"/>
      <c r="APK228" s="595"/>
      <c r="APL228" s="595"/>
      <c r="APM228" s="595"/>
      <c r="APN228" s="595"/>
      <c r="APO228" s="595"/>
      <c r="APP228" s="595"/>
      <c r="APQ228" s="595"/>
      <c r="APR228" s="595"/>
      <c r="APS228" s="595"/>
      <c r="APT228" s="595"/>
      <c r="APU228" s="595"/>
      <c r="APV228" s="595"/>
      <c r="APW228" s="595"/>
      <c r="APX228" s="595"/>
      <c r="APY228" s="595"/>
      <c r="APZ228" s="595"/>
      <c r="AQA228" s="595"/>
      <c r="AQB228" s="595"/>
      <c r="AQC228" s="595"/>
      <c r="AQD228" s="595"/>
      <c r="AQE228" s="595"/>
      <c r="AQF228" s="595"/>
      <c r="AQG228" s="595"/>
      <c r="AQH228" s="595"/>
      <c r="AQI228" s="595"/>
      <c r="AQJ228" s="595"/>
      <c r="AQK228" s="595"/>
      <c r="AQL228" s="595"/>
      <c r="AQM228" s="595"/>
      <c r="AQN228" s="595"/>
      <c r="AQO228" s="595"/>
      <c r="AQP228" s="595"/>
      <c r="AQQ228" s="595"/>
      <c r="AQR228" s="595"/>
      <c r="AQS228" s="595"/>
      <c r="AQT228" s="595"/>
      <c r="AQU228" s="595"/>
      <c r="AQV228" s="595"/>
      <c r="AQW228" s="595"/>
      <c r="AQX228" s="595"/>
      <c r="AQY228" s="595"/>
      <c r="AQZ228" s="595"/>
      <c r="ARA228" s="595"/>
      <c r="ARB228" s="595"/>
      <c r="ARC228" s="595"/>
      <c r="ARD228" s="595"/>
      <c r="ARE228" s="595"/>
      <c r="ARF228" s="595"/>
      <c r="ARG228" s="595"/>
      <c r="ARH228" s="595"/>
      <c r="ARI228" s="595"/>
      <c r="ARJ228" s="595"/>
      <c r="ARK228" s="595"/>
      <c r="ARL228" s="595"/>
      <c r="ARM228" s="595"/>
      <c r="ARN228" s="595"/>
      <c r="ARO228" s="595"/>
      <c r="ARP228" s="595"/>
      <c r="ARQ228" s="595"/>
      <c r="ARR228" s="595"/>
      <c r="ARS228" s="595"/>
      <c r="ART228" s="595"/>
      <c r="ARU228" s="595"/>
      <c r="ARV228" s="595"/>
      <c r="ARW228" s="595"/>
      <c r="ARX228" s="595"/>
      <c r="ARY228" s="595"/>
      <c r="ARZ228" s="595"/>
      <c r="ASA228" s="595"/>
      <c r="ASB228" s="595"/>
      <c r="ASC228" s="595"/>
      <c r="ASD228" s="595"/>
      <c r="ASE228" s="595"/>
      <c r="ASF228" s="595"/>
      <c r="ASG228" s="595"/>
      <c r="ASH228" s="595"/>
      <c r="ASI228" s="595"/>
      <c r="ASJ228" s="595"/>
      <c r="ASK228" s="595"/>
      <c r="ASL228" s="595"/>
      <c r="ASM228" s="595"/>
      <c r="ASN228" s="595"/>
      <c r="ASO228" s="595"/>
      <c r="ASP228" s="595"/>
      <c r="ASQ228" s="595"/>
      <c r="ASR228" s="595"/>
      <c r="ASS228" s="595"/>
      <c r="AST228" s="595"/>
      <c r="ASU228" s="595"/>
      <c r="ASV228" s="595"/>
      <c r="ASW228" s="595"/>
      <c r="ASX228" s="595"/>
      <c r="ASY228" s="595"/>
      <c r="ASZ228" s="595"/>
      <c r="ATA228" s="595"/>
      <c r="ATB228" s="595"/>
      <c r="ATC228" s="595"/>
      <c r="ATD228" s="595"/>
      <c r="ATE228" s="595"/>
      <c r="ATF228" s="595"/>
      <c r="ATG228" s="595"/>
      <c r="ATH228" s="595"/>
      <c r="ATI228" s="595"/>
      <c r="ATJ228" s="595"/>
      <c r="ATK228" s="595"/>
      <c r="ATL228" s="595"/>
      <c r="ATM228" s="595"/>
      <c r="ATN228" s="595"/>
      <c r="ATO228" s="595"/>
      <c r="ATP228" s="595"/>
      <c r="ATQ228" s="595"/>
      <c r="ATR228" s="595"/>
      <c r="ATS228" s="595"/>
      <c r="ATT228" s="595"/>
      <c r="ATU228" s="595"/>
      <c r="ATV228" s="595"/>
      <c r="ATW228" s="595"/>
      <c r="ATX228" s="595"/>
      <c r="ATY228" s="595"/>
      <c r="ATZ228" s="595"/>
      <c r="AUA228" s="595"/>
      <c r="AUB228" s="595"/>
      <c r="AUC228" s="595"/>
      <c r="AUD228" s="595"/>
      <c r="AUE228" s="595"/>
      <c r="AUF228" s="595"/>
      <c r="AUG228" s="595"/>
      <c r="AUH228" s="595"/>
      <c r="AUI228" s="595"/>
      <c r="AUJ228" s="595"/>
      <c r="AUK228" s="595"/>
      <c r="AUL228" s="595"/>
      <c r="AUM228" s="595"/>
      <c r="AUN228" s="595"/>
      <c r="AUO228" s="595"/>
      <c r="AUP228" s="595"/>
      <c r="AUQ228" s="595"/>
      <c r="AUR228" s="595"/>
      <c r="AUS228" s="595"/>
      <c r="AUT228" s="595"/>
      <c r="AUU228" s="595"/>
      <c r="AUV228" s="595"/>
      <c r="AUW228" s="595"/>
      <c r="AUX228" s="595"/>
      <c r="AUY228" s="595"/>
      <c r="AUZ228" s="595"/>
      <c r="AVA228" s="595"/>
      <c r="AVB228" s="595"/>
      <c r="AVC228" s="595"/>
      <c r="AVD228" s="595"/>
      <c r="AVE228" s="595"/>
      <c r="AVF228" s="595"/>
      <c r="AVG228" s="595"/>
      <c r="AVH228" s="595"/>
      <c r="AVI228" s="595"/>
      <c r="AVJ228" s="595"/>
      <c r="AVK228" s="595"/>
      <c r="AVL228" s="595"/>
      <c r="AVM228" s="595"/>
      <c r="AVN228" s="595"/>
      <c r="AVO228" s="595"/>
      <c r="AVP228" s="595"/>
      <c r="AVQ228" s="595"/>
      <c r="AVR228" s="595"/>
      <c r="AVS228" s="595"/>
      <c r="AVT228" s="595"/>
      <c r="AVU228" s="595"/>
      <c r="AVV228" s="595"/>
      <c r="AVW228" s="595"/>
      <c r="AVX228" s="595"/>
      <c r="AVY228" s="595"/>
      <c r="AVZ228" s="595"/>
      <c r="AWA228" s="595"/>
      <c r="AWB228" s="595"/>
      <c r="AWC228" s="595"/>
      <c r="AWD228" s="595"/>
      <c r="AWE228" s="595"/>
      <c r="AWF228" s="595"/>
      <c r="AWG228" s="595"/>
      <c r="AWH228" s="595"/>
      <c r="AWI228" s="595"/>
      <c r="AWJ228" s="595"/>
      <c r="AWK228" s="595"/>
      <c r="AWL228" s="595"/>
      <c r="AWM228" s="595"/>
      <c r="AWN228" s="595"/>
      <c r="AWO228" s="595"/>
      <c r="AWP228" s="595"/>
      <c r="AWQ228" s="595"/>
      <c r="AWR228" s="595"/>
      <c r="AWS228" s="595"/>
      <c r="AWT228" s="595"/>
      <c r="AWU228" s="595"/>
      <c r="AWV228" s="595"/>
      <c r="AWW228" s="595"/>
      <c r="AWX228" s="595"/>
      <c r="AWY228" s="595"/>
      <c r="AWZ228" s="595"/>
      <c r="AXA228" s="595"/>
      <c r="AXB228" s="595"/>
      <c r="AXC228" s="595"/>
      <c r="AXD228" s="595"/>
      <c r="AXE228" s="595"/>
      <c r="AXF228" s="595"/>
      <c r="AXG228" s="595"/>
      <c r="AXH228" s="595"/>
      <c r="AXI228" s="595"/>
      <c r="AXJ228" s="595"/>
    </row>
    <row r="229" spans="1:1310" s="596" customFormat="1" ht="23.25" customHeight="1">
      <c r="A229" s="597"/>
      <c r="B229" s="1891" t="s">
        <v>1827</v>
      </c>
      <c r="C229" s="1891"/>
      <c r="D229" s="1891"/>
      <c r="E229" s="1891"/>
      <c r="F229" s="599"/>
      <c r="G229" s="1891" t="s">
        <v>1828</v>
      </c>
      <c r="H229" s="1891"/>
      <c r="I229" s="1891"/>
      <c r="J229" s="599"/>
      <c r="K229" s="1891" t="s">
        <v>1829</v>
      </c>
      <c r="L229" s="1891"/>
      <c r="M229" s="1891"/>
      <c r="N229" s="599"/>
      <c r="O229" s="1891" t="s">
        <v>1826</v>
      </c>
      <c r="P229" s="1891"/>
      <c r="Q229" s="599"/>
      <c r="R229" s="50"/>
      <c r="S229" s="50"/>
      <c r="T229" s="50"/>
      <c r="U229" s="50"/>
      <c r="V229" s="50"/>
      <c r="W229" s="50"/>
      <c r="X229" s="50"/>
      <c r="Y229" s="50"/>
      <c r="Z229" s="50"/>
      <c r="AA229" s="50"/>
      <c r="AB229" s="50"/>
      <c r="AC229" s="50"/>
      <c r="AD229" s="595"/>
      <c r="AE229" s="595"/>
      <c r="AF229" s="595"/>
      <c r="AG229" s="595"/>
      <c r="AH229" s="595"/>
      <c r="AI229" s="595"/>
      <c r="AJ229" s="595"/>
      <c r="AK229" s="595"/>
      <c r="AL229" s="595"/>
      <c r="AM229" s="595"/>
      <c r="AN229" s="595"/>
      <c r="AO229" s="595"/>
      <c r="AP229" s="595"/>
      <c r="AQ229" s="595"/>
      <c r="AR229" s="595"/>
      <c r="AS229" s="595"/>
      <c r="AT229" s="595"/>
      <c r="AU229" s="595"/>
      <c r="AV229" s="595"/>
      <c r="AW229" s="595"/>
      <c r="AX229" s="595"/>
      <c r="AY229" s="595"/>
      <c r="AZ229" s="595"/>
      <c r="BA229" s="595"/>
      <c r="BB229" s="595"/>
      <c r="BC229" s="595"/>
      <c r="BD229" s="595"/>
      <c r="BE229" s="595"/>
      <c r="BF229" s="595"/>
      <c r="BG229" s="595"/>
      <c r="BH229" s="595"/>
      <c r="BI229" s="595"/>
      <c r="BJ229" s="595"/>
      <c r="BK229" s="595"/>
      <c r="BL229" s="595"/>
      <c r="BM229" s="595"/>
      <c r="BN229" s="595"/>
      <c r="BO229" s="595"/>
      <c r="BP229" s="595"/>
      <c r="BQ229" s="595"/>
      <c r="BR229" s="595"/>
      <c r="BS229" s="595"/>
      <c r="BT229" s="595"/>
      <c r="BU229" s="595"/>
      <c r="BV229" s="595"/>
      <c r="BW229" s="595"/>
      <c r="BX229" s="595"/>
      <c r="BY229" s="595"/>
      <c r="BZ229" s="595"/>
      <c r="CA229" s="595"/>
      <c r="CB229" s="595"/>
      <c r="CC229" s="595"/>
      <c r="CD229" s="595"/>
      <c r="CE229" s="595"/>
      <c r="CF229" s="595"/>
      <c r="CG229" s="595"/>
      <c r="CH229" s="595"/>
      <c r="CI229" s="595"/>
      <c r="CJ229" s="595"/>
      <c r="CK229" s="595"/>
      <c r="CL229" s="595"/>
      <c r="CM229" s="595"/>
      <c r="CN229" s="595"/>
      <c r="CO229" s="595"/>
      <c r="CP229" s="595"/>
      <c r="CQ229" s="595"/>
      <c r="CR229" s="595"/>
      <c r="CS229" s="595"/>
      <c r="CT229" s="595"/>
      <c r="CU229" s="595"/>
      <c r="CV229" s="595"/>
      <c r="CW229" s="595"/>
      <c r="CX229" s="595"/>
      <c r="CY229" s="595"/>
      <c r="CZ229" s="595"/>
      <c r="DA229" s="595"/>
      <c r="DB229" s="595"/>
      <c r="DC229" s="595"/>
      <c r="DD229" s="595"/>
      <c r="DE229" s="595"/>
      <c r="DF229" s="595"/>
      <c r="DG229" s="595"/>
      <c r="DH229" s="595"/>
      <c r="DI229" s="595"/>
      <c r="DJ229" s="595"/>
      <c r="DK229" s="595"/>
      <c r="DL229" s="595"/>
      <c r="DM229" s="595"/>
      <c r="DN229" s="595"/>
      <c r="DO229" s="595"/>
      <c r="DP229" s="595"/>
      <c r="DQ229" s="595"/>
      <c r="DR229" s="595"/>
      <c r="DS229" s="595"/>
      <c r="DT229" s="595"/>
      <c r="DU229" s="595"/>
      <c r="DV229" s="595"/>
      <c r="DW229" s="595"/>
      <c r="DX229" s="595"/>
      <c r="DY229" s="595"/>
      <c r="DZ229" s="595"/>
      <c r="EA229" s="595"/>
      <c r="EB229" s="595"/>
      <c r="EC229" s="595"/>
      <c r="ED229" s="595"/>
      <c r="EE229" s="595"/>
      <c r="EF229" s="595"/>
      <c r="EG229" s="595"/>
      <c r="EH229" s="595"/>
      <c r="EI229" s="595"/>
      <c r="EJ229" s="595"/>
      <c r="EK229" s="595"/>
      <c r="EL229" s="595"/>
      <c r="EM229" s="595"/>
      <c r="EN229" s="595"/>
      <c r="EO229" s="595"/>
      <c r="EP229" s="595"/>
      <c r="EQ229" s="595"/>
      <c r="ER229" s="595"/>
      <c r="ES229" s="595"/>
      <c r="ET229" s="595"/>
      <c r="EU229" s="595"/>
      <c r="EV229" s="595"/>
      <c r="EW229" s="595"/>
      <c r="EX229" s="595"/>
      <c r="EY229" s="595"/>
      <c r="EZ229" s="595"/>
      <c r="FA229" s="595"/>
      <c r="FB229" s="595"/>
      <c r="FC229" s="595"/>
      <c r="FD229" s="595"/>
      <c r="FE229" s="595"/>
      <c r="FF229" s="595"/>
      <c r="FG229" s="595"/>
      <c r="FH229" s="595"/>
      <c r="FI229" s="595"/>
      <c r="FJ229" s="595"/>
      <c r="FK229" s="595"/>
      <c r="FL229" s="595"/>
      <c r="FM229" s="595"/>
      <c r="FN229" s="595"/>
      <c r="FO229" s="595"/>
      <c r="FP229" s="595"/>
      <c r="FQ229" s="595"/>
      <c r="FR229" s="595"/>
      <c r="FS229" s="595"/>
      <c r="FT229" s="595"/>
      <c r="FU229" s="595"/>
      <c r="FV229" s="595"/>
      <c r="FW229" s="595"/>
      <c r="FX229" s="595"/>
      <c r="FY229" s="595"/>
      <c r="FZ229" s="595"/>
      <c r="GA229" s="595"/>
      <c r="GB229" s="595"/>
      <c r="GC229" s="595"/>
      <c r="GD229" s="595"/>
      <c r="GE229" s="595"/>
      <c r="GF229" s="595"/>
      <c r="GG229" s="595"/>
      <c r="GH229" s="595"/>
      <c r="GI229" s="595"/>
      <c r="GJ229" s="595"/>
      <c r="GK229" s="595"/>
      <c r="GL229" s="595"/>
      <c r="GM229" s="595"/>
      <c r="GN229" s="595"/>
      <c r="GO229" s="595"/>
      <c r="GP229" s="595"/>
      <c r="GQ229" s="595"/>
      <c r="GR229" s="595"/>
      <c r="GS229" s="595"/>
      <c r="GT229" s="595"/>
      <c r="GU229" s="595"/>
      <c r="GV229" s="595"/>
      <c r="GW229" s="595"/>
      <c r="GX229" s="595"/>
      <c r="GY229" s="595"/>
      <c r="GZ229" s="595"/>
      <c r="HA229" s="595"/>
      <c r="HB229" s="595"/>
      <c r="HC229" s="595"/>
      <c r="HD229" s="595"/>
      <c r="HE229" s="595"/>
      <c r="HF229" s="595"/>
      <c r="HG229" s="595"/>
      <c r="HH229" s="595"/>
      <c r="HI229" s="595"/>
      <c r="HJ229" s="595"/>
      <c r="HK229" s="595"/>
      <c r="HL229" s="595"/>
      <c r="HM229" s="595"/>
      <c r="HN229" s="595"/>
      <c r="HO229" s="595"/>
      <c r="HP229" s="595"/>
      <c r="HQ229" s="595"/>
      <c r="HR229" s="595"/>
      <c r="HS229" s="595"/>
      <c r="HT229" s="595"/>
      <c r="HU229" s="595"/>
      <c r="HV229" s="595"/>
      <c r="HW229" s="595"/>
      <c r="HX229" s="595"/>
      <c r="HY229" s="595"/>
      <c r="HZ229" s="595"/>
      <c r="IA229" s="595"/>
      <c r="IB229" s="595"/>
      <c r="IC229" s="595"/>
      <c r="ID229" s="595"/>
      <c r="IE229" s="595"/>
      <c r="IF229" s="595"/>
      <c r="IG229" s="595"/>
      <c r="IH229" s="595"/>
      <c r="II229" s="595"/>
      <c r="IJ229" s="595"/>
      <c r="IK229" s="595"/>
      <c r="IL229" s="595"/>
      <c r="IM229" s="595"/>
      <c r="IN229" s="595"/>
      <c r="IO229" s="595"/>
      <c r="IP229" s="595"/>
      <c r="IQ229" s="595"/>
      <c r="IR229" s="595"/>
      <c r="IS229" s="595"/>
      <c r="IT229" s="595"/>
      <c r="IU229" s="595"/>
      <c r="IV229" s="595"/>
      <c r="IW229" s="595"/>
      <c r="IX229" s="595"/>
      <c r="IY229" s="595"/>
      <c r="IZ229" s="595"/>
      <c r="JA229" s="595"/>
      <c r="JB229" s="595"/>
      <c r="JC229" s="595"/>
      <c r="JD229" s="595"/>
      <c r="JE229" s="595"/>
      <c r="JF229" s="595"/>
      <c r="JG229" s="595"/>
      <c r="JH229" s="595"/>
      <c r="JI229" s="595"/>
      <c r="JJ229" s="595"/>
      <c r="JK229" s="595"/>
      <c r="JL229" s="595"/>
      <c r="JM229" s="595"/>
      <c r="JN229" s="595"/>
      <c r="JO229" s="595"/>
      <c r="JP229" s="595"/>
      <c r="JQ229" s="595"/>
      <c r="JR229" s="595"/>
      <c r="JS229" s="595"/>
      <c r="JT229" s="595"/>
      <c r="JU229" s="595"/>
      <c r="JV229" s="595"/>
      <c r="JW229" s="595"/>
      <c r="JX229" s="595"/>
      <c r="JY229" s="595"/>
      <c r="JZ229" s="595"/>
      <c r="KA229" s="595"/>
      <c r="KB229" s="595"/>
      <c r="KC229" s="595"/>
      <c r="KD229" s="595"/>
      <c r="KE229" s="595"/>
      <c r="KF229" s="595"/>
      <c r="KG229" s="595"/>
      <c r="KH229" s="595"/>
      <c r="KI229" s="595"/>
      <c r="KJ229" s="595"/>
      <c r="KK229" s="595"/>
      <c r="KL229" s="595"/>
      <c r="KM229" s="595"/>
      <c r="KN229" s="595"/>
      <c r="KO229" s="595"/>
      <c r="KP229" s="595"/>
      <c r="KQ229" s="595"/>
      <c r="KR229" s="595"/>
      <c r="KS229" s="595"/>
      <c r="KT229" s="595"/>
      <c r="KU229" s="595"/>
      <c r="KV229" s="595"/>
      <c r="KW229" s="595"/>
      <c r="KX229" s="595"/>
      <c r="KY229" s="595"/>
      <c r="KZ229" s="595"/>
      <c r="LA229" s="595"/>
      <c r="LB229" s="595"/>
      <c r="LC229" s="595"/>
      <c r="LD229" s="595"/>
      <c r="LE229" s="595"/>
      <c r="LF229" s="595"/>
      <c r="LG229" s="595"/>
      <c r="LH229" s="595"/>
      <c r="LI229" s="595"/>
      <c r="LJ229" s="595"/>
      <c r="LK229" s="595"/>
      <c r="LL229" s="595"/>
      <c r="LM229" s="595"/>
      <c r="LN229" s="595"/>
      <c r="LO229" s="595"/>
      <c r="LP229" s="595"/>
      <c r="LQ229" s="595"/>
      <c r="LR229" s="595"/>
      <c r="LS229" s="595"/>
      <c r="LT229" s="595"/>
      <c r="LU229" s="595"/>
      <c r="LV229" s="595"/>
      <c r="LW229" s="595"/>
      <c r="LX229" s="595"/>
      <c r="LY229" s="595"/>
      <c r="LZ229" s="595"/>
      <c r="MA229" s="595"/>
      <c r="MB229" s="595"/>
      <c r="MC229" s="595"/>
      <c r="MD229" s="595"/>
      <c r="ME229" s="595"/>
      <c r="MF229" s="595"/>
      <c r="MG229" s="595"/>
      <c r="MH229" s="595"/>
      <c r="MI229" s="595"/>
      <c r="MJ229" s="595"/>
      <c r="MK229" s="595"/>
      <c r="ML229" s="595"/>
      <c r="MM229" s="595"/>
      <c r="MN229" s="595"/>
      <c r="MO229" s="595"/>
      <c r="MP229" s="595"/>
      <c r="MQ229" s="595"/>
      <c r="MR229" s="595"/>
      <c r="MS229" s="595"/>
      <c r="MT229" s="595"/>
      <c r="MU229" s="595"/>
      <c r="MV229" s="595"/>
      <c r="MW229" s="595"/>
      <c r="MX229" s="595"/>
      <c r="MY229" s="595"/>
      <c r="MZ229" s="595"/>
      <c r="NA229" s="595"/>
      <c r="NB229" s="595"/>
      <c r="NC229" s="595"/>
      <c r="ND229" s="595"/>
      <c r="NE229" s="595"/>
      <c r="NF229" s="595"/>
      <c r="NG229" s="595"/>
      <c r="NH229" s="595"/>
      <c r="NI229" s="595"/>
      <c r="NJ229" s="595"/>
      <c r="NK229" s="595"/>
      <c r="NL229" s="595"/>
      <c r="NM229" s="595"/>
      <c r="NN229" s="595"/>
      <c r="NO229" s="595"/>
      <c r="NP229" s="595"/>
      <c r="NQ229" s="595"/>
      <c r="NR229" s="595"/>
      <c r="NS229" s="595"/>
      <c r="NT229" s="595"/>
      <c r="NU229" s="595"/>
      <c r="NV229" s="595"/>
      <c r="NW229" s="595"/>
      <c r="NX229" s="595"/>
      <c r="NY229" s="595"/>
      <c r="NZ229" s="595"/>
      <c r="OA229" s="595"/>
      <c r="OB229" s="595"/>
      <c r="OC229" s="595"/>
      <c r="OD229" s="595"/>
      <c r="OE229" s="595"/>
      <c r="OF229" s="595"/>
      <c r="OG229" s="595"/>
      <c r="OH229" s="595"/>
      <c r="OI229" s="595"/>
      <c r="OJ229" s="595"/>
      <c r="OK229" s="595"/>
      <c r="OL229" s="595"/>
      <c r="OM229" s="595"/>
      <c r="ON229" s="595"/>
      <c r="OO229" s="595"/>
      <c r="OP229" s="595"/>
      <c r="OQ229" s="595"/>
      <c r="OR229" s="595"/>
      <c r="OS229" s="595"/>
      <c r="OT229" s="595"/>
      <c r="OU229" s="595"/>
      <c r="OV229" s="595"/>
      <c r="OW229" s="595"/>
      <c r="OX229" s="595"/>
      <c r="OY229" s="595"/>
      <c r="OZ229" s="595"/>
      <c r="PA229" s="595"/>
      <c r="PB229" s="595"/>
      <c r="PC229" s="595"/>
      <c r="PD229" s="595"/>
      <c r="PE229" s="595"/>
      <c r="PF229" s="595"/>
      <c r="PG229" s="595"/>
      <c r="PH229" s="595"/>
      <c r="PI229" s="595"/>
      <c r="PJ229" s="595"/>
      <c r="PK229" s="595"/>
      <c r="PL229" s="595"/>
      <c r="PM229" s="595"/>
      <c r="PN229" s="595"/>
      <c r="PO229" s="595"/>
      <c r="PP229" s="595"/>
      <c r="PQ229" s="595"/>
      <c r="PR229" s="595"/>
      <c r="PS229" s="595"/>
      <c r="PT229" s="595"/>
      <c r="PU229" s="595"/>
      <c r="PV229" s="595"/>
      <c r="PW229" s="595"/>
      <c r="PX229" s="595"/>
      <c r="PY229" s="595"/>
      <c r="PZ229" s="595"/>
      <c r="QA229" s="595"/>
      <c r="QB229" s="595"/>
      <c r="QC229" s="595"/>
      <c r="QD229" s="595"/>
      <c r="QE229" s="595"/>
      <c r="QF229" s="595"/>
      <c r="QG229" s="595"/>
      <c r="QH229" s="595"/>
      <c r="QI229" s="595"/>
      <c r="QJ229" s="595"/>
      <c r="QK229" s="595"/>
      <c r="QL229" s="595"/>
      <c r="QM229" s="595"/>
      <c r="QN229" s="595"/>
      <c r="QO229" s="595"/>
      <c r="QP229" s="595"/>
      <c r="QQ229" s="595"/>
      <c r="QR229" s="595"/>
      <c r="QS229" s="595"/>
      <c r="QT229" s="595"/>
      <c r="QU229" s="595"/>
      <c r="QV229" s="595"/>
      <c r="QW229" s="595"/>
      <c r="QX229" s="595"/>
      <c r="QY229" s="595"/>
      <c r="QZ229" s="595"/>
      <c r="RA229" s="595"/>
      <c r="RB229" s="595"/>
      <c r="RC229" s="595"/>
      <c r="RD229" s="595"/>
      <c r="RE229" s="595"/>
      <c r="RF229" s="595"/>
      <c r="RG229" s="595"/>
      <c r="RH229" s="595"/>
      <c r="RI229" s="595"/>
      <c r="RJ229" s="595"/>
      <c r="RK229" s="595"/>
      <c r="RL229" s="595"/>
      <c r="RM229" s="595"/>
      <c r="RN229" s="595"/>
      <c r="RO229" s="595"/>
      <c r="RP229" s="595"/>
      <c r="RQ229" s="595"/>
      <c r="RR229" s="595"/>
      <c r="RS229" s="595"/>
      <c r="RT229" s="595"/>
      <c r="RU229" s="595"/>
      <c r="RV229" s="595"/>
      <c r="RW229" s="595"/>
      <c r="RX229" s="595"/>
      <c r="RY229" s="595"/>
      <c r="RZ229" s="595"/>
      <c r="SA229" s="595"/>
      <c r="SB229" s="595"/>
      <c r="SC229" s="595"/>
      <c r="SD229" s="595"/>
      <c r="SE229" s="595"/>
      <c r="SF229" s="595"/>
      <c r="SG229" s="595"/>
      <c r="SH229" s="595"/>
      <c r="SI229" s="595"/>
      <c r="SJ229" s="595"/>
      <c r="SK229" s="595"/>
      <c r="SL229" s="595"/>
      <c r="SM229" s="595"/>
      <c r="SN229" s="595"/>
      <c r="SO229" s="595"/>
      <c r="SP229" s="595"/>
      <c r="SQ229" s="595"/>
      <c r="SR229" s="595"/>
      <c r="SS229" s="595"/>
      <c r="ST229" s="595"/>
      <c r="SU229" s="595"/>
      <c r="SV229" s="595"/>
      <c r="SW229" s="595"/>
      <c r="SX229" s="595"/>
      <c r="SY229" s="595"/>
      <c r="SZ229" s="595"/>
      <c r="TA229" s="595"/>
      <c r="TB229" s="595"/>
      <c r="TC229" s="595"/>
      <c r="TD229" s="595"/>
      <c r="TE229" s="595"/>
      <c r="TF229" s="595"/>
      <c r="TG229" s="595"/>
      <c r="TH229" s="595"/>
      <c r="TI229" s="595"/>
      <c r="TJ229" s="595"/>
      <c r="TK229" s="595"/>
      <c r="TL229" s="595"/>
      <c r="TM229" s="595"/>
      <c r="TN229" s="595"/>
      <c r="TO229" s="595"/>
      <c r="TP229" s="595"/>
      <c r="TQ229" s="595"/>
      <c r="TR229" s="595"/>
      <c r="TS229" s="595"/>
      <c r="TT229" s="595"/>
      <c r="TU229" s="595"/>
      <c r="TV229" s="595"/>
      <c r="TW229" s="595"/>
      <c r="TX229" s="595"/>
      <c r="TY229" s="595"/>
      <c r="TZ229" s="595"/>
      <c r="UA229" s="595"/>
      <c r="UB229" s="595"/>
      <c r="UC229" s="595"/>
      <c r="UD229" s="595"/>
      <c r="UE229" s="595"/>
      <c r="UF229" s="595"/>
      <c r="UG229" s="595"/>
      <c r="UH229" s="595"/>
      <c r="UI229" s="595"/>
      <c r="UJ229" s="595"/>
      <c r="UK229" s="595"/>
      <c r="UL229" s="595"/>
      <c r="UM229" s="595"/>
      <c r="UN229" s="595"/>
      <c r="UO229" s="595"/>
      <c r="UP229" s="595"/>
      <c r="UQ229" s="595"/>
      <c r="UR229" s="595"/>
      <c r="US229" s="595"/>
      <c r="UT229" s="595"/>
      <c r="UU229" s="595"/>
      <c r="UV229" s="595"/>
      <c r="UW229" s="595"/>
      <c r="UX229" s="595"/>
      <c r="UY229" s="595"/>
      <c r="UZ229" s="595"/>
      <c r="VA229" s="595"/>
      <c r="VB229" s="595"/>
      <c r="VC229" s="595"/>
      <c r="VD229" s="595"/>
      <c r="VE229" s="595"/>
      <c r="VF229" s="595"/>
      <c r="VG229" s="595"/>
      <c r="VH229" s="595"/>
      <c r="VI229" s="595"/>
      <c r="VJ229" s="595"/>
      <c r="VK229" s="595"/>
      <c r="VL229" s="595"/>
      <c r="VM229" s="595"/>
      <c r="VN229" s="595"/>
      <c r="VO229" s="595"/>
      <c r="VP229" s="595"/>
      <c r="VQ229" s="595"/>
      <c r="VR229" s="595"/>
      <c r="VS229" s="595"/>
      <c r="VT229" s="595"/>
      <c r="VU229" s="595"/>
      <c r="VV229" s="595"/>
      <c r="VW229" s="595"/>
      <c r="VX229" s="595"/>
      <c r="VY229" s="595"/>
      <c r="VZ229" s="595"/>
      <c r="WA229" s="595"/>
      <c r="WB229" s="595"/>
      <c r="WC229" s="595"/>
      <c r="WD229" s="595"/>
      <c r="WE229" s="595"/>
      <c r="WF229" s="595"/>
      <c r="WG229" s="595"/>
      <c r="WH229" s="595"/>
      <c r="WI229" s="595"/>
      <c r="WJ229" s="595"/>
      <c r="WK229" s="595"/>
      <c r="WL229" s="595"/>
      <c r="WM229" s="595"/>
      <c r="WN229" s="595"/>
      <c r="WO229" s="595"/>
      <c r="WP229" s="595"/>
      <c r="WQ229" s="595"/>
      <c r="WR229" s="595"/>
      <c r="WS229" s="595"/>
      <c r="WT229" s="595"/>
      <c r="WU229" s="595"/>
      <c r="WV229" s="595"/>
      <c r="WW229" s="595"/>
      <c r="WX229" s="595"/>
      <c r="WY229" s="595"/>
      <c r="WZ229" s="595"/>
      <c r="XA229" s="595"/>
      <c r="XB229" s="595"/>
      <c r="XC229" s="595"/>
      <c r="XD229" s="595"/>
      <c r="XE229" s="595"/>
      <c r="XF229" s="595"/>
      <c r="XG229" s="595"/>
      <c r="XH229" s="595"/>
      <c r="XI229" s="595"/>
      <c r="XJ229" s="595"/>
      <c r="XK229" s="595"/>
      <c r="XL229" s="595"/>
      <c r="XM229" s="595"/>
      <c r="XN229" s="595"/>
      <c r="XO229" s="595"/>
      <c r="XP229" s="595"/>
      <c r="XQ229" s="595"/>
      <c r="XR229" s="595"/>
      <c r="XS229" s="595"/>
      <c r="XT229" s="595"/>
      <c r="XU229" s="595"/>
      <c r="XV229" s="595"/>
      <c r="XW229" s="595"/>
      <c r="XX229" s="595"/>
      <c r="XY229" s="595"/>
      <c r="XZ229" s="595"/>
      <c r="YA229" s="595"/>
      <c r="YB229" s="595"/>
      <c r="YC229" s="595"/>
      <c r="YD229" s="595"/>
      <c r="YE229" s="595"/>
      <c r="YF229" s="595"/>
      <c r="YG229" s="595"/>
      <c r="YH229" s="595"/>
      <c r="YI229" s="595"/>
      <c r="YJ229" s="595"/>
      <c r="YK229" s="595"/>
      <c r="YL229" s="595"/>
      <c r="YM229" s="595"/>
      <c r="YN229" s="595"/>
      <c r="YO229" s="595"/>
      <c r="YP229" s="595"/>
      <c r="YQ229" s="595"/>
      <c r="YR229" s="595"/>
      <c r="YS229" s="595"/>
      <c r="YT229" s="595"/>
      <c r="YU229" s="595"/>
      <c r="YV229" s="595"/>
      <c r="YW229" s="595"/>
      <c r="YX229" s="595"/>
      <c r="YY229" s="595"/>
      <c r="YZ229" s="595"/>
      <c r="ZA229" s="595"/>
      <c r="ZB229" s="595"/>
      <c r="ZC229" s="595"/>
      <c r="ZD229" s="595"/>
      <c r="ZE229" s="595"/>
      <c r="ZF229" s="595"/>
      <c r="ZG229" s="595"/>
      <c r="ZH229" s="595"/>
      <c r="ZI229" s="595"/>
      <c r="ZJ229" s="595"/>
      <c r="ZK229" s="595"/>
      <c r="ZL229" s="595"/>
      <c r="ZM229" s="595"/>
      <c r="ZN229" s="595"/>
      <c r="ZO229" s="595"/>
      <c r="ZP229" s="595"/>
      <c r="ZQ229" s="595"/>
      <c r="ZR229" s="595"/>
      <c r="ZS229" s="595"/>
      <c r="ZT229" s="595"/>
      <c r="ZU229" s="595"/>
      <c r="ZV229" s="595"/>
      <c r="ZW229" s="595"/>
      <c r="ZX229" s="595"/>
      <c r="ZY229" s="595"/>
      <c r="ZZ229" s="595"/>
      <c r="AAA229" s="595"/>
      <c r="AAB229" s="595"/>
      <c r="AAC229" s="595"/>
      <c r="AAD229" s="595"/>
      <c r="AAE229" s="595"/>
      <c r="AAF229" s="595"/>
      <c r="AAG229" s="595"/>
      <c r="AAH229" s="595"/>
      <c r="AAI229" s="595"/>
      <c r="AAJ229" s="595"/>
      <c r="AAK229" s="595"/>
      <c r="AAL229" s="595"/>
      <c r="AAM229" s="595"/>
      <c r="AAN229" s="595"/>
      <c r="AAO229" s="595"/>
      <c r="AAP229" s="595"/>
      <c r="AAQ229" s="595"/>
      <c r="AAR229" s="595"/>
      <c r="AAS229" s="595"/>
      <c r="AAT229" s="595"/>
      <c r="AAU229" s="595"/>
      <c r="AAV229" s="595"/>
      <c r="AAW229" s="595"/>
      <c r="AAX229" s="595"/>
      <c r="AAY229" s="595"/>
      <c r="AAZ229" s="595"/>
      <c r="ABA229" s="595"/>
      <c r="ABB229" s="595"/>
      <c r="ABC229" s="595"/>
      <c r="ABD229" s="595"/>
      <c r="ABE229" s="595"/>
      <c r="ABF229" s="595"/>
      <c r="ABG229" s="595"/>
      <c r="ABH229" s="595"/>
      <c r="ABI229" s="595"/>
      <c r="ABJ229" s="595"/>
      <c r="ABK229" s="595"/>
      <c r="ABL229" s="595"/>
      <c r="ABM229" s="595"/>
      <c r="ABN229" s="595"/>
      <c r="ABO229" s="595"/>
      <c r="ABP229" s="595"/>
      <c r="ABQ229" s="595"/>
      <c r="ABR229" s="595"/>
      <c r="ABS229" s="595"/>
      <c r="ABT229" s="595"/>
      <c r="ABU229" s="595"/>
      <c r="ABV229" s="595"/>
      <c r="ABW229" s="595"/>
      <c r="ABX229" s="595"/>
      <c r="ABY229" s="595"/>
      <c r="ABZ229" s="595"/>
      <c r="ACA229" s="595"/>
      <c r="ACB229" s="595"/>
      <c r="ACC229" s="595"/>
      <c r="ACD229" s="595"/>
      <c r="ACE229" s="595"/>
      <c r="ACF229" s="595"/>
      <c r="ACG229" s="595"/>
      <c r="ACH229" s="595"/>
      <c r="ACI229" s="595"/>
      <c r="ACJ229" s="595"/>
      <c r="ACK229" s="595"/>
      <c r="ACL229" s="595"/>
      <c r="ACM229" s="595"/>
      <c r="ACN229" s="595"/>
      <c r="ACO229" s="595"/>
      <c r="ACP229" s="595"/>
      <c r="ACQ229" s="595"/>
      <c r="ACR229" s="595"/>
      <c r="ACS229" s="595"/>
      <c r="ACT229" s="595"/>
      <c r="ACU229" s="595"/>
      <c r="ACV229" s="595"/>
      <c r="ACW229" s="595"/>
      <c r="ACX229" s="595"/>
      <c r="ACY229" s="595"/>
      <c r="ACZ229" s="595"/>
      <c r="ADA229" s="595"/>
      <c r="ADB229" s="595"/>
      <c r="ADC229" s="595"/>
      <c r="ADD229" s="595"/>
      <c r="ADE229" s="595"/>
      <c r="ADF229" s="595"/>
      <c r="ADG229" s="595"/>
      <c r="ADH229" s="595"/>
      <c r="ADI229" s="595"/>
      <c r="ADJ229" s="595"/>
      <c r="ADK229" s="595"/>
      <c r="ADL229" s="595"/>
      <c r="ADM229" s="595"/>
      <c r="ADN229" s="595"/>
      <c r="ADO229" s="595"/>
      <c r="ADP229" s="595"/>
      <c r="ADQ229" s="595"/>
      <c r="ADR229" s="595"/>
      <c r="ADS229" s="595"/>
      <c r="ADT229" s="595"/>
      <c r="ADU229" s="595"/>
      <c r="ADV229" s="595"/>
      <c r="ADW229" s="595"/>
      <c r="ADX229" s="595"/>
      <c r="ADY229" s="595"/>
      <c r="ADZ229" s="595"/>
      <c r="AEA229" s="595"/>
      <c r="AEB229" s="595"/>
      <c r="AEC229" s="595"/>
      <c r="AED229" s="595"/>
      <c r="AEE229" s="595"/>
      <c r="AEF229" s="595"/>
      <c r="AEG229" s="595"/>
      <c r="AEH229" s="595"/>
      <c r="AEI229" s="595"/>
      <c r="AEJ229" s="595"/>
      <c r="AEK229" s="595"/>
      <c r="AEL229" s="595"/>
      <c r="AEM229" s="595"/>
      <c r="AEN229" s="595"/>
      <c r="AEO229" s="595"/>
      <c r="AEP229" s="595"/>
      <c r="AEQ229" s="595"/>
      <c r="AER229" s="595"/>
      <c r="AES229" s="595"/>
      <c r="AET229" s="595"/>
      <c r="AEU229" s="595"/>
      <c r="AEV229" s="595"/>
      <c r="AEW229" s="595"/>
      <c r="AEX229" s="595"/>
      <c r="AEY229" s="595"/>
      <c r="AEZ229" s="595"/>
      <c r="AFA229" s="595"/>
      <c r="AFB229" s="595"/>
      <c r="AFC229" s="595"/>
      <c r="AFD229" s="595"/>
      <c r="AFE229" s="595"/>
      <c r="AFF229" s="595"/>
      <c r="AFG229" s="595"/>
      <c r="AFH229" s="595"/>
      <c r="AFI229" s="595"/>
      <c r="AFJ229" s="595"/>
      <c r="AFK229" s="595"/>
      <c r="AFL229" s="595"/>
      <c r="AFM229" s="595"/>
      <c r="AFN229" s="595"/>
      <c r="AFO229" s="595"/>
      <c r="AFP229" s="595"/>
      <c r="AFQ229" s="595"/>
      <c r="AFR229" s="595"/>
      <c r="AFS229" s="595"/>
      <c r="AFT229" s="595"/>
      <c r="AFU229" s="595"/>
      <c r="AFV229" s="595"/>
      <c r="AFW229" s="595"/>
      <c r="AFX229" s="595"/>
      <c r="AFY229" s="595"/>
      <c r="AFZ229" s="595"/>
      <c r="AGA229" s="595"/>
      <c r="AGB229" s="595"/>
      <c r="AGC229" s="595"/>
      <c r="AGD229" s="595"/>
      <c r="AGE229" s="595"/>
      <c r="AGF229" s="595"/>
      <c r="AGG229" s="595"/>
      <c r="AGH229" s="595"/>
      <c r="AGI229" s="595"/>
      <c r="AGJ229" s="595"/>
      <c r="AGK229" s="595"/>
      <c r="AGL229" s="595"/>
      <c r="AGM229" s="595"/>
      <c r="AGN229" s="595"/>
      <c r="AGO229" s="595"/>
      <c r="AGP229" s="595"/>
      <c r="AGQ229" s="595"/>
      <c r="AGR229" s="595"/>
      <c r="AGS229" s="595"/>
      <c r="AGT229" s="595"/>
      <c r="AGU229" s="595"/>
      <c r="AGV229" s="595"/>
      <c r="AGW229" s="595"/>
      <c r="AGX229" s="595"/>
      <c r="AGY229" s="595"/>
      <c r="AGZ229" s="595"/>
      <c r="AHA229" s="595"/>
      <c r="AHB229" s="595"/>
      <c r="AHC229" s="595"/>
      <c r="AHD229" s="595"/>
      <c r="AHE229" s="595"/>
      <c r="AHF229" s="595"/>
      <c r="AHG229" s="595"/>
      <c r="AHH229" s="595"/>
      <c r="AHI229" s="595"/>
      <c r="AHJ229" s="595"/>
      <c r="AHK229" s="595"/>
      <c r="AHL229" s="595"/>
      <c r="AHM229" s="595"/>
      <c r="AHN229" s="595"/>
      <c r="AHO229" s="595"/>
      <c r="AHP229" s="595"/>
      <c r="AHQ229" s="595"/>
      <c r="AHR229" s="595"/>
      <c r="AHS229" s="595"/>
      <c r="AHT229" s="595"/>
      <c r="AHU229" s="595"/>
      <c r="AHV229" s="595"/>
      <c r="AHW229" s="595"/>
      <c r="AHX229" s="595"/>
      <c r="AHY229" s="595"/>
      <c r="AHZ229" s="595"/>
      <c r="AIA229" s="595"/>
      <c r="AIB229" s="595"/>
      <c r="AIC229" s="595"/>
      <c r="AID229" s="595"/>
      <c r="AIE229" s="595"/>
      <c r="AIF229" s="595"/>
      <c r="AIG229" s="595"/>
      <c r="AIH229" s="595"/>
      <c r="AII229" s="595"/>
      <c r="AIJ229" s="595"/>
      <c r="AIK229" s="595"/>
      <c r="AIL229" s="595"/>
      <c r="AIM229" s="595"/>
      <c r="AIN229" s="595"/>
      <c r="AIO229" s="595"/>
      <c r="AIP229" s="595"/>
      <c r="AIQ229" s="595"/>
      <c r="AIR229" s="595"/>
      <c r="AIS229" s="595"/>
      <c r="AIT229" s="595"/>
      <c r="AIU229" s="595"/>
      <c r="AIV229" s="595"/>
      <c r="AIW229" s="595"/>
      <c r="AIX229" s="595"/>
      <c r="AIY229" s="595"/>
      <c r="AIZ229" s="595"/>
      <c r="AJA229" s="595"/>
      <c r="AJB229" s="595"/>
      <c r="AJC229" s="595"/>
      <c r="AJD229" s="595"/>
      <c r="AJE229" s="595"/>
      <c r="AJF229" s="595"/>
      <c r="AJG229" s="595"/>
      <c r="AJH229" s="595"/>
      <c r="AJI229" s="595"/>
      <c r="AJJ229" s="595"/>
      <c r="AJK229" s="595"/>
      <c r="AJL229" s="595"/>
      <c r="AJM229" s="595"/>
      <c r="AJN229" s="595"/>
      <c r="AJO229" s="595"/>
      <c r="AJP229" s="595"/>
      <c r="AJQ229" s="595"/>
      <c r="AJR229" s="595"/>
      <c r="AJS229" s="595"/>
      <c r="AJT229" s="595"/>
      <c r="AJU229" s="595"/>
      <c r="AJV229" s="595"/>
      <c r="AJW229" s="595"/>
      <c r="AJX229" s="595"/>
      <c r="AJY229" s="595"/>
      <c r="AJZ229" s="595"/>
      <c r="AKA229" s="595"/>
      <c r="AKB229" s="595"/>
      <c r="AKC229" s="595"/>
      <c r="AKD229" s="595"/>
      <c r="AKE229" s="595"/>
      <c r="AKF229" s="595"/>
      <c r="AKG229" s="595"/>
      <c r="AKH229" s="595"/>
      <c r="AKI229" s="595"/>
      <c r="AKJ229" s="595"/>
      <c r="AKK229" s="595"/>
      <c r="AKL229" s="595"/>
      <c r="AKM229" s="595"/>
      <c r="AKN229" s="595"/>
      <c r="AKO229" s="595"/>
      <c r="AKP229" s="595"/>
      <c r="AKQ229" s="595"/>
      <c r="AKR229" s="595"/>
      <c r="AKS229" s="595"/>
      <c r="AKT229" s="595"/>
      <c r="AKU229" s="595"/>
      <c r="AKV229" s="595"/>
      <c r="AKW229" s="595"/>
      <c r="AKX229" s="595"/>
      <c r="AKY229" s="595"/>
      <c r="AKZ229" s="595"/>
      <c r="ALA229" s="595"/>
      <c r="ALB229" s="595"/>
      <c r="ALC229" s="595"/>
      <c r="ALD229" s="595"/>
      <c r="ALE229" s="595"/>
      <c r="ALF229" s="595"/>
      <c r="ALG229" s="595"/>
      <c r="ALH229" s="595"/>
      <c r="ALI229" s="595"/>
      <c r="ALJ229" s="595"/>
      <c r="ALK229" s="595"/>
      <c r="ALL229" s="595"/>
      <c r="ALM229" s="595"/>
      <c r="ALN229" s="595"/>
      <c r="ALO229" s="595"/>
      <c r="ALP229" s="595"/>
      <c r="ALQ229" s="595"/>
      <c r="ALR229" s="595"/>
      <c r="ALS229" s="595"/>
      <c r="ALT229" s="595"/>
      <c r="ALU229" s="595"/>
      <c r="ALV229" s="595"/>
      <c r="ALW229" s="595"/>
      <c r="ALX229" s="595"/>
      <c r="ALY229" s="595"/>
      <c r="ALZ229" s="595"/>
      <c r="AMA229" s="595"/>
      <c r="AMB229" s="595"/>
      <c r="AMC229" s="595"/>
      <c r="AMD229" s="595"/>
      <c r="AME229" s="595"/>
      <c r="AMF229" s="595"/>
      <c r="AMG229" s="595"/>
      <c r="AMH229" s="595"/>
      <c r="AMI229" s="595"/>
      <c r="AMJ229" s="595"/>
      <c r="AMK229" s="595"/>
      <c r="AML229" s="595"/>
      <c r="AMM229" s="595"/>
      <c r="AMN229" s="595"/>
      <c r="AMO229" s="595"/>
      <c r="AMP229" s="595"/>
      <c r="AMQ229" s="595"/>
      <c r="AMR229" s="595"/>
      <c r="AMS229" s="595"/>
      <c r="AMT229" s="595"/>
      <c r="AMU229" s="595"/>
      <c r="AMV229" s="595"/>
      <c r="AMW229" s="595"/>
      <c r="AMX229" s="595"/>
      <c r="AMY229" s="595"/>
      <c r="AMZ229" s="595"/>
      <c r="ANA229" s="595"/>
      <c r="ANB229" s="595"/>
      <c r="ANC229" s="595"/>
      <c r="AND229" s="595"/>
      <c r="ANE229" s="595"/>
      <c r="ANF229" s="595"/>
      <c r="ANG229" s="595"/>
      <c r="ANH229" s="595"/>
      <c r="ANI229" s="595"/>
      <c r="ANJ229" s="595"/>
      <c r="ANK229" s="595"/>
      <c r="ANL229" s="595"/>
      <c r="ANM229" s="595"/>
      <c r="ANN229" s="595"/>
      <c r="ANO229" s="595"/>
      <c r="ANP229" s="595"/>
      <c r="ANQ229" s="595"/>
      <c r="ANR229" s="595"/>
      <c r="ANS229" s="595"/>
      <c r="ANT229" s="595"/>
      <c r="ANU229" s="595"/>
      <c r="ANV229" s="595"/>
      <c r="ANW229" s="595"/>
      <c r="ANX229" s="595"/>
      <c r="ANY229" s="595"/>
      <c r="ANZ229" s="595"/>
      <c r="AOA229" s="595"/>
      <c r="AOB229" s="595"/>
      <c r="AOC229" s="595"/>
      <c r="AOD229" s="595"/>
      <c r="AOE229" s="595"/>
      <c r="AOF229" s="595"/>
      <c r="AOG229" s="595"/>
      <c r="AOH229" s="595"/>
      <c r="AOI229" s="595"/>
      <c r="AOJ229" s="595"/>
      <c r="AOK229" s="595"/>
      <c r="AOL229" s="595"/>
      <c r="AOM229" s="595"/>
      <c r="AON229" s="595"/>
      <c r="AOO229" s="595"/>
      <c r="AOP229" s="595"/>
      <c r="AOQ229" s="595"/>
      <c r="AOR229" s="595"/>
      <c r="AOS229" s="595"/>
      <c r="AOT229" s="595"/>
      <c r="AOU229" s="595"/>
      <c r="AOV229" s="595"/>
      <c r="AOW229" s="595"/>
      <c r="AOX229" s="595"/>
      <c r="AOY229" s="595"/>
      <c r="AOZ229" s="595"/>
      <c r="APA229" s="595"/>
      <c r="APB229" s="595"/>
      <c r="APC229" s="595"/>
      <c r="APD229" s="595"/>
      <c r="APE229" s="595"/>
      <c r="APF229" s="595"/>
      <c r="APG229" s="595"/>
      <c r="APH229" s="595"/>
      <c r="API229" s="595"/>
      <c r="APJ229" s="595"/>
      <c r="APK229" s="595"/>
      <c r="APL229" s="595"/>
      <c r="APM229" s="595"/>
      <c r="APN229" s="595"/>
      <c r="APO229" s="595"/>
      <c r="APP229" s="595"/>
      <c r="APQ229" s="595"/>
      <c r="APR229" s="595"/>
      <c r="APS229" s="595"/>
      <c r="APT229" s="595"/>
      <c r="APU229" s="595"/>
      <c r="APV229" s="595"/>
      <c r="APW229" s="595"/>
      <c r="APX229" s="595"/>
      <c r="APY229" s="595"/>
      <c r="APZ229" s="595"/>
      <c r="AQA229" s="595"/>
      <c r="AQB229" s="595"/>
      <c r="AQC229" s="595"/>
      <c r="AQD229" s="595"/>
      <c r="AQE229" s="595"/>
      <c r="AQF229" s="595"/>
      <c r="AQG229" s="595"/>
      <c r="AQH229" s="595"/>
      <c r="AQI229" s="595"/>
      <c r="AQJ229" s="595"/>
      <c r="AQK229" s="595"/>
      <c r="AQL229" s="595"/>
      <c r="AQM229" s="595"/>
      <c r="AQN229" s="595"/>
      <c r="AQO229" s="595"/>
      <c r="AQP229" s="595"/>
      <c r="AQQ229" s="595"/>
      <c r="AQR229" s="595"/>
      <c r="AQS229" s="595"/>
      <c r="AQT229" s="595"/>
      <c r="AQU229" s="595"/>
      <c r="AQV229" s="595"/>
      <c r="AQW229" s="595"/>
      <c r="AQX229" s="595"/>
      <c r="AQY229" s="595"/>
      <c r="AQZ229" s="595"/>
      <c r="ARA229" s="595"/>
      <c r="ARB229" s="595"/>
      <c r="ARC229" s="595"/>
      <c r="ARD229" s="595"/>
      <c r="ARE229" s="595"/>
      <c r="ARF229" s="595"/>
      <c r="ARG229" s="595"/>
      <c r="ARH229" s="595"/>
      <c r="ARI229" s="595"/>
      <c r="ARJ229" s="595"/>
      <c r="ARK229" s="595"/>
      <c r="ARL229" s="595"/>
      <c r="ARM229" s="595"/>
      <c r="ARN229" s="595"/>
      <c r="ARO229" s="595"/>
      <c r="ARP229" s="595"/>
      <c r="ARQ229" s="595"/>
      <c r="ARR229" s="595"/>
      <c r="ARS229" s="595"/>
      <c r="ART229" s="595"/>
      <c r="ARU229" s="595"/>
      <c r="ARV229" s="595"/>
      <c r="ARW229" s="595"/>
      <c r="ARX229" s="595"/>
      <c r="ARY229" s="595"/>
      <c r="ARZ229" s="595"/>
      <c r="ASA229" s="595"/>
      <c r="ASB229" s="595"/>
      <c r="ASC229" s="595"/>
      <c r="ASD229" s="595"/>
      <c r="ASE229" s="595"/>
      <c r="ASF229" s="595"/>
      <c r="ASG229" s="595"/>
      <c r="ASH229" s="595"/>
      <c r="ASI229" s="595"/>
      <c r="ASJ229" s="595"/>
      <c r="ASK229" s="595"/>
      <c r="ASL229" s="595"/>
      <c r="ASM229" s="595"/>
      <c r="ASN229" s="595"/>
      <c r="ASO229" s="595"/>
      <c r="ASP229" s="595"/>
      <c r="ASQ229" s="595"/>
      <c r="ASR229" s="595"/>
      <c r="ASS229" s="595"/>
      <c r="AST229" s="595"/>
      <c r="ASU229" s="595"/>
      <c r="ASV229" s="595"/>
      <c r="ASW229" s="595"/>
      <c r="ASX229" s="595"/>
      <c r="ASY229" s="595"/>
      <c r="ASZ229" s="595"/>
      <c r="ATA229" s="595"/>
      <c r="ATB229" s="595"/>
      <c r="ATC229" s="595"/>
      <c r="ATD229" s="595"/>
      <c r="ATE229" s="595"/>
      <c r="ATF229" s="595"/>
      <c r="ATG229" s="595"/>
      <c r="ATH229" s="595"/>
      <c r="ATI229" s="595"/>
      <c r="ATJ229" s="595"/>
      <c r="ATK229" s="595"/>
      <c r="ATL229" s="595"/>
      <c r="ATM229" s="595"/>
      <c r="ATN229" s="595"/>
      <c r="ATO229" s="595"/>
      <c r="ATP229" s="595"/>
      <c r="ATQ229" s="595"/>
      <c r="ATR229" s="595"/>
      <c r="ATS229" s="595"/>
      <c r="ATT229" s="595"/>
      <c r="ATU229" s="595"/>
      <c r="ATV229" s="595"/>
      <c r="ATW229" s="595"/>
      <c r="ATX229" s="595"/>
      <c r="ATY229" s="595"/>
      <c r="ATZ229" s="595"/>
      <c r="AUA229" s="595"/>
      <c r="AUB229" s="595"/>
      <c r="AUC229" s="595"/>
      <c r="AUD229" s="595"/>
      <c r="AUE229" s="595"/>
      <c r="AUF229" s="595"/>
      <c r="AUG229" s="595"/>
      <c r="AUH229" s="595"/>
      <c r="AUI229" s="595"/>
      <c r="AUJ229" s="595"/>
      <c r="AUK229" s="595"/>
      <c r="AUL229" s="595"/>
      <c r="AUM229" s="595"/>
      <c r="AUN229" s="595"/>
      <c r="AUO229" s="595"/>
      <c r="AUP229" s="595"/>
      <c r="AUQ229" s="595"/>
      <c r="AUR229" s="595"/>
      <c r="AUS229" s="595"/>
      <c r="AUT229" s="595"/>
      <c r="AUU229" s="595"/>
      <c r="AUV229" s="595"/>
      <c r="AUW229" s="595"/>
      <c r="AUX229" s="595"/>
      <c r="AUY229" s="595"/>
      <c r="AUZ229" s="595"/>
      <c r="AVA229" s="595"/>
      <c r="AVB229" s="595"/>
      <c r="AVC229" s="595"/>
      <c r="AVD229" s="595"/>
      <c r="AVE229" s="595"/>
      <c r="AVF229" s="595"/>
      <c r="AVG229" s="595"/>
      <c r="AVH229" s="595"/>
      <c r="AVI229" s="595"/>
      <c r="AVJ229" s="595"/>
      <c r="AVK229" s="595"/>
      <c r="AVL229" s="595"/>
      <c r="AVM229" s="595"/>
      <c r="AVN229" s="595"/>
      <c r="AVO229" s="595"/>
      <c r="AVP229" s="595"/>
      <c r="AVQ229" s="595"/>
      <c r="AVR229" s="595"/>
      <c r="AVS229" s="595"/>
      <c r="AVT229" s="595"/>
      <c r="AVU229" s="595"/>
      <c r="AVV229" s="595"/>
      <c r="AVW229" s="595"/>
      <c r="AVX229" s="595"/>
      <c r="AVY229" s="595"/>
      <c r="AVZ229" s="595"/>
      <c r="AWA229" s="595"/>
      <c r="AWB229" s="595"/>
      <c r="AWC229" s="595"/>
      <c r="AWD229" s="595"/>
      <c r="AWE229" s="595"/>
      <c r="AWF229" s="595"/>
      <c r="AWG229" s="595"/>
      <c r="AWH229" s="595"/>
      <c r="AWI229" s="595"/>
      <c r="AWJ229" s="595"/>
      <c r="AWK229" s="595"/>
      <c r="AWL229" s="595"/>
      <c r="AWM229" s="595"/>
      <c r="AWN229" s="595"/>
      <c r="AWO229" s="595"/>
      <c r="AWP229" s="595"/>
      <c r="AWQ229" s="595"/>
      <c r="AWR229" s="595"/>
      <c r="AWS229" s="595"/>
      <c r="AWT229" s="595"/>
      <c r="AWU229" s="595"/>
      <c r="AWV229" s="595"/>
      <c r="AWW229" s="595"/>
      <c r="AWX229" s="595"/>
      <c r="AWY229" s="595"/>
      <c r="AWZ229" s="595"/>
      <c r="AXA229" s="595"/>
      <c r="AXB229" s="595"/>
      <c r="AXC229" s="595"/>
      <c r="AXD229" s="595"/>
      <c r="AXE229" s="595"/>
      <c r="AXF229" s="595"/>
      <c r="AXG229" s="595"/>
      <c r="AXH229" s="595"/>
      <c r="AXI229" s="595"/>
      <c r="AXJ229" s="595"/>
    </row>
    <row r="230" spans="1:1310" s="596" customFormat="1" ht="23.25" customHeight="1">
      <c r="A230" s="597"/>
      <c r="B230" s="1891" t="s">
        <v>1830</v>
      </c>
      <c r="C230" s="1891"/>
      <c r="D230" s="1891"/>
      <c r="E230" s="1891"/>
      <c r="F230" s="599"/>
      <c r="G230" s="1891" t="s">
        <v>1831</v>
      </c>
      <c r="H230" s="1891"/>
      <c r="I230" s="1891"/>
      <c r="J230" s="599"/>
      <c r="K230" s="1891" t="s">
        <v>1832</v>
      </c>
      <c r="L230" s="1891"/>
      <c r="M230" s="1891"/>
      <c r="N230" s="599"/>
      <c r="O230" s="1891" t="s">
        <v>1833</v>
      </c>
      <c r="P230" s="1891"/>
      <c r="Q230" s="599"/>
      <c r="R230" s="50"/>
      <c r="S230" s="50"/>
      <c r="T230" s="50"/>
      <c r="U230" s="50"/>
      <c r="V230" s="50"/>
      <c r="W230" s="50"/>
      <c r="X230" s="50"/>
      <c r="Y230" s="50"/>
      <c r="Z230" s="50"/>
      <c r="AA230" s="50"/>
      <c r="AB230" s="50"/>
      <c r="AC230" s="50"/>
      <c r="AD230" s="595"/>
      <c r="AE230" s="595"/>
      <c r="AF230" s="595"/>
      <c r="AG230" s="595"/>
      <c r="AH230" s="595"/>
      <c r="AI230" s="595"/>
      <c r="AJ230" s="595"/>
      <c r="AK230" s="595"/>
      <c r="AL230" s="595"/>
      <c r="AM230" s="595"/>
      <c r="AN230" s="595"/>
      <c r="AO230" s="595"/>
      <c r="AP230" s="595"/>
      <c r="AQ230" s="595"/>
      <c r="AR230" s="595"/>
      <c r="AS230" s="595"/>
      <c r="AT230" s="595"/>
      <c r="AU230" s="595"/>
      <c r="AV230" s="595"/>
      <c r="AW230" s="595"/>
      <c r="AX230" s="595"/>
      <c r="AY230" s="595"/>
      <c r="AZ230" s="595"/>
      <c r="BA230" s="595"/>
      <c r="BB230" s="595"/>
      <c r="BC230" s="595"/>
      <c r="BD230" s="595"/>
      <c r="BE230" s="595"/>
      <c r="BF230" s="595"/>
      <c r="BG230" s="595"/>
      <c r="BH230" s="595"/>
      <c r="BI230" s="595"/>
      <c r="BJ230" s="595"/>
      <c r="BK230" s="595"/>
      <c r="BL230" s="595"/>
      <c r="BM230" s="595"/>
      <c r="BN230" s="595"/>
      <c r="BO230" s="595"/>
      <c r="BP230" s="595"/>
      <c r="BQ230" s="595"/>
      <c r="BR230" s="595"/>
      <c r="BS230" s="595"/>
      <c r="BT230" s="595"/>
      <c r="BU230" s="595"/>
      <c r="BV230" s="595"/>
      <c r="BW230" s="595"/>
      <c r="BX230" s="595"/>
      <c r="BY230" s="595"/>
      <c r="BZ230" s="595"/>
      <c r="CA230" s="595"/>
      <c r="CB230" s="595"/>
      <c r="CC230" s="595"/>
      <c r="CD230" s="595"/>
      <c r="CE230" s="595"/>
      <c r="CF230" s="595"/>
      <c r="CG230" s="595"/>
      <c r="CH230" s="595"/>
      <c r="CI230" s="595"/>
      <c r="CJ230" s="595"/>
      <c r="CK230" s="595"/>
      <c r="CL230" s="595"/>
      <c r="CM230" s="595"/>
      <c r="CN230" s="595"/>
      <c r="CO230" s="595"/>
      <c r="CP230" s="595"/>
      <c r="CQ230" s="595"/>
      <c r="CR230" s="595"/>
      <c r="CS230" s="595"/>
      <c r="CT230" s="595"/>
      <c r="CU230" s="595"/>
      <c r="CV230" s="595"/>
      <c r="CW230" s="595"/>
      <c r="CX230" s="595"/>
      <c r="CY230" s="595"/>
      <c r="CZ230" s="595"/>
      <c r="DA230" s="595"/>
      <c r="DB230" s="595"/>
      <c r="DC230" s="595"/>
      <c r="DD230" s="595"/>
      <c r="DE230" s="595"/>
      <c r="DF230" s="595"/>
      <c r="DG230" s="595"/>
      <c r="DH230" s="595"/>
      <c r="DI230" s="595"/>
      <c r="DJ230" s="595"/>
      <c r="DK230" s="595"/>
      <c r="DL230" s="595"/>
      <c r="DM230" s="595"/>
      <c r="DN230" s="595"/>
      <c r="DO230" s="595"/>
      <c r="DP230" s="595"/>
      <c r="DQ230" s="595"/>
      <c r="DR230" s="595"/>
      <c r="DS230" s="595"/>
      <c r="DT230" s="595"/>
      <c r="DU230" s="595"/>
      <c r="DV230" s="595"/>
      <c r="DW230" s="595"/>
      <c r="DX230" s="595"/>
      <c r="DY230" s="595"/>
      <c r="DZ230" s="595"/>
      <c r="EA230" s="595"/>
      <c r="EB230" s="595"/>
      <c r="EC230" s="595"/>
      <c r="ED230" s="595"/>
      <c r="EE230" s="595"/>
      <c r="EF230" s="595"/>
      <c r="EG230" s="595"/>
      <c r="EH230" s="595"/>
      <c r="EI230" s="595"/>
      <c r="EJ230" s="595"/>
      <c r="EK230" s="595"/>
      <c r="EL230" s="595"/>
      <c r="EM230" s="595"/>
      <c r="EN230" s="595"/>
      <c r="EO230" s="595"/>
      <c r="EP230" s="595"/>
      <c r="EQ230" s="595"/>
      <c r="ER230" s="595"/>
      <c r="ES230" s="595"/>
      <c r="ET230" s="595"/>
      <c r="EU230" s="595"/>
      <c r="EV230" s="595"/>
      <c r="EW230" s="595"/>
      <c r="EX230" s="595"/>
      <c r="EY230" s="595"/>
      <c r="EZ230" s="595"/>
      <c r="FA230" s="595"/>
      <c r="FB230" s="595"/>
      <c r="FC230" s="595"/>
      <c r="FD230" s="595"/>
      <c r="FE230" s="595"/>
      <c r="FF230" s="595"/>
      <c r="FG230" s="595"/>
      <c r="FH230" s="595"/>
      <c r="FI230" s="595"/>
      <c r="FJ230" s="595"/>
      <c r="FK230" s="595"/>
      <c r="FL230" s="595"/>
      <c r="FM230" s="595"/>
      <c r="FN230" s="595"/>
      <c r="FO230" s="595"/>
      <c r="FP230" s="595"/>
      <c r="FQ230" s="595"/>
      <c r="FR230" s="595"/>
      <c r="FS230" s="595"/>
      <c r="FT230" s="595"/>
      <c r="FU230" s="595"/>
      <c r="FV230" s="595"/>
      <c r="FW230" s="595"/>
      <c r="FX230" s="595"/>
      <c r="FY230" s="595"/>
      <c r="FZ230" s="595"/>
      <c r="GA230" s="595"/>
      <c r="GB230" s="595"/>
      <c r="GC230" s="595"/>
      <c r="GD230" s="595"/>
      <c r="GE230" s="595"/>
      <c r="GF230" s="595"/>
      <c r="GG230" s="595"/>
      <c r="GH230" s="595"/>
      <c r="GI230" s="595"/>
      <c r="GJ230" s="595"/>
      <c r="GK230" s="595"/>
      <c r="GL230" s="595"/>
      <c r="GM230" s="595"/>
      <c r="GN230" s="595"/>
      <c r="GO230" s="595"/>
      <c r="GP230" s="595"/>
      <c r="GQ230" s="595"/>
      <c r="GR230" s="595"/>
      <c r="GS230" s="595"/>
      <c r="GT230" s="595"/>
      <c r="GU230" s="595"/>
      <c r="GV230" s="595"/>
      <c r="GW230" s="595"/>
      <c r="GX230" s="595"/>
      <c r="GY230" s="595"/>
      <c r="GZ230" s="595"/>
      <c r="HA230" s="595"/>
      <c r="HB230" s="595"/>
      <c r="HC230" s="595"/>
      <c r="HD230" s="595"/>
      <c r="HE230" s="595"/>
      <c r="HF230" s="595"/>
      <c r="HG230" s="595"/>
      <c r="HH230" s="595"/>
      <c r="HI230" s="595"/>
      <c r="HJ230" s="595"/>
      <c r="HK230" s="595"/>
      <c r="HL230" s="595"/>
      <c r="HM230" s="595"/>
      <c r="HN230" s="595"/>
      <c r="HO230" s="595"/>
      <c r="HP230" s="595"/>
      <c r="HQ230" s="595"/>
      <c r="HR230" s="595"/>
      <c r="HS230" s="595"/>
      <c r="HT230" s="595"/>
      <c r="HU230" s="595"/>
      <c r="HV230" s="595"/>
      <c r="HW230" s="595"/>
      <c r="HX230" s="595"/>
      <c r="HY230" s="595"/>
      <c r="HZ230" s="595"/>
      <c r="IA230" s="595"/>
      <c r="IB230" s="595"/>
      <c r="IC230" s="595"/>
      <c r="ID230" s="595"/>
      <c r="IE230" s="595"/>
      <c r="IF230" s="595"/>
      <c r="IG230" s="595"/>
      <c r="IH230" s="595"/>
      <c r="II230" s="595"/>
      <c r="IJ230" s="595"/>
      <c r="IK230" s="595"/>
      <c r="IL230" s="595"/>
      <c r="IM230" s="595"/>
      <c r="IN230" s="595"/>
      <c r="IO230" s="595"/>
      <c r="IP230" s="595"/>
      <c r="IQ230" s="595"/>
      <c r="IR230" s="595"/>
      <c r="IS230" s="595"/>
      <c r="IT230" s="595"/>
      <c r="IU230" s="595"/>
      <c r="IV230" s="595"/>
      <c r="IW230" s="595"/>
      <c r="IX230" s="595"/>
      <c r="IY230" s="595"/>
      <c r="IZ230" s="595"/>
      <c r="JA230" s="595"/>
      <c r="JB230" s="595"/>
      <c r="JC230" s="595"/>
      <c r="JD230" s="595"/>
      <c r="JE230" s="595"/>
      <c r="JF230" s="595"/>
      <c r="JG230" s="595"/>
      <c r="JH230" s="595"/>
      <c r="JI230" s="595"/>
      <c r="JJ230" s="595"/>
      <c r="JK230" s="595"/>
      <c r="JL230" s="595"/>
      <c r="JM230" s="595"/>
      <c r="JN230" s="595"/>
      <c r="JO230" s="595"/>
      <c r="JP230" s="595"/>
      <c r="JQ230" s="595"/>
      <c r="JR230" s="595"/>
      <c r="JS230" s="595"/>
      <c r="JT230" s="595"/>
      <c r="JU230" s="595"/>
      <c r="JV230" s="595"/>
      <c r="JW230" s="595"/>
      <c r="JX230" s="595"/>
      <c r="JY230" s="595"/>
      <c r="JZ230" s="595"/>
      <c r="KA230" s="595"/>
      <c r="KB230" s="595"/>
      <c r="KC230" s="595"/>
      <c r="KD230" s="595"/>
      <c r="KE230" s="595"/>
      <c r="KF230" s="595"/>
      <c r="KG230" s="595"/>
      <c r="KH230" s="595"/>
      <c r="KI230" s="595"/>
      <c r="KJ230" s="595"/>
      <c r="KK230" s="595"/>
      <c r="KL230" s="595"/>
      <c r="KM230" s="595"/>
      <c r="KN230" s="595"/>
      <c r="KO230" s="595"/>
      <c r="KP230" s="595"/>
      <c r="KQ230" s="595"/>
      <c r="KR230" s="595"/>
      <c r="KS230" s="595"/>
      <c r="KT230" s="595"/>
      <c r="KU230" s="595"/>
      <c r="KV230" s="595"/>
      <c r="KW230" s="595"/>
      <c r="KX230" s="595"/>
      <c r="KY230" s="595"/>
      <c r="KZ230" s="595"/>
      <c r="LA230" s="595"/>
      <c r="LB230" s="595"/>
      <c r="LC230" s="595"/>
      <c r="LD230" s="595"/>
      <c r="LE230" s="595"/>
      <c r="LF230" s="595"/>
      <c r="LG230" s="595"/>
      <c r="LH230" s="595"/>
      <c r="LI230" s="595"/>
      <c r="LJ230" s="595"/>
      <c r="LK230" s="595"/>
      <c r="LL230" s="595"/>
      <c r="LM230" s="595"/>
      <c r="LN230" s="595"/>
      <c r="LO230" s="595"/>
      <c r="LP230" s="595"/>
      <c r="LQ230" s="595"/>
      <c r="LR230" s="595"/>
      <c r="LS230" s="595"/>
      <c r="LT230" s="595"/>
      <c r="LU230" s="595"/>
      <c r="LV230" s="595"/>
      <c r="LW230" s="595"/>
      <c r="LX230" s="595"/>
      <c r="LY230" s="595"/>
      <c r="LZ230" s="595"/>
      <c r="MA230" s="595"/>
      <c r="MB230" s="595"/>
      <c r="MC230" s="595"/>
      <c r="MD230" s="595"/>
      <c r="ME230" s="595"/>
      <c r="MF230" s="595"/>
      <c r="MG230" s="595"/>
      <c r="MH230" s="595"/>
      <c r="MI230" s="595"/>
      <c r="MJ230" s="595"/>
      <c r="MK230" s="595"/>
      <c r="ML230" s="595"/>
      <c r="MM230" s="595"/>
      <c r="MN230" s="595"/>
      <c r="MO230" s="595"/>
      <c r="MP230" s="595"/>
      <c r="MQ230" s="595"/>
      <c r="MR230" s="595"/>
      <c r="MS230" s="595"/>
      <c r="MT230" s="595"/>
      <c r="MU230" s="595"/>
      <c r="MV230" s="595"/>
      <c r="MW230" s="595"/>
      <c r="MX230" s="595"/>
      <c r="MY230" s="595"/>
      <c r="MZ230" s="595"/>
      <c r="NA230" s="595"/>
      <c r="NB230" s="595"/>
      <c r="NC230" s="595"/>
      <c r="ND230" s="595"/>
      <c r="NE230" s="595"/>
      <c r="NF230" s="595"/>
      <c r="NG230" s="595"/>
      <c r="NH230" s="595"/>
      <c r="NI230" s="595"/>
      <c r="NJ230" s="595"/>
      <c r="NK230" s="595"/>
      <c r="NL230" s="595"/>
      <c r="NM230" s="595"/>
      <c r="NN230" s="595"/>
      <c r="NO230" s="595"/>
      <c r="NP230" s="595"/>
      <c r="NQ230" s="595"/>
      <c r="NR230" s="595"/>
      <c r="NS230" s="595"/>
      <c r="NT230" s="595"/>
      <c r="NU230" s="595"/>
      <c r="NV230" s="595"/>
      <c r="NW230" s="595"/>
      <c r="NX230" s="595"/>
      <c r="NY230" s="595"/>
      <c r="NZ230" s="595"/>
      <c r="OA230" s="595"/>
      <c r="OB230" s="595"/>
      <c r="OC230" s="595"/>
      <c r="OD230" s="595"/>
      <c r="OE230" s="595"/>
      <c r="OF230" s="595"/>
      <c r="OG230" s="595"/>
      <c r="OH230" s="595"/>
      <c r="OI230" s="595"/>
      <c r="OJ230" s="595"/>
      <c r="OK230" s="595"/>
      <c r="OL230" s="595"/>
      <c r="OM230" s="595"/>
      <c r="ON230" s="595"/>
      <c r="OO230" s="595"/>
      <c r="OP230" s="595"/>
      <c r="OQ230" s="595"/>
      <c r="OR230" s="595"/>
      <c r="OS230" s="595"/>
      <c r="OT230" s="595"/>
      <c r="OU230" s="595"/>
      <c r="OV230" s="595"/>
      <c r="OW230" s="595"/>
      <c r="OX230" s="595"/>
      <c r="OY230" s="595"/>
      <c r="OZ230" s="595"/>
      <c r="PA230" s="595"/>
      <c r="PB230" s="595"/>
      <c r="PC230" s="595"/>
      <c r="PD230" s="595"/>
      <c r="PE230" s="595"/>
      <c r="PF230" s="595"/>
      <c r="PG230" s="595"/>
      <c r="PH230" s="595"/>
      <c r="PI230" s="595"/>
      <c r="PJ230" s="595"/>
      <c r="PK230" s="595"/>
      <c r="PL230" s="595"/>
      <c r="PM230" s="595"/>
      <c r="PN230" s="595"/>
      <c r="PO230" s="595"/>
      <c r="PP230" s="595"/>
      <c r="PQ230" s="595"/>
      <c r="PR230" s="595"/>
      <c r="PS230" s="595"/>
      <c r="PT230" s="595"/>
      <c r="PU230" s="595"/>
      <c r="PV230" s="595"/>
      <c r="PW230" s="595"/>
      <c r="PX230" s="595"/>
      <c r="PY230" s="595"/>
      <c r="PZ230" s="595"/>
      <c r="QA230" s="595"/>
      <c r="QB230" s="595"/>
      <c r="QC230" s="595"/>
      <c r="QD230" s="595"/>
      <c r="QE230" s="595"/>
      <c r="QF230" s="595"/>
      <c r="QG230" s="595"/>
      <c r="QH230" s="595"/>
      <c r="QI230" s="595"/>
      <c r="QJ230" s="595"/>
      <c r="QK230" s="595"/>
      <c r="QL230" s="595"/>
      <c r="QM230" s="595"/>
      <c r="QN230" s="595"/>
      <c r="QO230" s="595"/>
      <c r="QP230" s="595"/>
      <c r="QQ230" s="595"/>
      <c r="QR230" s="595"/>
      <c r="QS230" s="595"/>
      <c r="QT230" s="595"/>
      <c r="QU230" s="595"/>
      <c r="QV230" s="595"/>
      <c r="QW230" s="595"/>
      <c r="QX230" s="595"/>
      <c r="QY230" s="595"/>
      <c r="QZ230" s="595"/>
      <c r="RA230" s="595"/>
      <c r="RB230" s="595"/>
      <c r="RC230" s="595"/>
      <c r="RD230" s="595"/>
      <c r="RE230" s="595"/>
      <c r="RF230" s="595"/>
      <c r="RG230" s="595"/>
      <c r="RH230" s="595"/>
      <c r="RI230" s="595"/>
      <c r="RJ230" s="595"/>
      <c r="RK230" s="595"/>
      <c r="RL230" s="595"/>
      <c r="RM230" s="595"/>
      <c r="RN230" s="595"/>
      <c r="RO230" s="595"/>
      <c r="RP230" s="595"/>
      <c r="RQ230" s="595"/>
      <c r="RR230" s="595"/>
      <c r="RS230" s="595"/>
      <c r="RT230" s="595"/>
      <c r="RU230" s="595"/>
      <c r="RV230" s="595"/>
      <c r="RW230" s="595"/>
      <c r="RX230" s="595"/>
      <c r="RY230" s="595"/>
      <c r="RZ230" s="595"/>
      <c r="SA230" s="595"/>
      <c r="SB230" s="595"/>
      <c r="SC230" s="595"/>
      <c r="SD230" s="595"/>
      <c r="SE230" s="595"/>
      <c r="SF230" s="595"/>
      <c r="SG230" s="595"/>
      <c r="SH230" s="595"/>
      <c r="SI230" s="595"/>
      <c r="SJ230" s="595"/>
      <c r="SK230" s="595"/>
      <c r="SL230" s="595"/>
      <c r="SM230" s="595"/>
      <c r="SN230" s="595"/>
      <c r="SO230" s="595"/>
      <c r="SP230" s="595"/>
      <c r="SQ230" s="595"/>
      <c r="SR230" s="595"/>
      <c r="SS230" s="595"/>
      <c r="ST230" s="595"/>
      <c r="SU230" s="595"/>
      <c r="SV230" s="595"/>
      <c r="SW230" s="595"/>
      <c r="SX230" s="595"/>
      <c r="SY230" s="595"/>
      <c r="SZ230" s="595"/>
      <c r="TA230" s="595"/>
      <c r="TB230" s="595"/>
      <c r="TC230" s="595"/>
      <c r="TD230" s="595"/>
      <c r="TE230" s="595"/>
      <c r="TF230" s="595"/>
      <c r="TG230" s="595"/>
      <c r="TH230" s="595"/>
      <c r="TI230" s="595"/>
      <c r="TJ230" s="595"/>
      <c r="TK230" s="595"/>
      <c r="TL230" s="595"/>
      <c r="TM230" s="595"/>
      <c r="TN230" s="595"/>
      <c r="TO230" s="595"/>
      <c r="TP230" s="595"/>
      <c r="TQ230" s="595"/>
      <c r="TR230" s="595"/>
      <c r="TS230" s="595"/>
      <c r="TT230" s="595"/>
      <c r="TU230" s="595"/>
      <c r="TV230" s="595"/>
      <c r="TW230" s="595"/>
      <c r="TX230" s="595"/>
      <c r="TY230" s="595"/>
      <c r="TZ230" s="595"/>
      <c r="UA230" s="595"/>
      <c r="UB230" s="595"/>
      <c r="UC230" s="595"/>
      <c r="UD230" s="595"/>
      <c r="UE230" s="595"/>
      <c r="UF230" s="595"/>
      <c r="UG230" s="595"/>
      <c r="UH230" s="595"/>
      <c r="UI230" s="595"/>
      <c r="UJ230" s="595"/>
      <c r="UK230" s="595"/>
      <c r="UL230" s="595"/>
      <c r="UM230" s="595"/>
      <c r="UN230" s="595"/>
      <c r="UO230" s="595"/>
      <c r="UP230" s="595"/>
      <c r="UQ230" s="595"/>
      <c r="UR230" s="595"/>
      <c r="US230" s="595"/>
      <c r="UT230" s="595"/>
      <c r="UU230" s="595"/>
      <c r="UV230" s="595"/>
      <c r="UW230" s="595"/>
      <c r="UX230" s="595"/>
      <c r="UY230" s="595"/>
      <c r="UZ230" s="595"/>
      <c r="VA230" s="595"/>
      <c r="VB230" s="595"/>
      <c r="VC230" s="595"/>
      <c r="VD230" s="595"/>
      <c r="VE230" s="595"/>
      <c r="VF230" s="595"/>
      <c r="VG230" s="595"/>
      <c r="VH230" s="595"/>
      <c r="VI230" s="595"/>
      <c r="VJ230" s="595"/>
      <c r="VK230" s="595"/>
      <c r="VL230" s="595"/>
      <c r="VM230" s="595"/>
      <c r="VN230" s="595"/>
      <c r="VO230" s="595"/>
      <c r="VP230" s="595"/>
      <c r="VQ230" s="595"/>
      <c r="VR230" s="595"/>
      <c r="VS230" s="595"/>
      <c r="VT230" s="595"/>
      <c r="VU230" s="595"/>
      <c r="VV230" s="595"/>
      <c r="VW230" s="595"/>
      <c r="VX230" s="595"/>
      <c r="VY230" s="595"/>
      <c r="VZ230" s="595"/>
      <c r="WA230" s="595"/>
      <c r="WB230" s="595"/>
      <c r="WC230" s="595"/>
      <c r="WD230" s="595"/>
      <c r="WE230" s="595"/>
      <c r="WF230" s="595"/>
      <c r="WG230" s="595"/>
      <c r="WH230" s="595"/>
      <c r="WI230" s="595"/>
      <c r="WJ230" s="595"/>
      <c r="WK230" s="595"/>
      <c r="WL230" s="595"/>
      <c r="WM230" s="595"/>
      <c r="WN230" s="595"/>
      <c r="WO230" s="595"/>
      <c r="WP230" s="595"/>
      <c r="WQ230" s="595"/>
      <c r="WR230" s="595"/>
      <c r="WS230" s="595"/>
      <c r="WT230" s="595"/>
      <c r="WU230" s="595"/>
      <c r="WV230" s="595"/>
      <c r="WW230" s="595"/>
      <c r="WX230" s="595"/>
      <c r="WY230" s="595"/>
      <c r="WZ230" s="595"/>
      <c r="XA230" s="595"/>
      <c r="XB230" s="595"/>
      <c r="XC230" s="595"/>
      <c r="XD230" s="595"/>
      <c r="XE230" s="595"/>
      <c r="XF230" s="595"/>
      <c r="XG230" s="595"/>
      <c r="XH230" s="595"/>
      <c r="XI230" s="595"/>
      <c r="XJ230" s="595"/>
      <c r="XK230" s="595"/>
      <c r="XL230" s="595"/>
      <c r="XM230" s="595"/>
      <c r="XN230" s="595"/>
      <c r="XO230" s="595"/>
      <c r="XP230" s="595"/>
      <c r="XQ230" s="595"/>
      <c r="XR230" s="595"/>
      <c r="XS230" s="595"/>
      <c r="XT230" s="595"/>
      <c r="XU230" s="595"/>
      <c r="XV230" s="595"/>
      <c r="XW230" s="595"/>
      <c r="XX230" s="595"/>
      <c r="XY230" s="595"/>
      <c r="XZ230" s="595"/>
      <c r="YA230" s="595"/>
      <c r="YB230" s="595"/>
      <c r="YC230" s="595"/>
      <c r="YD230" s="595"/>
      <c r="YE230" s="595"/>
      <c r="YF230" s="595"/>
      <c r="YG230" s="595"/>
      <c r="YH230" s="595"/>
      <c r="YI230" s="595"/>
      <c r="YJ230" s="595"/>
      <c r="YK230" s="595"/>
      <c r="YL230" s="595"/>
      <c r="YM230" s="595"/>
      <c r="YN230" s="595"/>
      <c r="YO230" s="595"/>
      <c r="YP230" s="595"/>
      <c r="YQ230" s="595"/>
      <c r="YR230" s="595"/>
      <c r="YS230" s="595"/>
      <c r="YT230" s="595"/>
      <c r="YU230" s="595"/>
      <c r="YV230" s="595"/>
      <c r="YW230" s="595"/>
      <c r="YX230" s="595"/>
      <c r="YY230" s="595"/>
      <c r="YZ230" s="595"/>
      <c r="ZA230" s="595"/>
      <c r="ZB230" s="595"/>
      <c r="ZC230" s="595"/>
      <c r="ZD230" s="595"/>
      <c r="ZE230" s="595"/>
      <c r="ZF230" s="595"/>
      <c r="ZG230" s="595"/>
      <c r="ZH230" s="595"/>
      <c r="ZI230" s="595"/>
      <c r="ZJ230" s="595"/>
      <c r="ZK230" s="595"/>
      <c r="ZL230" s="595"/>
      <c r="ZM230" s="595"/>
      <c r="ZN230" s="595"/>
      <c r="ZO230" s="595"/>
      <c r="ZP230" s="595"/>
      <c r="ZQ230" s="595"/>
      <c r="ZR230" s="595"/>
      <c r="ZS230" s="595"/>
      <c r="ZT230" s="595"/>
      <c r="ZU230" s="595"/>
      <c r="ZV230" s="595"/>
      <c r="ZW230" s="595"/>
      <c r="ZX230" s="595"/>
      <c r="ZY230" s="595"/>
      <c r="ZZ230" s="595"/>
      <c r="AAA230" s="595"/>
      <c r="AAB230" s="595"/>
      <c r="AAC230" s="595"/>
      <c r="AAD230" s="595"/>
      <c r="AAE230" s="595"/>
      <c r="AAF230" s="595"/>
      <c r="AAG230" s="595"/>
      <c r="AAH230" s="595"/>
      <c r="AAI230" s="595"/>
      <c r="AAJ230" s="595"/>
      <c r="AAK230" s="595"/>
      <c r="AAL230" s="595"/>
      <c r="AAM230" s="595"/>
      <c r="AAN230" s="595"/>
      <c r="AAO230" s="595"/>
      <c r="AAP230" s="595"/>
      <c r="AAQ230" s="595"/>
      <c r="AAR230" s="595"/>
      <c r="AAS230" s="595"/>
      <c r="AAT230" s="595"/>
      <c r="AAU230" s="595"/>
      <c r="AAV230" s="595"/>
      <c r="AAW230" s="595"/>
      <c r="AAX230" s="595"/>
      <c r="AAY230" s="595"/>
      <c r="AAZ230" s="595"/>
      <c r="ABA230" s="595"/>
      <c r="ABB230" s="595"/>
      <c r="ABC230" s="595"/>
      <c r="ABD230" s="595"/>
      <c r="ABE230" s="595"/>
      <c r="ABF230" s="595"/>
      <c r="ABG230" s="595"/>
      <c r="ABH230" s="595"/>
      <c r="ABI230" s="595"/>
      <c r="ABJ230" s="595"/>
      <c r="ABK230" s="595"/>
      <c r="ABL230" s="595"/>
      <c r="ABM230" s="595"/>
      <c r="ABN230" s="595"/>
      <c r="ABO230" s="595"/>
      <c r="ABP230" s="595"/>
      <c r="ABQ230" s="595"/>
      <c r="ABR230" s="595"/>
      <c r="ABS230" s="595"/>
      <c r="ABT230" s="595"/>
      <c r="ABU230" s="595"/>
      <c r="ABV230" s="595"/>
      <c r="ABW230" s="595"/>
      <c r="ABX230" s="595"/>
      <c r="ABY230" s="595"/>
      <c r="ABZ230" s="595"/>
      <c r="ACA230" s="595"/>
      <c r="ACB230" s="595"/>
      <c r="ACC230" s="595"/>
      <c r="ACD230" s="595"/>
      <c r="ACE230" s="595"/>
      <c r="ACF230" s="595"/>
      <c r="ACG230" s="595"/>
      <c r="ACH230" s="595"/>
      <c r="ACI230" s="595"/>
      <c r="ACJ230" s="595"/>
      <c r="ACK230" s="595"/>
      <c r="ACL230" s="595"/>
      <c r="ACM230" s="595"/>
      <c r="ACN230" s="595"/>
      <c r="ACO230" s="595"/>
      <c r="ACP230" s="595"/>
      <c r="ACQ230" s="595"/>
      <c r="ACR230" s="595"/>
      <c r="ACS230" s="595"/>
      <c r="ACT230" s="595"/>
      <c r="ACU230" s="595"/>
      <c r="ACV230" s="595"/>
      <c r="ACW230" s="595"/>
      <c r="ACX230" s="595"/>
      <c r="ACY230" s="595"/>
      <c r="ACZ230" s="595"/>
      <c r="ADA230" s="595"/>
      <c r="ADB230" s="595"/>
      <c r="ADC230" s="595"/>
      <c r="ADD230" s="595"/>
      <c r="ADE230" s="595"/>
      <c r="ADF230" s="595"/>
      <c r="ADG230" s="595"/>
      <c r="ADH230" s="595"/>
      <c r="ADI230" s="595"/>
      <c r="ADJ230" s="595"/>
      <c r="ADK230" s="595"/>
      <c r="ADL230" s="595"/>
      <c r="ADM230" s="595"/>
      <c r="ADN230" s="595"/>
      <c r="ADO230" s="595"/>
      <c r="ADP230" s="595"/>
      <c r="ADQ230" s="595"/>
      <c r="ADR230" s="595"/>
      <c r="ADS230" s="595"/>
      <c r="ADT230" s="595"/>
      <c r="ADU230" s="595"/>
      <c r="ADV230" s="595"/>
      <c r="ADW230" s="595"/>
      <c r="ADX230" s="595"/>
      <c r="ADY230" s="595"/>
      <c r="ADZ230" s="595"/>
      <c r="AEA230" s="595"/>
      <c r="AEB230" s="595"/>
      <c r="AEC230" s="595"/>
      <c r="AED230" s="595"/>
      <c r="AEE230" s="595"/>
      <c r="AEF230" s="595"/>
      <c r="AEG230" s="595"/>
      <c r="AEH230" s="595"/>
      <c r="AEI230" s="595"/>
      <c r="AEJ230" s="595"/>
      <c r="AEK230" s="595"/>
      <c r="AEL230" s="595"/>
      <c r="AEM230" s="595"/>
      <c r="AEN230" s="595"/>
      <c r="AEO230" s="595"/>
      <c r="AEP230" s="595"/>
      <c r="AEQ230" s="595"/>
      <c r="AER230" s="595"/>
      <c r="AES230" s="595"/>
      <c r="AET230" s="595"/>
      <c r="AEU230" s="595"/>
      <c r="AEV230" s="595"/>
      <c r="AEW230" s="595"/>
      <c r="AEX230" s="595"/>
      <c r="AEY230" s="595"/>
      <c r="AEZ230" s="595"/>
      <c r="AFA230" s="595"/>
      <c r="AFB230" s="595"/>
      <c r="AFC230" s="595"/>
      <c r="AFD230" s="595"/>
      <c r="AFE230" s="595"/>
      <c r="AFF230" s="595"/>
      <c r="AFG230" s="595"/>
      <c r="AFH230" s="595"/>
      <c r="AFI230" s="595"/>
      <c r="AFJ230" s="595"/>
      <c r="AFK230" s="595"/>
      <c r="AFL230" s="595"/>
      <c r="AFM230" s="595"/>
      <c r="AFN230" s="595"/>
      <c r="AFO230" s="595"/>
      <c r="AFP230" s="595"/>
      <c r="AFQ230" s="595"/>
      <c r="AFR230" s="595"/>
      <c r="AFS230" s="595"/>
      <c r="AFT230" s="595"/>
      <c r="AFU230" s="595"/>
      <c r="AFV230" s="595"/>
      <c r="AFW230" s="595"/>
      <c r="AFX230" s="595"/>
      <c r="AFY230" s="595"/>
      <c r="AFZ230" s="595"/>
      <c r="AGA230" s="595"/>
      <c r="AGB230" s="595"/>
      <c r="AGC230" s="595"/>
      <c r="AGD230" s="595"/>
      <c r="AGE230" s="595"/>
      <c r="AGF230" s="595"/>
      <c r="AGG230" s="595"/>
      <c r="AGH230" s="595"/>
      <c r="AGI230" s="595"/>
      <c r="AGJ230" s="595"/>
      <c r="AGK230" s="595"/>
      <c r="AGL230" s="595"/>
      <c r="AGM230" s="595"/>
      <c r="AGN230" s="595"/>
      <c r="AGO230" s="595"/>
      <c r="AGP230" s="595"/>
      <c r="AGQ230" s="595"/>
      <c r="AGR230" s="595"/>
      <c r="AGS230" s="595"/>
      <c r="AGT230" s="595"/>
      <c r="AGU230" s="595"/>
      <c r="AGV230" s="595"/>
      <c r="AGW230" s="595"/>
      <c r="AGX230" s="595"/>
      <c r="AGY230" s="595"/>
      <c r="AGZ230" s="595"/>
      <c r="AHA230" s="595"/>
      <c r="AHB230" s="595"/>
      <c r="AHC230" s="595"/>
      <c r="AHD230" s="595"/>
      <c r="AHE230" s="595"/>
      <c r="AHF230" s="595"/>
      <c r="AHG230" s="595"/>
      <c r="AHH230" s="595"/>
      <c r="AHI230" s="595"/>
      <c r="AHJ230" s="595"/>
      <c r="AHK230" s="595"/>
      <c r="AHL230" s="595"/>
      <c r="AHM230" s="595"/>
      <c r="AHN230" s="595"/>
      <c r="AHO230" s="595"/>
      <c r="AHP230" s="595"/>
      <c r="AHQ230" s="595"/>
      <c r="AHR230" s="595"/>
      <c r="AHS230" s="595"/>
      <c r="AHT230" s="595"/>
      <c r="AHU230" s="595"/>
      <c r="AHV230" s="595"/>
      <c r="AHW230" s="595"/>
      <c r="AHX230" s="595"/>
      <c r="AHY230" s="595"/>
      <c r="AHZ230" s="595"/>
      <c r="AIA230" s="595"/>
      <c r="AIB230" s="595"/>
      <c r="AIC230" s="595"/>
      <c r="AID230" s="595"/>
      <c r="AIE230" s="595"/>
      <c r="AIF230" s="595"/>
      <c r="AIG230" s="595"/>
      <c r="AIH230" s="595"/>
      <c r="AII230" s="595"/>
      <c r="AIJ230" s="595"/>
      <c r="AIK230" s="595"/>
      <c r="AIL230" s="595"/>
      <c r="AIM230" s="595"/>
      <c r="AIN230" s="595"/>
      <c r="AIO230" s="595"/>
      <c r="AIP230" s="595"/>
      <c r="AIQ230" s="595"/>
      <c r="AIR230" s="595"/>
      <c r="AIS230" s="595"/>
      <c r="AIT230" s="595"/>
      <c r="AIU230" s="595"/>
      <c r="AIV230" s="595"/>
      <c r="AIW230" s="595"/>
      <c r="AIX230" s="595"/>
      <c r="AIY230" s="595"/>
      <c r="AIZ230" s="595"/>
      <c r="AJA230" s="595"/>
      <c r="AJB230" s="595"/>
      <c r="AJC230" s="595"/>
      <c r="AJD230" s="595"/>
      <c r="AJE230" s="595"/>
      <c r="AJF230" s="595"/>
      <c r="AJG230" s="595"/>
      <c r="AJH230" s="595"/>
      <c r="AJI230" s="595"/>
      <c r="AJJ230" s="595"/>
      <c r="AJK230" s="595"/>
      <c r="AJL230" s="595"/>
      <c r="AJM230" s="595"/>
      <c r="AJN230" s="595"/>
      <c r="AJO230" s="595"/>
      <c r="AJP230" s="595"/>
      <c r="AJQ230" s="595"/>
      <c r="AJR230" s="595"/>
      <c r="AJS230" s="595"/>
      <c r="AJT230" s="595"/>
      <c r="AJU230" s="595"/>
      <c r="AJV230" s="595"/>
      <c r="AJW230" s="595"/>
      <c r="AJX230" s="595"/>
      <c r="AJY230" s="595"/>
      <c r="AJZ230" s="595"/>
      <c r="AKA230" s="595"/>
      <c r="AKB230" s="595"/>
      <c r="AKC230" s="595"/>
      <c r="AKD230" s="595"/>
      <c r="AKE230" s="595"/>
      <c r="AKF230" s="595"/>
      <c r="AKG230" s="595"/>
      <c r="AKH230" s="595"/>
      <c r="AKI230" s="595"/>
      <c r="AKJ230" s="595"/>
      <c r="AKK230" s="595"/>
      <c r="AKL230" s="595"/>
      <c r="AKM230" s="595"/>
      <c r="AKN230" s="595"/>
      <c r="AKO230" s="595"/>
      <c r="AKP230" s="595"/>
      <c r="AKQ230" s="595"/>
      <c r="AKR230" s="595"/>
      <c r="AKS230" s="595"/>
      <c r="AKT230" s="595"/>
      <c r="AKU230" s="595"/>
      <c r="AKV230" s="595"/>
      <c r="AKW230" s="595"/>
      <c r="AKX230" s="595"/>
      <c r="AKY230" s="595"/>
      <c r="AKZ230" s="595"/>
      <c r="ALA230" s="595"/>
      <c r="ALB230" s="595"/>
      <c r="ALC230" s="595"/>
      <c r="ALD230" s="595"/>
      <c r="ALE230" s="595"/>
      <c r="ALF230" s="595"/>
      <c r="ALG230" s="595"/>
      <c r="ALH230" s="595"/>
      <c r="ALI230" s="595"/>
      <c r="ALJ230" s="595"/>
      <c r="ALK230" s="595"/>
      <c r="ALL230" s="595"/>
      <c r="ALM230" s="595"/>
      <c r="ALN230" s="595"/>
      <c r="ALO230" s="595"/>
      <c r="ALP230" s="595"/>
      <c r="ALQ230" s="595"/>
      <c r="ALR230" s="595"/>
      <c r="ALS230" s="595"/>
      <c r="ALT230" s="595"/>
      <c r="ALU230" s="595"/>
      <c r="ALV230" s="595"/>
      <c r="ALW230" s="595"/>
      <c r="ALX230" s="595"/>
      <c r="ALY230" s="595"/>
      <c r="ALZ230" s="595"/>
      <c r="AMA230" s="595"/>
      <c r="AMB230" s="595"/>
      <c r="AMC230" s="595"/>
      <c r="AMD230" s="595"/>
      <c r="AME230" s="595"/>
      <c r="AMF230" s="595"/>
      <c r="AMG230" s="595"/>
      <c r="AMH230" s="595"/>
      <c r="AMI230" s="595"/>
      <c r="AMJ230" s="595"/>
      <c r="AMK230" s="595"/>
      <c r="AML230" s="595"/>
      <c r="AMM230" s="595"/>
      <c r="AMN230" s="595"/>
      <c r="AMO230" s="595"/>
      <c r="AMP230" s="595"/>
      <c r="AMQ230" s="595"/>
      <c r="AMR230" s="595"/>
      <c r="AMS230" s="595"/>
      <c r="AMT230" s="595"/>
      <c r="AMU230" s="595"/>
      <c r="AMV230" s="595"/>
      <c r="AMW230" s="595"/>
      <c r="AMX230" s="595"/>
      <c r="AMY230" s="595"/>
      <c r="AMZ230" s="595"/>
      <c r="ANA230" s="595"/>
      <c r="ANB230" s="595"/>
      <c r="ANC230" s="595"/>
      <c r="AND230" s="595"/>
      <c r="ANE230" s="595"/>
      <c r="ANF230" s="595"/>
      <c r="ANG230" s="595"/>
      <c r="ANH230" s="595"/>
      <c r="ANI230" s="595"/>
      <c r="ANJ230" s="595"/>
      <c r="ANK230" s="595"/>
      <c r="ANL230" s="595"/>
      <c r="ANM230" s="595"/>
      <c r="ANN230" s="595"/>
      <c r="ANO230" s="595"/>
      <c r="ANP230" s="595"/>
      <c r="ANQ230" s="595"/>
      <c r="ANR230" s="595"/>
      <c r="ANS230" s="595"/>
      <c r="ANT230" s="595"/>
      <c r="ANU230" s="595"/>
      <c r="ANV230" s="595"/>
      <c r="ANW230" s="595"/>
      <c r="ANX230" s="595"/>
      <c r="ANY230" s="595"/>
      <c r="ANZ230" s="595"/>
      <c r="AOA230" s="595"/>
      <c r="AOB230" s="595"/>
      <c r="AOC230" s="595"/>
      <c r="AOD230" s="595"/>
      <c r="AOE230" s="595"/>
      <c r="AOF230" s="595"/>
      <c r="AOG230" s="595"/>
      <c r="AOH230" s="595"/>
      <c r="AOI230" s="595"/>
      <c r="AOJ230" s="595"/>
      <c r="AOK230" s="595"/>
      <c r="AOL230" s="595"/>
      <c r="AOM230" s="595"/>
      <c r="AON230" s="595"/>
      <c r="AOO230" s="595"/>
      <c r="AOP230" s="595"/>
      <c r="AOQ230" s="595"/>
      <c r="AOR230" s="595"/>
      <c r="AOS230" s="595"/>
      <c r="AOT230" s="595"/>
      <c r="AOU230" s="595"/>
      <c r="AOV230" s="595"/>
      <c r="AOW230" s="595"/>
      <c r="AOX230" s="595"/>
      <c r="AOY230" s="595"/>
      <c r="AOZ230" s="595"/>
      <c r="APA230" s="595"/>
      <c r="APB230" s="595"/>
      <c r="APC230" s="595"/>
      <c r="APD230" s="595"/>
      <c r="APE230" s="595"/>
      <c r="APF230" s="595"/>
      <c r="APG230" s="595"/>
      <c r="APH230" s="595"/>
      <c r="API230" s="595"/>
      <c r="APJ230" s="595"/>
      <c r="APK230" s="595"/>
      <c r="APL230" s="595"/>
      <c r="APM230" s="595"/>
      <c r="APN230" s="595"/>
      <c r="APO230" s="595"/>
      <c r="APP230" s="595"/>
      <c r="APQ230" s="595"/>
      <c r="APR230" s="595"/>
      <c r="APS230" s="595"/>
      <c r="APT230" s="595"/>
      <c r="APU230" s="595"/>
      <c r="APV230" s="595"/>
      <c r="APW230" s="595"/>
      <c r="APX230" s="595"/>
      <c r="APY230" s="595"/>
      <c r="APZ230" s="595"/>
      <c r="AQA230" s="595"/>
      <c r="AQB230" s="595"/>
      <c r="AQC230" s="595"/>
      <c r="AQD230" s="595"/>
      <c r="AQE230" s="595"/>
      <c r="AQF230" s="595"/>
      <c r="AQG230" s="595"/>
      <c r="AQH230" s="595"/>
      <c r="AQI230" s="595"/>
      <c r="AQJ230" s="595"/>
      <c r="AQK230" s="595"/>
      <c r="AQL230" s="595"/>
      <c r="AQM230" s="595"/>
      <c r="AQN230" s="595"/>
      <c r="AQO230" s="595"/>
      <c r="AQP230" s="595"/>
      <c r="AQQ230" s="595"/>
      <c r="AQR230" s="595"/>
      <c r="AQS230" s="595"/>
      <c r="AQT230" s="595"/>
      <c r="AQU230" s="595"/>
      <c r="AQV230" s="595"/>
      <c r="AQW230" s="595"/>
      <c r="AQX230" s="595"/>
      <c r="AQY230" s="595"/>
      <c r="AQZ230" s="595"/>
      <c r="ARA230" s="595"/>
      <c r="ARB230" s="595"/>
      <c r="ARC230" s="595"/>
      <c r="ARD230" s="595"/>
      <c r="ARE230" s="595"/>
      <c r="ARF230" s="595"/>
      <c r="ARG230" s="595"/>
      <c r="ARH230" s="595"/>
      <c r="ARI230" s="595"/>
      <c r="ARJ230" s="595"/>
      <c r="ARK230" s="595"/>
      <c r="ARL230" s="595"/>
      <c r="ARM230" s="595"/>
      <c r="ARN230" s="595"/>
      <c r="ARO230" s="595"/>
      <c r="ARP230" s="595"/>
      <c r="ARQ230" s="595"/>
      <c r="ARR230" s="595"/>
      <c r="ARS230" s="595"/>
      <c r="ART230" s="595"/>
      <c r="ARU230" s="595"/>
      <c r="ARV230" s="595"/>
      <c r="ARW230" s="595"/>
      <c r="ARX230" s="595"/>
      <c r="ARY230" s="595"/>
      <c r="ARZ230" s="595"/>
      <c r="ASA230" s="595"/>
      <c r="ASB230" s="595"/>
      <c r="ASC230" s="595"/>
      <c r="ASD230" s="595"/>
      <c r="ASE230" s="595"/>
      <c r="ASF230" s="595"/>
      <c r="ASG230" s="595"/>
      <c r="ASH230" s="595"/>
      <c r="ASI230" s="595"/>
      <c r="ASJ230" s="595"/>
      <c r="ASK230" s="595"/>
      <c r="ASL230" s="595"/>
      <c r="ASM230" s="595"/>
      <c r="ASN230" s="595"/>
      <c r="ASO230" s="595"/>
      <c r="ASP230" s="595"/>
      <c r="ASQ230" s="595"/>
      <c r="ASR230" s="595"/>
      <c r="ASS230" s="595"/>
      <c r="AST230" s="595"/>
      <c r="ASU230" s="595"/>
      <c r="ASV230" s="595"/>
      <c r="ASW230" s="595"/>
      <c r="ASX230" s="595"/>
      <c r="ASY230" s="595"/>
      <c r="ASZ230" s="595"/>
      <c r="ATA230" s="595"/>
      <c r="ATB230" s="595"/>
      <c r="ATC230" s="595"/>
      <c r="ATD230" s="595"/>
      <c r="ATE230" s="595"/>
      <c r="ATF230" s="595"/>
      <c r="ATG230" s="595"/>
      <c r="ATH230" s="595"/>
      <c r="ATI230" s="595"/>
      <c r="ATJ230" s="595"/>
      <c r="ATK230" s="595"/>
      <c r="ATL230" s="595"/>
      <c r="ATM230" s="595"/>
      <c r="ATN230" s="595"/>
      <c r="ATO230" s="595"/>
      <c r="ATP230" s="595"/>
      <c r="ATQ230" s="595"/>
      <c r="ATR230" s="595"/>
      <c r="ATS230" s="595"/>
      <c r="ATT230" s="595"/>
      <c r="ATU230" s="595"/>
      <c r="ATV230" s="595"/>
      <c r="ATW230" s="595"/>
      <c r="ATX230" s="595"/>
      <c r="ATY230" s="595"/>
      <c r="ATZ230" s="595"/>
      <c r="AUA230" s="595"/>
      <c r="AUB230" s="595"/>
      <c r="AUC230" s="595"/>
      <c r="AUD230" s="595"/>
      <c r="AUE230" s="595"/>
      <c r="AUF230" s="595"/>
      <c r="AUG230" s="595"/>
      <c r="AUH230" s="595"/>
      <c r="AUI230" s="595"/>
      <c r="AUJ230" s="595"/>
      <c r="AUK230" s="595"/>
      <c r="AUL230" s="595"/>
      <c r="AUM230" s="595"/>
      <c r="AUN230" s="595"/>
      <c r="AUO230" s="595"/>
      <c r="AUP230" s="595"/>
      <c r="AUQ230" s="595"/>
      <c r="AUR230" s="595"/>
      <c r="AUS230" s="595"/>
      <c r="AUT230" s="595"/>
      <c r="AUU230" s="595"/>
      <c r="AUV230" s="595"/>
      <c r="AUW230" s="595"/>
      <c r="AUX230" s="595"/>
      <c r="AUY230" s="595"/>
      <c r="AUZ230" s="595"/>
      <c r="AVA230" s="595"/>
      <c r="AVB230" s="595"/>
      <c r="AVC230" s="595"/>
      <c r="AVD230" s="595"/>
      <c r="AVE230" s="595"/>
      <c r="AVF230" s="595"/>
      <c r="AVG230" s="595"/>
      <c r="AVH230" s="595"/>
      <c r="AVI230" s="595"/>
      <c r="AVJ230" s="595"/>
      <c r="AVK230" s="595"/>
      <c r="AVL230" s="595"/>
      <c r="AVM230" s="595"/>
      <c r="AVN230" s="595"/>
      <c r="AVO230" s="595"/>
      <c r="AVP230" s="595"/>
      <c r="AVQ230" s="595"/>
      <c r="AVR230" s="595"/>
      <c r="AVS230" s="595"/>
      <c r="AVT230" s="595"/>
      <c r="AVU230" s="595"/>
      <c r="AVV230" s="595"/>
      <c r="AVW230" s="595"/>
      <c r="AVX230" s="595"/>
      <c r="AVY230" s="595"/>
      <c r="AVZ230" s="595"/>
      <c r="AWA230" s="595"/>
      <c r="AWB230" s="595"/>
      <c r="AWC230" s="595"/>
      <c r="AWD230" s="595"/>
      <c r="AWE230" s="595"/>
      <c r="AWF230" s="595"/>
      <c r="AWG230" s="595"/>
      <c r="AWH230" s="595"/>
      <c r="AWI230" s="595"/>
      <c r="AWJ230" s="595"/>
      <c r="AWK230" s="595"/>
      <c r="AWL230" s="595"/>
      <c r="AWM230" s="595"/>
      <c r="AWN230" s="595"/>
      <c r="AWO230" s="595"/>
      <c r="AWP230" s="595"/>
      <c r="AWQ230" s="595"/>
      <c r="AWR230" s="595"/>
      <c r="AWS230" s="595"/>
      <c r="AWT230" s="595"/>
      <c r="AWU230" s="595"/>
      <c r="AWV230" s="595"/>
      <c r="AWW230" s="595"/>
      <c r="AWX230" s="595"/>
      <c r="AWY230" s="595"/>
      <c r="AWZ230" s="595"/>
      <c r="AXA230" s="595"/>
      <c r="AXB230" s="595"/>
      <c r="AXC230" s="595"/>
      <c r="AXD230" s="595"/>
      <c r="AXE230" s="595"/>
      <c r="AXF230" s="595"/>
      <c r="AXG230" s="595"/>
      <c r="AXH230" s="595"/>
      <c r="AXI230" s="595"/>
      <c r="AXJ230" s="595"/>
    </row>
    <row r="231" spans="1:1310" s="596" customFormat="1" ht="23.25" customHeight="1">
      <c r="A231" s="597"/>
      <c r="B231" s="1891" t="s">
        <v>1834</v>
      </c>
      <c r="C231" s="1891"/>
      <c r="D231" s="1891"/>
      <c r="E231" s="1891"/>
      <c r="F231" s="599"/>
      <c r="G231" s="1891" t="s">
        <v>1835</v>
      </c>
      <c r="H231" s="1891"/>
      <c r="I231" s="1891"/>
      <c r="J231" s="599"/>
      <c r="K231" s="1891" t="s">
        <v>1836</v>
      </c>
      <c r="L231" s="1891"/>
      <c r="M231" s="1891"/>
      <c r="N231" s="599"/>
      <c r="O231" s="1891" t="s">
        <v>1837</v>
      </c>
      <c r="P231" s="1891"/>
      <c r="Q231" s="599"/>
      <c r="R231" s="50"/>
      <c r="S231" s="50"/>
      <c r="T231" s="50"/>
      <c r="U231" s="50"/>
      <c r="V231" s="50"/>
      <c r="W231" s="50"/>
      <c r="X231" s="50"/>
      <c r="Y231" s="50"/>
      <c r="Z231" s="50"/>
      <c r="AA231" s="50"/>
      <c r="AB231" s="50"/>
      <c r="AC231" s="50"/>
      <c r="AD231" s="595"/>
      <c r="AE231" s="595"/>
      <c r="AF231" s="595"/>
      <c r="AG231" s="595"/>
      <c r="AH231" s="595"/>
      <c r="AI231" s="595"/>
      <c r="AJ231" s="595"/>
      <c r="AK231" s="595"/>
      <c r="AL231" s="595"/>
      <c r="AM231" s="595"/>
      <c r="AN231" s="595"/>
      <c r="AO231" s="595"/>
      <c r="AP231" s="595"/>
      <c r="AQ231" s="595"/>
      <c r="AR231" s="595"/>
      <c r="AS231" s="595"/>
      <c r="AT231" s="595"/>
      <c r="AU231" s="595"/>
      <c r="AV231" s="595"/>
      <c r="AW231" s="595"/>
      <c r="AX231" s="595"/>
      <c r="AY231" s="595"/>
      <c r="AZ231" s="595"/>
      <c r="BA231" s="595"/>
      <c r="BB231" s="595"/>
      <c r="BC231" s="595"/>
      <c r="BD231" s="595"/>
      <c r="BE231" s="595"/>
      <c r="BF231" s="595"/>
      <c r="BG231" s="595"/>
      <c r="BH231" s="595"/>
      <c r="BI231" s="595"/>
      <c r="BJ231" s="595"/>
      <c r="BK231" s="595"/>
      <c r="BL231" s="595"/>
      <c r="BM231" s="595"/>
      <c r="BN231" s="595"/>
      <c r="BO231" s="595"/>
      <c r="BP231" s="595"/>
      <c r="BQ231" s="595"/>
      <c r="BR231" s="595"/>
      <c r="BS231" s="595"/>
      <c r="BT231" s="595"/>
      <c r="BU231" s="595"/>
      <c r="BV231" s="595"/>
      <c r="BW231" s="595"/>
      <c r="BX231" s="595"/>
      <c r="BY231" s="595"/>
      <c r="BZ231" s="595"/>
      <c r="CA231" s="595"/>
      <c r="CB231" s="595"/>
      <c r="CC231" s="595"/>
      <c r="CD231" s="595"/>
      <c r="CE231" s="595"/>
      <c r="CF231" s="595"/>
      <c r="CG231" s="595"/>
      <c r="CH231" s="595"/>
      <c r="CI231" s="595"/>
      <c r="CJ231" s="595"/>
      <c r="CK231" s="595"/>
      <c r="CL231" s="595"/>
      <c r="CM231" s="595"/>
      <c r="CN231" s="595"/>
      <c r="CO231" s="595"/>
      <c r="CP231" s="595"/>
      <c r="CQ231" s="595"/>
      <c r="CR231" s="595"/>
      <c r="CS231" s="595"/>
      <c r="CT231" s="595"/>
      <c r="CU231" s="595"/>
      <c r="CV231" s="595"/>
      <c r="CW231" s="595"/>
      <c r="CX231" s="595"/>
      <c r="CY231" s="595"/>
      <c r="CZ231" s="595"/>
      <c r="DA231" s="595"/>
      <c r="DB231" s="595"/>
      <c r="DC231" s="595"/>
      <c r="DD231" s="595"/>
      <c r="DE231" s="595"/>
      <c r="DF231" s="595"/>
      <c r="DG231" s="595"/>
      <c r="DH231" s="595"/>
      <c r="DI231" s="595"/>
      <c r="DJ231" s="595"/>
      <c r="DK231" s="595"/>
      <c r="DL231" s="595"/>
      <c r="DM231" s="595"/>
      <c r="DN231" s="595"/>
      <c r="DO231" s="595"/>
      <c r="DP231" s="595"/>
      <c r="DQ231" s="595"/>
      <c r="DR231" s="595"/>
      <c r="DS231" s="595"/>
      <c r="DT231" s="595"/>
      <c r="DU231" s="595"/>
      <c r="DV231" s="595"/>
      <c r="DW231" s="595"/>
      <c r="DX231" s="595"/>
      <c r="DY231" s="595"/>
      <c r="DZ231" s="595"/>
      <c r="EA231" s="595"/>
      <c r="EB231" s="595"/>
      <c r="EC231" s="595"/>
      <c r="ED231" s="595"/>
      <c r="EE231" s="595"/>
      <c r="EF231" s="595"/>
      <c r="EG231" s="595"/>
      <c r="EH231" s="595"/>
      <c r="EI231" s="595"/>
      <c r="EJ231" s="595"/>
      <c r="EK231" s="595"/>
      <c r="EL231" s="595"/>
      <c r="EM231" s="595"/>
      <c r="EN231" s="595"/>
      <c r="EO231" s="595"/>
      <c r="EP231" s="595"/>
      <c r="EQ231" s="595"/>
      <c r="ER231" s="595"/>
      <c r="ES231" s="595"/>
      <c r="ET231" s="595"/>
      <c r="EU231" s="595"/>
      <c r="EV231" s="595"/>
      <c r="EW231" s="595"/>
      <c r="EX231" s="595"/>
      <c r="EY231" s="595"/>
      <c r="EZ231" s="595"/>
      <c r="FA231" s="595"/>
      <c r="FB231" s="595"/>
      <c r="FC231" s="595"/>
      <c r="FD231" s="595"/>
      <c r="FE231" s="595"/>
      <c r="FF231" s="595"/>
      <c r="FG231" s="595"/>
      <c r="FH231" s="595"/>
      <c r="FI231" s="595"/>
      <c r="FJ231" s="595"/>
      <c r="FK231" s="595"/>
      <c r="FL231" s="595"/>
      <c r="FM231" s="595"/>
      <c r="FN231" s="595"/>
      <c r="FO231" s="595"/>
      <c r="FP231" s="595"/>
      <c r="FQ231" s="595"/>
      <c r="FR231" s="595"/>
      <c r="FS231" s="595"/>
      <c r="FT231" s="595"/>
      <c r="FU231" s="595"/>
      <c r="FV231" s="595"/>
      <c r="FW231" s="595"/>
      <c r="FX231" s="595"/>
      <c r="FY231" s="595"/>
      <c r="FZ231" s="595"/>
      <c r="GA231" s="595"/>
      <c r="GB231" s="595"/>
      <c r="GC231" s="595"/>
      <c r="GD231" s="595"/>
      <c r="GE231" s="595"/>
      <c r="GF231" s="595"/>
      <c r="GG231" s="595"/>
      <c r="GH231" s="595"/>
      <c r="GI231" s="595"/>
      <c r="GJ231" s="595"/>
      <c r="GK231" s="595"/>
      <c r="GL231" s="595"/>
      <c r="GM231" s="595"/>
      <c r="GN231" s="595"/>
      <c r="GO231" s="595"/>
      <c r="GP231" s="595"/>
      <c r="GQ231" s="595"/>
      <c r="GR231" s="595"/>
      <c r="GS231" s="595"/>
      <c r="GT231" s="595"/>
      <c r="GU231" s="595"/>
      <c r="GV231" s="595"/>
      <c r="GW231" s="595"/>
      <c r="GX231" s="595"/>
      <c r="GY231" s="595"/>
      <c r="GZ231" s="595"/>
      <c r="HA231" s="595"/>
      <c r="HB231" s="595"/>
      <c r="HC231" s="595"/>
      <c r="HD231" s="595"/>
      <c r="HE231" s="595"/>
      <c r="HF231" s="595"/>
      <c r="HG231" s="595"/>
      <c r="HH231" s="595"/>
      <c r="HI231" s="595"/>
      <c r="HJ231" s="595"/>
      <c r="HK231" s="595"/>
      <c r="HL231" s="595"/>
      <c r="HM231" s="595"/>
      <c r="HN231" s="595"/>
      <c r="HO231" s="595"/>
      <c r="HP231" s="595"/>
      <c r="HQ231" s="595"/>
      <c r="HR231" s="595"/>
      <c r="HS231" s="595"/>
      <c r="HT231" s="595"/>
      <c r="HU231" s="595"/>
      <c r="HV231" s="595"/>
      <c r="HW231" s="595"/>
      <c r="HX231" s="595"/>
      <c r="HY231" s="595"/>
      <c r="HZ231" s="595"/>
      <c r="IA231" s="595"/>
      <c r="IB231" s="595"/>
      <c r="IC231" s="595"/>
      <c r="ID231" s="595"/>
      <c r="IE231" s="595"/>
      <c r="IF231" s="595"/>
      <c r="IG231" s="595"/>
      <c r="IH231" s="595"/>
      <c r="II231" s="595"/>
      <c r="IJ231" s="595"/>
      <c r="IK231" s="595"/>
      <c r="IL231" s="595"/>
      <c r="IM231" s="595"/>
      <c r="IN231" s="595"/>
      <c r="IO231" s="595"/>
      <c r="IP231" s="595"/>
      <c r="IQ231" s="595"/>
      <c r="IR231" s="595"/>
      <c r="IS231" s="595"/>
      <c r="IT231" s="595"/>
      <c r="IU231" s="595"/>
      <c r="IV231" s="595"/>
      <c r="IW231" s="595"/>
      <c r="IX231" s="595"/>
      <c r="IY231" s="595"/>
      <c r="IZ231" s="595"/>
      <c r="JA231" s="595"/>
      <c r="JB231" s="595"/>
      <c r="JC231" s="595"/>
      <c r="JD231" s="595"/>
      <c r="JE231" s="595"/>
      <c r="JF231" s="595"/>
      <c r="JG231" s="595"/>
      <c r="JH231" s="595"/>
      <c r="JI231" s="595"/>
      <c r="JJ231" s="595"/>
      <c r="JK231" s="595"/>
      <c r="JL231" s="595"/>
      <c r="JM231" s="595"/>
      <c r="JN231" s="595"/>
      <c r="JO231" s="595"/>
      <c r="JP231" s="595"/>
      <c r="JQ231" s="595"/>
      <c r="JR231" s="595"/>
      <c r="JS231" s="595"/>
      <c r="JT231" s="595"/>
      <c r="JU231" s="595"/>
      <c r="JV231" s="595"/>
      <c r="JW231" s="595"/>
      <c r="JX231" s="595"/>
      <c r="JY231" s="595"/>
      <c r="JZ231" s="595"/>
      <c r="KA231" s="595"/>
      <c r="KB231" s="595"/>
      <c r="KC231" s="595"/>
      <c r="KD231" s="595"/>
      <c r="KE231" s="595"/>
      <c r="KF231" s="595"/>
      <c r="KG231" s="595"/>
      <c r="KH231" s="595"/>
      <c r="KI231" s="595"/>
      <c r="KJ231" s="595"/>
      <c r="KK231" s="595"/>
      <c r="KL231" s="595"/>
      <c r="KM231" s="595"/>
      <c r="KN231" s="595"/>
      <c r="KO231" s="595"/>
      <c r="KP231" s="595"/>
      <c r="KQ231" s="595"/>
      <c r="KR231" s="595"/>
      <c r="KS231" s="595"/>
      <c r="KT231" s="595"/>
      <c r="KU231" s="595"/>
      <c r="KV231" s="595"/>
      <c r="KW231" s="595"/>
      <c r="KX231" s="595"/>
      <c r="KY231" s="595"/>
      <c r="KZ231" s="595"/>
      <c r="LA231" s="595"/>
      <c r="LB231" s="595"/>
      <c r="LC231" s="595"/>
      <c r="LD231" s="595"/>
      <c r="LE231" s="595"/>
      <c r="LF231" s="595"/>
      <c r="LG231" s="595"/>
      <c r="LH231" s="595"/>
      <c r="LI231" s="595"/>
      <c r="LJ231" s="595"/>
      <c r="LK231" s="595"/>
      <c r="LL231" s="595"/>
      <c r="LM231" s="595"/>
      <c r="LN231" s="595"/>
      <c r="LO231" s="595"/>
      <c r="LP231" s="595"/>
      <c r="LQ231" s="595"/>
      <c r="LR231" s="595"/>
      <c r="LS231" s="595"/>
      <c r="LT231" s="595"/>
      <c r="LU231" s="595"/>
      <c r="LV231" s="595"/>
      <c r="LW231" s="595"/>
      <c r="LX231" s="595"/>
      <c r="LY231" s="595"/>
      <c r="LZ231" s="595"/>
      <c r="MA231" s="595"/>
      <c r="MB231" s="595"/>
      <c r="MC231" s="595"/>
      <c r="MD231" s="595"/>
      <c r="ME231" s="595"/>
      <c r="MF231" s="595"/>
      <c r="MG231" s="595"/>
      <c r="MH231" s="595"/>
      <c r="MI231" s="595"/>
      <c r="MJ231" s="595"/>
      <c r="MK231" s="595"/>
      <c r="ML231" s="595"/>
      <c r="MM231" s="595"/>
      <c r="MN231" s="595"/>
      <c r="MO231" s="595"/>
      <c r="MP231" s="595"/>
      <c r="MQ231" s="595"/>
      <c r="MR231" s="595"/>
      <c r="MS231" s="595"/>
      <c r="MT231" s="595"/>
      <c r="MU231" s="595"/>
      <c r="MV231" s="595"/>
      <c r="MW231" s="595"/>
      <c r="MX231" s="595"/>
      <c r="MY231" s="595"/>
      <c r="MZ231" s="595"/>
      <c r="NA231" s="595"/>
      <c r="NB231" s="595"/>
      <c r="NC231" s="595"/>
      <c r="ND231" s="595"/>
      <c r="NE231" s="595"/>
      <c r="NF231" s="595"/>
      <c r="NG231" s="595"/>
      <c r="NH231" s="595"/>
      <c r="NI231" s="595"/>
      <c r="NJ231" s="595"/>
      <c r="NK231" s="595"/>
      <c r="NL231" s="595"/>
      <c r="NM231" s="595"/>
      <c r="NN231" s="595"/>
      <c r="NO231" s="595"/>
      <c r="NP231" s="595"/>
      <c r="NQ231" s="595"/>
      <c r="NR231" s="595"/>
      <c r="NS231" s="595"/>
      <c r="NT231" s="595"/>
      <c r="NU231" s="595"/>
      <c r="NV231" s="595"/>
      <c r="NW231" s="595"/>
      <c r="NX231" s="595"/>
      <c r="NY231" s="595"/>
      <c r="NZ231" s="595"/>
      <c r="OA231" s="595"/>
      <c r="OB231" s="595"/>
      <c r="OC231" s="595"/>
      <c r="OD231" s="595"/>
      <c r="OE231" s="595"/>
      <c r="OF231" s="595"/>
      <c r="OG231" s="595"/>
      <c r="OH231" s="595"/>
      <c r="OI231" s="595"/>
      <c r="OJ231" s="595"/>
      <c r="OK231" s="595"/>
      <c r="OL231" s="595"/>
      <c r="OM231" s="595"/>
      <c r="ON231" s="595"/>
      <c r="OO231" s="595"/>
      <c r="OP231" s="595"/>
      <c r="OQ231" s="595"/>
      <c r="OR231" s="595"/>
      <c r="OS231" s="595"/>
      <c r="OT231" s="595"/>
      <c r="OU231" s="595"/>
      <c r="OV231" s="595"/>
      <c r="OW231" s="595"/>
      <c r="OX231" s="595"/>
      <c r="OY231" s="595"/>
      <c r="OZ231" s="595"/>
      <c r="PA231" s="595"/>
      <c r="PB231" s="595"/>
      <c r="PC231" s="595"/>
      <c r="PD231" s="595"/>
      <c r="PE231" s="595"/>
      <c r="PF231" s="595"/>
      <c r="PG231" s="595"/>
      <c r="PH231" s="595"/>
      <c r="PI231" s="595"/>
      <c r="PJ231" s="595"/>
      <c r="PK231" s="595"/>
      <c r="PL231" s="595"/>
      <c r="PM231" s="595"/>
      <c r="PN231" s="595"/>
      <c r="PO231" s="595"/>
      <c r="PP231" s="595"/>
      <c r="PQ231" s="595"/>
      <c r="PR231" s="595"/>
      <c r="PS231" s="595"/>
      <c r="PT231" s="595"/>
      <c r="PU231" s="595"/>
      <c r="PV231" s="595"/>
      <c r="PW231" s="595"/>
      <c r="PX231" s="595"/>
      <c r="PY231" s="595"/>
      <c r="PZ231" s="595"/>
      <c r="QA231" s="595"/>
      <c r="QB231" s="595"/>
      <c r="QC231" s="595"/>
      <c r="QD231" s="595"/>
      <c r="QE231" s="595"/>
      <c r="QF231" s="595"/>
      <c r="QG231" s="595"/>
      <c r="QH231" s="595"/>
      <c r="QI231" s="595"/>
      <c r="QJ231" s="595"/>
      <c r="QK231" s="595"/>
      <c r="QL231" s="595"/>
      <c r="QM231" s="595"/>
      <c r="QN231" s="595"/>
      <c r="QO231" s="595"/>
      <c r="QP231" s="595"/>
      <c r="QQ231" s="595"/>
      <c r="QR231" s="595"/>
      <c r="QS231" s="595"/>
      <c r="QT231" s="595"/>
      <c r="QU231" s="595"/>
      <c r="QV231" s="595"/>
      <c r="QW231" s="595"/>
      <c r="QX231" s="595"/>
      <c r="QY231" s="595"/>
      <c r="QZ231" s="595"/>
      <c r="RA231" s="595"/>
      <c r="RB231" s="595"/>
      <c r="RC231" s="595"/>
      <c r="RD231" s="595"/>
      <c r="RE231" s="595"/>
      <c r="RF231" s="595"/>
      <c r="RG231" s="595"/>
      <c r="RH231" s="595"/>
      <c r="RI231" s="595"/>
      <c r="RJ231" s="595"/>
      <c r="RK231" s="595"/>
      <c r="RL231" s="595"/>
      <c r="RM231" s="595"/>
      <c r="RN231" s="595"/>
      <c r="RO231" s="595"/>
      <c r="RP231" s="595"/>
      <c r="RQ231" s="595"/>
      <c r="RR231" s="595"/>
      <c r="RS231" s="595"/>
      <c r="RT231" s="595"/>
      <c r="RU231" s="595"/>
      <c r="RV231" s="595"/>
      <c r="RW231" s="595"/>
      <c r="RX231" s="595"/>
      <c r="RY231" s="595"/>
      <c r="RZ231" s="595"/>
      <c r="SA231" s="595"/>
      <c r="SB231" s="595"/>
      <c r="SC231" s="595"/>
      <c r="SD231" s="595"/>
      <c r="SE231" s="595"/>
      <c r="SF231" s="595"/>
      <c r="SG231" s="595"/>
      <c r="SH231" s="595"/>
      <c r="SI231" s="595"/>
      <c r="SJ231" s="595"/>
      <c r="SK231" s="595"/>
      <c r="SL231" s="595"/>
      <c r="SM231" s="595"/>
      <c r="SN231" s="595"/>
      <c r="SO231" s="595"/>
      <c r="SP231" s="595"/>
      <c r="SQ231" s="595"/>
      <c r="SR231" s="595"/>
      <c r="SS231" s="595"/>
      <c r="ST231" s="595"/>
      <c r="SU231" s="595"/>
      <c r="SV231" s="595"/>
      <c r="SW231" s="595"/>
      <c r="SX231" s="595"/>
      <c r="SY231" s="595"/>
      <c r="SZ231" s="595"/>
      <c r="TA231" s="595"/>
      <c r="TB231" s="595"/>
      <c r="TC231" s="595"/>
      <c r="TD231" s="595"/>
      <c r="TE231" s="595"/>
      <c r="TF231" s="595"/>
      <c r="TG231" s="595"/>
      <c r="TH231" s="595"/>
      <c r="TI231" s="595"/>
      <c r="TJ231" s="595"/>
      <c r="TK231" s="595"/>
      <c r="TL231" s="595"/>
      <c r="TM231" s="595"/>
      <c r="TN231" s="595"/>
      <c r="TO231" s="595"/>
      <c r="TP231" s="595"/>
      <c r="TQ231" s="595"/>
      <c r="TR231" s="595"/>
      <c r="TS231" s="595"/>
      <c r="TT231" s="595"/>
      <c r="TU231" s="595"/>
      <c r="TV231" s="595"/>
      <c r="TW231" s="595"/>
      <c r="TX231" s="595"/>
      <c r="TY231" s="595"/>
      <c r="TZ231" s="595"/>
      <c r="UA231" s="595"/>
      <c r="UB231" s="595"/>
      <c r="UC231" s="595"/>
      <c r="UD231" s="595"/>
      <c r="UE231" s="595"/>
      <c r="UF231" s="595"/>
      <c r="UG231" s="595"/>
      <c r="UH231" s="595"/>
      <c r="UI231" s="595"/>
      <c r="UJ231" s="595"/>
      <c r="UK231" s="595"/>
      <c r="UL231" s="595"/>
      <c r="UM231" s="595"/>
      <c r="UN231" s="595"/>
      <c r="UO231" s="595"/>
      <c r="UP231" s="595"/>
      <c r="UQ231" s="595"/>
      <c r="UR231" s="595"/>
      <c r="US231" s="595"/>
      <c r="UT231" s="595"/>
      <c r="UU231" s="595"/>
      <c r="UV231" s="595"/>
      <c r="UW231" s="595"/>
      <c r="UX231" s="595"/>
      <c r="UY231" s="595"/>
      <c r="UZ231" s="595"/>
      <c r="VA231" s="595"/>
      <c r="VB231" s="595"/>
      <c r="VC231" s="595"/>
      <c r="VD231" s="595"/>
      <c r="VE231" s="595"/>
      <c r="VF231" s="595"/>
      <c r="VG231" s="595"/>
      <c r="VH231" s="595"/>
      <c r="VI231" s="595"/>
      <c r="VJ231" s="595"/>
      <c r="VK231" s="595"/>
      <c r="VL231" s="595"/>
      <c r="VM231" s="595"/>
      <c r="VN231" s="595"/>
      <c r="VO231" s="595"/>
      <c r="VP231" s="595"/>
      <c r="VQ231" s="595"/>
      <c r="VR231" s="595"/>
      <c r="VS231" s="595"/>
      <c r="VT231" s="595"/>
      <c r="VU231" s="595"/>
      <c r="VV231" s="595"/>
      <c r="VW231" s="595"/>
      <c r="VX231" s="595"/>
      <c r="VY231" s="595"/>
      <c r="VZ231" s="595"/>
      <c r="WA231" s="595"/>
      <c r="WB231" s="595"/>
      <c r="WC231" s="595"/>
      <c r="WD231" s="595"/>
      <c r="WE231" s="595"/>
      <c r="WF231" s="595"/>
      <c r="WG231" s="595"/>
      <c r="WH231" s="595"/>
      <c r="WI231" s="595"/>
      <c r="WJ231" s="595"/>
      <c r="WK231" s="595"/>
      <c r="WL231" s="595"/>
      <c r="WM231" s="595"/>
      <c r="WN231" s="595"/>
      <c r="WO231" s="595"/>
      <c r="WP231" s="595"/>
      <c r="WQ231" s="595"/>
      <c r="WR231" s="595"/>
      <c r="WS231" s="595"/>
      <c r="WT231" s="595"/>
      <c r="WU231" s="595"/>
      <c r="WV231" s="595"/>
      <c r="WW231" s="595"/>
      <c r="WX231" s="595"/>
      <c r="WY231" s="595"/>
      <c r="WZ231" s="595"/>
      <c r="XA231" s="595"/>
      <c r="XB231" s="595"/>
      <c r="XC231" s="595"/>
      <c r="XD231" s="595"/>
      <c r="XE231" s="595"/>
      <c r="XF231" s="595"/>
      <c r="XG231" s="595"/>
      <c r="XH231" s="595"/>
      <c r="XI231" s="595"/>
      <c r="XJ231" s="595"/>
      <c r="XK231" s="595"/>
      <c r="XL231" s="595"/>
      <c r="XM231" s="595"/>
      <c r="XN231" s="595"/>
      <c r="XO231" s="595"/>
      <c r="XP231" s="595"/>
      <c r="XQ231" s="595"/>
      <c r="XR231" s="595"/>
      <c r="XS231" s="595"/>
      <c r="XT231" s="595"/>
      <c r="XU231" s="595"/>
      <c r="XV231" s="595"/>
      <c r="XW231" s="595"/>
      <c r="XX231" s="595"/>
      <c r="XY231" s="595"/>
      <c r="XZ231" s="595"/>
      <c r="YA231" s="595"/>
      <c r="YB231" s="595"/>
      <c r="YC231" s="595"/>
      <c r="YD231" s="595"/>
      <c r="YE231" s="595"/>
      <c r="YF231" s="595"/>
      <c r="YG231" s="595"/>
      <c r="YH231" s="595"/>
      <c r="YI231" s="595"/>
      <c r="YJ231" s="595"/>
      <c r="YK231" s="595"/>
      <c r="YL231" s="595"/>
      <c r="YM231" s="595"/>
      <c r="YN231" s="595"/>
      <c r="YO231" s="595"/>
      <c r="YP231" s="595"/>
      <c r="YQ231" s="595"/>
      <c r="YR231" s="595"/>
      <c r="YS231" s="595"/>
      <c r="YT231" s="595"/>
      <c r="YU231" s="595"/>
      <c r="YV231" s="595"/>
      <c r="YW231" s="595"/>
      <c r="YX231" s="595"/>
      <c r="YY231" s="595"/>
      <c r="YZ231" s="595"/>
      <c r="ZA231" s="595"/>
      <c r="ZB231" s="595"/>
      <c r="ZC231" s="595"/>
      <c r="ZD231" s="595"/>
      <c r="ZE231" s="595"/>
      <c r="ZF231" s="595"/>
      <c r="ZG231" s="595"/>
      <c r="ZH231" s="595"/>
      <c r="ZI231" s="595"/>
      <c r="ZJ231" s="595"/>
      <c r="ZK231" s="595"/>
      <c r="ZL231" s="595"/>
      <c r="ZM231" s="595"/>
      <c r="ZN231" s="595"/>
      <c r="ZO231" s="595"/>
      <c r="ZP231" s="595"/>
      <c r="ZQ231" s="595"/>
      <c r="ZR231" s="595"/>
      <c r="ZS231" s="595"/>
      <c r="ZT231" s="595"/>
      <c r="ZU231" s="595"/>
      <c r="ZV231" s="595"/>
      <c r="ZW231" s="595"/>
      <c r="ZX231" s="595"/>
      <c r="ZY231" s="595"/>
      <c r="ZZ231" s="595"/>
      <c r="AAA231" s="595"/>
      <c r="AAB231" s="595"/>
      <c r="AAC231" s="595"/>
      <c r="AAD231" s="595"/>
      <c r="AAE231" s="595"/>
      <c r="AAF231" s="595"/>
      <c r="AAG231" s="595"/>
      <c r="AAH231" s="595"/>
      <c r="AAI231" s="595"/>
      <c r="AAJ231" s="595"/>
      <c r="AAK231" s="595"/>
      <c r="AAL231" s="595"/>
      <c r="AAM231" s="595"/>
      <c r="AAN231" s="595"/>
      <c r="AAO231" s="595"/>
      <c r="AAP231" s="595"/>
      <c r="AAQ231" s="595"/>
      <c r="AAR231" s="595"/>
      <c r="AAS231" s="595"/>
      <c r="AAT231" s="595"/>
      <c r="AAU231" s="595"/>
      <c r="AAV231" s="595"/>
      <c r="AAW231" s="595"/>
      <c r="AAX231" s="595"/>
      <c r="AAY231" s="595"/>
      <c r="AAZ231" s="595"/>
      <c r="ABA231" s="595"/>
      <c r="ABB231" s="595"/>
      <c r="ABC231" s="595"/>
      <c r="ABD231" s="595"/>
      <c r="ABE231" s="595"/>
      <c r="ABF231" s="595"/>
      <c r="ABG231" s="595"/>
      <c r="ABH231" s="595"/>
      <c r="ABI231" s="595"/>
      <c r="ABJ231" s="595"/>
      <c r="ABK231" s="595"/>
      <c r="ABL231" s="595"/>
      <c r="ABM231" s="595"/>
      <c r="ABN231" s="595"/>
      <c r="ABO231" s="595"/>
      <c r="ABP231" s="595"/>
      <c r="ABQ231" s="595"/>
      <c r="ABR231" s="595"/>
      <c r="ABS231" s="595"/>
      <c r="ABT231" s="595"/>
      <c r="ABU231" s="595"/>
      <c r="ABV231" s="595"/>
      <c r="ABW231" s="595"/>
      <c r="ABX231" s="595"/>
      <c r="ABY231" s="595"/>
      <c r="ABZ231" s="595"/>
      <c r="ACA231" s="595"/>
      <c r="ACB231" s="595"/>
      <c r="ACC231" s="595"/>
      <c r="ACD231" s="595"/>
      <c r="ACE231" s="595"/>
      <c r="ACF231" s="595"/>
      <c r="ACG231" s="595"/>
      <c r="ACH231" s="595"/>
      <c r="ACI231" s="595"/>
      <c r="ACJ231" s="595"/>
      <c r="ACK231" s="595"/>
      <c r="ACL231" s="595"/>
      <c r="ACM231" s="595"/>
      <c r="ACN231" s="595"/>
      <c r="ACO231" s="595"/>
      <c r="ACP231" s="595"/>
      <c r="ACQ231" s="595"/>
      <c r="ACR231" s="595"/>
      <c r="ACS231" s="595"/>
      <c r="ACT231" s="595"/>
      <c r="ACU231" s="595"/>
      <c r="ACV231" s="595"/>
      <c r="ACW231" s="595"/>
      <c r="ACX231" s="595"/>
      <c r="ACY231" s="595"/>
      <c r="ACZ231" s="595"/>
      <c r="ADA231" s="595"/>
      <c r="ADB231" s="595"/>
      <c r="ADC231" s="595"/>
      <c r="ADD231" s="595"/>
      <c r="ADE231" s="595"/>
      <c r="ADF231" s="595"/>
      <c r="ADG231" s="595"/>
      <c r="ADH231" s="595"/>
      <c r="ADI231" s="595"/>
      <c r="ADJ231" s="595"/>
      <c r="ADK231" s="595"/>
      <c r="ADL231" s="595"/>
      <c r="ADM231" s="595"/>
      <c r="ADN231" s="595"/>
      <c r="ADO231" s="595"/>
      <c r="ADP231" s="595"/>
      <c r="ADQ231" s="595"/>
      <c r="ADR231" s="595"/>
      <c r="ADS231" s="595"/>
      <c r="ADT231" s="595"/>
      <c r="ADU231" s="595"/>
      <c r="ADV231" s="595"/>
      <c r="ADW231" s="595"/>
      <c r="ADX231" s="595"/>
      <c r="ADY231" s="595"/>
      <c r="ADZ231" s="595"/>
      <c r="AEA231" s="595"/>
      <c r="AEB231" s="595"/>
      <c r="AEC231" s="595"/>
      <c r="AED231" s="595"/>
      <c r="AEE231" s="595"/>
      <c r="AEF231" s="595"/>
      <c r="AEG231" s="595"/>
      <c r="AEH231" s="595"/>
      <c r="AEI231" s="595"/>
      <c r="AEJ231" s="595"/>
      <c r="AEK231" s="595"/>
      <c r="AEL231" s="595"/>
      <c r="AEM231" s="595"/>
      <c r="AEN231" s="595"/>
      <c r="AEO231" s="595"/>
      <c r="AEP231" s="595"/>
      <c r="AEQ231" s="595"/>
      <c r="AER231" s="595"/>
      <c r="AES231" s="595"/>
      <c r="AET231" s="595"/>
      <c r="AEU231" s="595"/>
      <c r="AEV231" s="595"/>
      <c r="AEW231" s="595"/>
      <c r="AEX231" s="595"/>
      <c r="AEY231" s="595"/>
      <c r="AEZ231" s="595"/>
      <c r="AFA231" s="595"/>
      <c r="AFB231" s="595"/>
      <c r="AFC231" s="595"/>
      <c r="AFD231" s="595"/>
      <c r="AFE231" s="595"/>
      <c r="AFF231" s="595"/>
      <c r="AFG231" s="595"/>
      <c r="AFH231" s="595"/>
      <c r="AFI231" s="595"/>
      <c r="AFJ231" s="595"/>
      <c r="AFK231" s="595"/>
      <c r="AFL231" s="595"/>
      <c r="AFM231" s="595"/>
      <c r="AFN231" s="595"/>
      <c r="AFO231" s="595"/>
      <c r="AFP231" s="595"/>
      <c r="AFQ231" s="595"/>
      <c r="AFR231" s="595"/>
      <c r="AFS231" s="595"/>
      <c r="AFT231" s="595"/>
      <c r="AFU231" s="595"/>
      <c r="AFV231" s="595"/>
      <c r="AFW231" s="595"/>
      <c r="AFX231" s="595"/>
      <c r="AFY231" s="595"/>
      <c r="AFZ231" s="595"/>
      <c r="AGA231" s="595"/>
      <c r="AGB231" s="595"/>
      <c r="AGC231" s="595"/>
      <c r="AGD231" s="595"/>
      <c r="AGE231" s="595"/>
      <c r="AGF231" s="595"/>
      <c r="AGG231" s="595"/>
      <c r="AGH231" s="595"/>
      <c r="AGI231" s="595"/>
      <c r="AGJ231" s="595"/>
      <c r="AGK231" s="595"/>
      <c r="AGL231" s="595"/>
      <c r="AGM231" s="595"/>
      <c r="AGN231" s="595"/>
      <c r="AGO231" s="595"/>
      <c r="AGP231" s="595"/>
      <c r="AGQ231" s="595"/>
      <c r="AGR231" s="595"/>
      <c r="AGS231" s="595"/>
      <c r="AGT231" s="595"/>
      <c r="AGU231" s="595"/>
      <c r="AGV231" s="595"/>
      <c r="AGW231" s="595"/>
      <c r="AGX231" s="595"/>
      <c r="AGY231" s="595"/>
      <c r="AGZ231" s="595"/>
      <c r="AHA231" s="595"/>
      <c r="AHB231" s="595"/>
      <c r="AHC231" s="595"/>
      <c r="AHD231" s="595"/>
      <c r="AHE231" s="595"/>
      <c r="AHF231" s="595"/>
      <c r="AHG231" s="595"/>
      <c r="AHH231" s="595"/>
      <c r="AHI231" s="595"/>
      <c r="AHJ231" s="595"/>
      <c r="AHK231" s="595"/>
      <c r="AHL231" s="595"/>
      <c r="AHM231" s="595"/>
      <c r="AHN231" s="595"/>
      <c r="AHO231" s="595"/>
      <c r="AHP231" s="595"/>
      <c r="AHQ231" s="595"/>
      <c r="AHR231" s="595"/>
      <c r="AHS231" s="595"/>
      <c r="AHT231" s="595"/>
      <c r="AHU231" s="595"/>
      <c r="AHV231" s="595"/>
      <c r="AHW231" s="595"/>
      <c r="AHX231" s="595"/>
      <c r="AHY231" s="595"/>
      <c r="AHZ231" s="595"/>
      <c r="AIA231" s="595"/>
      <c r="AIB231" s="595"/>
      <c r="AIC231" s="595"/>
      <c r="AID231" s="595"/>
      <c r="AIE231" s="595"/>
      <c r="AIF231" s="595"/>
      <c r="AIG231" s="595"/>
      <c r="AIH231" s="595"/>
      <c r="AII231" s="595"/>
      <c r="AIJ231" s="595"/>
      <c r="AIK231" s="595"/>
      <c r="AIL231" s="595"/>
      <c r="AIM231" s="595"/>
      <c r="AIN231" s="595"/>
      <c r="AIO231" s="595"/>
      <c r="AIP231" s="595"/>
      <c r="AIQ231" s="595"/>
      <c r="AIR231" s="595"/>
      <c r="AIS231" s="595"/>
      <c r="AIT231" s="595"/>
      <c r="AIU231" s="595"/>
      <c r="AIV231" s="595"/>
      <c r="AIW231" s="595"/>
      <c r="AIX231" s="595"/>
      <c r="AIY231" s="595"/>
      <c r="AIZ231" s="595"/>
      <c r="AJA231" s="595"/>
      <c r="AJB231" s="595"/>
      <c r="AJC231" s="595"/>
      <c r="AJD231" s="595"/>
      <c r="AJE231" s="595"/>
      <c r="AJF231" s="595"/>
      <c r="AJG231" s="595"/>
      <c r="AJH231" s="595"/>
      <c r="AJI231" s="595"/>
      <c r="AJJ231" s="595"/>
      <c r="AJK231" s="595"/>
      <c r="AJL231" s="595"/>
      <c r="AJM231" s="595"/>
      <c r="AJN231" s="595"/>
      <c r="AJO231" s="595"/>
      <c r="AJP231" s="595"/>
      <c r="AJQ231" s="595"/>
      <c r="AJR231" s="595"/>
      <c r="AJS231" s="595"/>
      <c r="AJT231" s="595"/>
      <c r="AJU231" s="595"/>
      <c r="AJV231" s="595"/>
      <c r="AJW231" s="595"/>
      <c r="AJX231" s="595"/>
      <c r="AJY231" s="595"/>
      <c r="AJZ231" s="595"/>
      <c r="AKA231" s="595"/>
      <c r="AKB231" s="595"/>
      <c r="AKC231" s="595"/>
      <c r="AKD231" s="595"/>
      <c r="AKE231" s="595"/>
      <c r="AKF231" s="595"/>
      <c r="AKG231" s="595"/>
      <c r="AKH231" s="595"/>
      <c r="AKI231" s="595"/>
      <c r="AKJ231" s="595"/>
      <c r="AKK231" s="595"/>
      <c r="AKL231" s="595"/>
      <c r="AKM231" s="595"/>
      <c r="AKN231" s="595"/>
      <c r="AKO231" s="595"/>
      <c r="AKP231" s="595"/>
      <c r="AKQ231" s="595"/>
      <c r="AKR231" s="595"/>
      <c r="AKS231" s="595"/>
      <c r="AKT231" s="595"/>
      <c r="AKU231" s="595"/>
      <c r="AKV231" s="595"/>
      <c r="AKW231" s="595"/>
      <c r="AKX231" s="595"/>
      <c r="AKY231" s="595"/>
      <c r="AKZ231" s="595"/>
      <c r="ALA231" s="595"/>
      <c r="ALB231" s="595"/>
      <c r="ALC231" s="595"/>
      <c r="ALD231" s="595"/>
      <c r="ALE231" s="595"/>
      <c r="ALF231" s="595"/>
      <c r="ALG231" s="595"/>
      <c r="ALH231" s="595"/>
      <c r="ALI231" s="595"/>
      <c r="ALJ231" s="595"/>
      <c r="ALK231" s="595"/>
      <c r="ALL231" s="595"/>
      <c r="ALM231" s="595"/>
      <c r="ALN231" s="595"/>
      <c r="ALO231" s="595"/>
      <c r="ALP231" s="595"/>
      <c r="ALQ231" s="595"/>
      <c r="ALR231" s="595"/>
      <c r="ALS231" s="595"/>
      <c r="ALT231" s="595"/>
      <c r="ALU231" s="595"/>
      <c r="ALV231" s="595"/>
      <c r="ALW231" s="595"/>
      <c r="ALX231" s="595"/>
      <c r="ALY231" s="595"/>
      <c r="ALZ231" s="595"/>
      <c r="AMA231" s="595"/>
      <c r="AMB231" s="595"/>
      <c r="AMC231" s="595"/>
      <c r="AMD231" s="595"/>
      <c r="AME231" s="595"/>
      <c r="AMF231" s="595"/>
      <c r="AMG231" s="595"/>
      <c r="AMH231" s="595"/>
      <c r="AMI231" s="595"/>
      <c r="AMJ231" s="595"/>
      <c r="AMK231" s="595"/>
      <c r="AML231" s="595"/>
      <c r="AMM231" s="595"/>
      <c r="AMN231" s="595"/>
      <c r="AMO231" s="595"/>
      <c r="AMP231" s="595"/>
      <c r="AMQ231" s="595"/>
      <c r="AMR231" s="595"/>
      <c r="AMS231" s="595"/>
      <c r="AMT231" s="595"/>
      <c r="AMU231" s="595"/>
      <c r="AMV231" s="595"/>
      <c r="AMW231" s="595"/>
      <c r="AMX231" s="595"/>
      <c r="AMY231" s="595"/>
      <c r="AMZ231" s="595"/>
      <c r="ANA231" s="595"/>
      <c r="ANB231" s="595"/>
      <c r="ANC231" s="595"/>
      <c r="AND231" s="595"/>
      <c r="ANE231" s="595"/>
      <c r="ANF231" s="595"/>
      <c r="ANG231" s="595"/>
      <c r="ANH231" s="595"/>
      <c r="ANI231" s="595"/>
      <c r="ANJ231" s="595"/>
      <c r="ANK231" s="595"/>
      <c r="ANL231" s="595"/>
      <c r="ANM231" s="595"/>
      <c r="ANN231" s="595"/>
      <c r="ANO231" s="595"/>
      <c r="ANP231" s="595"/>
      <c r="ANQ231" s="595"/>
      <c r="ANR231" s="595"/>
      <c r="ANS231" s="595"/>
      <c r="ANT231" s="595"/>
      <c r="ANU231" s="595"/>
      <c r="ANV231" s="595"/>
      <c r="ANW231" s="595"/>
      <c r="ANX231" s="595"/>
      <c r="ANY231" s="595"/>
      <c r="ANZ231" s="595"/>
      <c r="AOA231" s="595"/>
      <c r="AOB231" s="595"/>
      <c r="AOC231" s="595"/>
      <c r="AOD231" s="595"/>
      <c r="AOE231" s="595"/>
      <c r="AOF231" s="595"/>
      <c r="AOG231" s="595"/>
      <c r="AOH231" s="595"/>
      <c r="AOI231" s="595"/>
      <c r="AOJ231" s="595"/>
      <c r="AOK231" s="595"/>
      <c r="AOL231" s="595"/>
      <c r="AOM231" s="595"/>
      <c r="AON231" s="595"/>
      <c r="AOO231" s="595"/>
      <c r="AOP231" s="595"/>
      <c r="AOQ231" s="595"/>
      <c r="AOR231" s="595"/>
      <c r="AOS231" s="595"/>
      <c r="AOT231" s="595"/>
      <c r="AOU231" s="595"/>
      <c r="AOV231" s="595"/>
      <c r="AOW231" s="595"/>
      <c r="AOX231" s="595"/>
      <c r="AOY231" s="595"/>
      <c r="AOZ231" s="595"/>
      <c r="APA231" s="595"/>
      <c r="APB231" s="595"/>
      <c r="APC231" s="595"/>
      <c r="APD231" s="595"/>
      <c r="APE231" s="595"/>
      <c r="APF231" s="595"/>
      <c r="APG231" s="595"/>
      <c r="APH231" s="595"/>
      <c r="API231" s="595"/>
      <c r="APJ231" s="595"/>
      <c r="APK231" s="595"/>
      <c r="APL231" s="595"/>
      <c r="APM231" s="595"/>
      <c r="APN231" s="595"/>
      <c r="APO231" s="595"/>
      <c r="APP231" s="595"/>
      <c r="APQ231" s="595"/>
      <c r="APR231" s="595"/>
      <c r="APS231" s="595"/>
      <c r="APT231" s="595"/>
      <c r="APU231" s="595"/>
      <c r="APV231" s="595"/>
      <c r="APW231" s="595"/>
      <c r="APX231" s="595"/>
      <c r="APY231" s="595"/>
      <c r="APZ231" s="595"/>
      <c r="AQA231" s="595"/>
      <c r="AQB231" s="595"/>
      <c r="AQC231" s="595"/>
      <c r="AQD231" s="595"/>
      <c r="AQE231" s="595"/>
      <c r="AQF231" s="595"/>
      <c r="AQG231" s="595"/>
      <c r="AQH231" s="595"/>
      <c r="AQI231" s="595"/>
      <c r="AQJ231" s="595"/>
      <c r="AQK231" s="595"/>
      <c r="AQL231" s="595"/>
      <c r="AQM231" s="595"/>
      <c r="AQN231" s="595"/>
      <c r="AQO231" s="595"/>
      <c r="AQP231" s="595"/>
      <c r="AQQ231" s="595"/>
      <c r="AQR231" s="595"/>
      <c r="AQS231" s="595"/>
      <c r="AQT231" s="595"/>
      <c r="AQU231" s="595"/>
      <c r="AQV231" s="595"/>
      <c r="AQW231" s="595"/>
      <c r="AQX231" s="595"/>
      <c r="AQY231" s="595"/>
      <c r="AQZ231" s="595"/>
      <c r="ARA231" s="595"/>
      <c r="ARB231" s="595"/>
      <c r="ARC231" s="595"/>
      <c r="ARD231" s="595"/>
      <c r="ARE231" s="595"/>
      <c r="ARF231" s="595"/>
      <c r="ARG231" s="595"/>
      <c r="ARH231" s="595"/>
      <c r="ARI231" s="595"/>
      <c r="ARJ231" s="595"/>
      <c r="ARK231" s="595"/>
      <c r="ARL231" s="595"/>
      <c r="ARM231" s="595"/>
      <c r="ARN231" s="595"/>
      <c r="ARO231" s="595"/>
      <c r="ARP231" s="595"/>
      <c r="ARQ231" s="595"/>
      <c r="ARR231" s="595"/>
      <c r="ARS231" s="595"/>
      <c r="ART231" s="595"/>
      <c r="ARU231" s="595"/>
      <c r="ARV231" s="595"/>
      <c r="ARW231" s="595"/>
      <c r="ARX231" s="595"/>
      <c r="ARY231" s="595"/>
      <c r="ARZ231" s="595"/>
      <c r="ASA231" s="595"/>
      <c r="ASB231" s="595"/>
      <c r="ASC231" s="595"/>
      <c r="ASD231" s="595"/>
      <c r="ASE231" s="595"/>
      <c r="ASF231" s="595"/>
      <c r="ASG231" s="595"/>
      <c r="ASH231" s="595"/>
      <c r="ASI231" s="595"/>
      <c r="ASJ231" s="595"/>
      <c r="ASK231" s="595"/>
      <c r="ASL231" s="595"/>
      <c r="ASM231" s="595"/>
      <c r="ASN231" s="595"/>
      <c r="ASO231" s="595"/>
      <c r="ASP231" s="595"/>
      <c r="ASQ231" s="595"/>
      <c r="ASR231" s="595"/>
      <c r="ASS231" s="595"/>
      <c r="AST231" s="595"/>
      <c r="ASU231" s="595"/>
      <c r="ASV231" s="595"/>
      <c r="ASW231" s="595"/>
      <c r="ASX231" s="595"/>
      <c r="ASY231" s="595"/>
      <c r="ASZ231" s="595"/>
      <c r="ATA231" s="595"/>
      <c r="ATB231" s="595"/>
      <c r="ATC231" s="595"/>
      <c r="ATD231" s="595"/>
      <c r="ATE231" s="595"/>
      <c r="ATF231" s="595"/>
      <c r="ATG231" s="595"/>
      <c r="ATH231" s="595"/>
      <c r="ATI231" s="595"/>
      <c r="ATJ231" s="595"/>
      <c r="ATK231" s="595"/>
      <c r="ATL231" s="595"/>
      <c r="ATM231" s="595"/>
      <c r="ATN231" s="595"/>
      <c r="ATO231" s="595"/>
      <c r="ATP231" s="595"/>
      <c r="ATQ231" s="595"/>
      <c r="ATR231" s="595"/>
      <c r="ATS231" s="595"/>
      <c r="ATT231" s="595"/>
      <c r="ATU231" s="595"/>
      <c r="ATV231" s="595"/>
      <c r="ATW231" s="595"/>
      <c r="ATX231" s="595"/>
      <c r="ATY231" s="595"/>
      <c r="ATZ231" s="595"/>
      <c r="AUA231" s="595"/>
      <c r="AUB231" s="595"/>
      <c r="AUC231" s="595"/>
      <c r="AUD231" s="595"/>
      <c r="AUE231" s="595"/>
      <c r="AUF231" s="595"/>
      <c r="AUG231" s="595"/>
      <c r="AUH231" s="595"/>
      <c r="AUI231" s="595"/>
      <c r="AUJ231" s="595"/>
      <c r="AUK231" s="595"/>
      <c r="AUL231" s="595"/>
      <c r="AUM231" s="595"/>
      <c r="AUN231" s="595"/>
      <c r="AUO231" s="595"/>
      <c r="AUP231" s="595"/>
      <c r="AUQ231" s="595"/>
      <c r="AUR231" s="595"/>
      <c r="AUS231" s="595"/>
      <c r="AUT231" s="595"/>
      <c r="AUU231" s="595"/>
      <c r="AUV231" s="595"/>
      <c r="AUW231" s="595"/>
      <c r="AUX231" s="595"/>
      <c r="AUY231" s="595"/>
      <c r="AUZ231" s="595"/>
      <c r="AVA231" s="595"/>
      <c r="AVB231" s="595"/>
      <c r="AVC231" s="595"/>
      <c r="AVD231" s="595"/>
      <c r="AVE231" s="595"/>
      <c r="AVF231" s="595"/>
      <c r="AVG231" s="595"/>
      <c r="AVH231" s="595"/>
      <c r="AVI231" s="595"/>
      <c r="AVJ231" s="595"/>
      <c r="AVK231" s="595"/>
      <c r="AVL231" s="595"/>
      <c r="AVM231" s="595"/>
      <c r="AVN231" s="595"/>
      <c r="AVO231" s="595"/>
      <c r="AVP231" s="595"/>
      <c r="AVQ231" s="595"/>
      <c r="AVR231" s="595"/>
      <c r="AVS231" s="595"/>
      <c r="AVT231" s="595"/>
      <c r="AVU231" s="595"/>
      <c r="AVV231" s="595"/>
      <c r="AVW231" s="595"/>
      <c r="AVX231" s="595"/>
      <c r="AVY231" s="595"/>
      <c r="AVZ231" s="595"/>
      <c r="AWA231" s="595"/>
      <c r="AWB231" s="595"/>
      <c r="AWC231" s="595"/>
      <c r="AWD231" s="595"/>
      <c r="AWE231" s="595"/>
      <c r="AWF231" s="595"/>
      <c r="AWG231" s="595"/>
      <c r="AWH231" s="595"/>
      <c r="AWI231" s="595"/>
      <c r="AWJ231" s="595"/>
      <c r="AWK231" s="595"/>
      <c r="AWL231" s="595"/>
      <c r="AWM231" s="595"/>
      <c r="AWN231" s="595"/>
      <c r="AWO231" s="595"/>
      <c r="AWP231" s="595"/>
      <c r="AWQ231" s="595"/>
      <c r="AWR231" s="595"/>
      <c r="AWS231" s="595"/>
      <c r="AWT231" s="595"/>
      <c r="AWU231" s="595"/>
      <c r="AWV231" s="595"/>
      <c r="AWW231" s="595"/>
      <c r="AWX231" s="595"/>
      <c r="AWY231" s="595"/>
      <c r="AWZ231" s="595"/>
      <c r="AXA231" s="595"/>
      <c r="AXB231" s="595"/>
      <c r="AXC231" s="595"/>
      <c r="AXD231" s="595"/>
      <c r="AXE231" s="595"/>
      <c r="AXF231" s="595"/>
      <c r="AXG231" s="595"/>
      <c r="AXH231" s="595"/>
      <c r="AXI231" s="595"/>
      <c r="AXJ231" s="595"/>
    </row>
    <row r="232" spans="1:1310" s="596" customFormat="1" ht="23.25" customHeight="1">
      <c r="A232" s="597"/>
      <c r="B232" s="1891" t="s">
        <v>1838</v>
      </c>
      <c r="C232" s="1891"/>
      <c r="D232" s="1891"/>
      <c r="E232" s="1891"/>
      <c r="F232" s="599"/>
      <c r="G232" s="1891" t="s">
        <v>1839</v>
      </c>
      <c r="H232" s="1891"/>
      <c r="I232" s="1891"/>
      <c r="J232" s="599"/>
      <c r="K232" s="1909" t="s">
        <v>1840</v>
      </c>
      <c r="L232" s="1909"/>
      <c r="M232" s="1909"/>
      <c r="N232" s="599"/>
      <c r="O232" s="1891" t="s">
        <v>1841</v>
      </c>
      <c r="P232" s="1891"/>
      <c r="Q232" s="599"/>
      <c r="R232" s="50"/>
      <c r="S232" s="50"/>
      <c r="T232" s="50"/>
      <c r="U232" s="50"/>
      <c r="V232" s="50"/>
      <c r="W232" s="50"/>
      <c r="X232" s="50"/>
      <c r="Y232" s="50"/>
      <c r="Z232" s="50"/>
      <c r="AA232" s="50"/>
      <c r="AB232" s="50"/>
      <c r="AC232" s="50"/>
      <c r="AD232" s="595"/>
      <c r="AE232" s="595"/>
      <c r="AF232" s="595"/>
      <c r="AG232" s="595"/>
      <c r="AH232" s="595"/>
      <c r="AI232" s="595"/>
      <c r="AJ232" s="595"/>
      <c r="AK232" s="595"/>
      <c r="AL232" s="595"/>
      <c r="AM232" s="595"/>
      <c r="AN232" s="595"/>
      <c r="AO232" s="595"/>
      <c r="AP232" s="595"/>
      <c r="AQ232" s="595"/>
      <c r="AR232" s="595"/>
      <c r="AS232" s="595"/>
      <c r="AT232" s="595"/>
      <c r="AU232" s="595"/>
      <c r="AV232" s="595"/>
      <c r="AW232" s="595"/>
      <c r="AX232" s="595"/>
      <c r="AY232" s="595"/>
      <c r="AZ232" s="595"/>
      <c r="BA232" s="595"/>
      <c r="BB232" s="595"/>
      <c r="BC232" s="595"/>
      <c r="BD232" s="595"/>
      <c r="BE232" s="595"/>
      <c r="BF232" s="595"/>
      <c r="BG232" s="595"/>
      <c r="BH232" s="595"/>
      <c r="BI232" s="595"/>
      <c r="BJ232" s="595"/>
      <c r="BK232" s="595"/>
      <c r="BL232" s="595"/>
      <c r="BM232" s="595"/>
      <c r="BN232" s="595"/>
      <c r="BO232" s="595"/>
      <c r="BP232" s="595"/>
      <c r="BQ232" s="595"/>
      <c r="BR232" s="595"/>
      <c r="BS232" s="595"/>
      <c r="BT232" s="595"/>
      <c r="BU232" s="595"/>
      <c r="BV232" s="595"/>
      <c r="BW232" s="595"/>
      <c r="BX232" s="595"/>
      <c r="BY232" s="595"/>
      <c r="BZ232" s="595"/>
      <c r="CA232" s="595"/>
      <c r="CB232" s="595"/>
      <c r="CC232" s="595"/>
      <c r="CD232" s="595"/>
      <c r="CE232" s="595"/>
      <c r="CF232" s="595"/>
      <c r="CG232" s="595"/>
      <c r="CH232" s="595"/>
      <c r="CI232" s="595"/>
      <c r="CJ232" s="595"/>
      <c r="CK232" s="595"/>
      <c r="CL232" s="595"/>
      <c r="CM232" s="595"/>
      <c r="CN232" s="595"/>
      <c r="CO232" s="595"/>
      <c r="CP232" s="595"/>
      <c r="CQ232" s="595"/>
      <c r="CR232" s="595"/>
      <c r="CS232" s="595"/>
      <c r="CT232" s="595"/>
      <c r="CU232" s="595"/>
      <c r="CV232" s="595"/>
      <c r="CW232" s="595"/>
      <c r="CX232" s="595"/>
      <c r="CY232" s="595"/>
      <c r="CZ232" s="595"/>
      <c r="DA232" s="595"/>
      <c r="DB232" s="595"/>
      <c r="DC232" s="595"/>
      <c r="DD232" s="595"/>
      <c r="DE232" s="595"/>
      <c r="DF232" s="595"/>
      <c r="DG232" s="595"/>
      <c r="DH232" s="595"/>
      <c r="DI232" s="595"/>
      <c r="DJ232" s="595"/>
      <c r="DK232" s="595"/>
      <c r="DL232" s="595"/>
      <c r="DM232" s="595"/>
      <c r="DN232" s="595"/>
      <c r="DO232" s="595"/>
      <c r="DP232" s="595"/>
      <c r="DQ232" s="595"/>
      <c r="DR232" s="595"/>
      <c r="DS232" s="595"/>
      <c r="DT232" s="595"/>
      <c r="DU232" s="595"/>
      <c r="DV232" s="595"/>
      <c r="DW232" s="595"/>
      <c r="DX232" s="595"/>
      <c r="DY232" s="595"/>
      <c r="DZ232" s="595"/>
      <c r="EA232" s="595"/>
      <c r="EB232" s="595"/>
      <c r="EC232" s="595"/>
      <c r="ED232" s="595"/>
      <c r="EE232" s="595"/>
      <c r="EF232" s="595"/>
      <c r="EG232" s="595"/>
      <c r="EH232" s="595"/>
      <c r="EI232" s="595"/>
      <c r="EJ232" s="595"/>
      <c r="EK232" s="595"/>
      <c r="EL232" s="595"/>
      <c r="EM232" s="595"/>
      <c r="EN232" s="595"/>
      <c r="EO232" s="595"/>
      <c r="EP232" s="595"/>
      <c r="EQ232" s="595"/>
      <c r="ER232" s="595"/>
      <c r="ES232" s="595"/>
      <c r="ET232" s="595"/>
      <c r="EU232" s="595"/>
      <c r="EV232" s="595"/>
      <c r="EW232" s="595"/>
      <c r="EX232" s="595"/>
      <c r="EY232" s="595"/>
      <c r="EZ232" s="595"/>
      <c r="FA232" s="595"/>
      <c r="FB232" s="595"/>
      <c r="FC232" s="595"/>
      <c r="FD232" s="595"/>
      <c r="FE232" s="595"/>
      <c r="FF232" s="595"/>
      <c r="FG232" s="595"/>
      <c r="FH232" s="595"/>
      <c r="FI232" s="595"/>
      <c r="FJ232" s="595"/>
      <c r="FK232" s="595"/>
      <c r="FL232" s="595"/>
      <c r="FM232" s="595"/>
      <c r="FN232" s="595"/>
      <c r="FO232" s="595"/>
      <c r="FP232" s="595"/>
      <c r="FQ232" s="595"/>
      <c r="FR232" s="595"/>
      <c r="FS232" s="595"/>
      <c r="FT232" s="595"/>
      <c r="FU232" s="595"/>
      <c r="FV232" s="595"/>
      <c r="FW232" s="595"/>
      <c r="FX232" s="595"/>
      <c r="FY232" s="595"/>
      <c r="FZ232" s="595"/>
      <c r="GA232" s="595"/>
      <c r="GB232" s="595"/>
      <c r="GC232" s="595"/>
      <c r="GD232" s="595"/>
      <c r="GE232" s="595"/>
      <c r="GF232" s="595"/>
      <c r="GG232" s="595"/>
      <c r="GH232" s="595"/>
      <c r="GI232" s="595"/>
      <c r="GJ232" s="595"/>
      <c r="GK232" s="595"/>
      <c r="GL232" s="595"/>
      <c r="GM232" s="595"/>
      <c r="GN232" s="595"/>
      <c r="GO232" s="595"/>
      <c r="GP232" s="595"/>
      <c r="GQ232" s="595"/>
      <c r="GR232" s="595"/>
      <c r="GS232" s="595"/>
      <c r="GT232" s="595"/>
      <c r="GU232" s="595"/>
      <c r="GV232" s="595"/>
      <c r="GW232" s="595"/>
      <c r="GX232" s="595"/>
      <c r="GY232" s="595"/>
      <c r="GZ232" s="595"/>
      <c r="HA232" s="595"/>
      <c r="HB232" s="595"/>
      <c r="HC232" s="595"/>
      <c r="HD232" s="595"/>
      <c r="HE232" s="595"/>
      <c r="HF232" s="595"/>
      <c r="HG232" s="595"/>
      <c r="HH232" s="595"/>
      <c r="HI232" s="595"/>
      <c r="HJ232" s="595"/>
      <c r="HK232" s="595"/>
      <c r="HL232" s="595"/>
      <c r="HM232" s="595"/>
      <c r="HN232" s="595"/>
      <c r="HO232" s="595"/>
      <c r="HP232" s="595"/>
      <c r="HQ232" s="595"/>
      <c r="HR232" s="595"/>
      <c r="HS232" s="595"/>
      <c r="HT232" s="595"/>
      <c r="HU232" s="595"/>
      <c r="HV232" s="595"/>
      <c r="HW232" s="595"/>
      <c r="HX232" s="595"/>
      <c r="HY232" s="595"/>
      <c r="HZ232" s="595"/>
      <c r="IA232" s="595"/>
      <c r="IB232" s="595"/>
      <c r="IC232" s="595"/>
      <c r="ID232" s="595"/>
      <c r="IE232" s="595"/>
      <c r="IF232" s="595"/>
      <c r="IG232" s="595"/>
      <c r="IH232" s="595"/>
      <c r="II232" s="595"/>
      <c r="IJ232" s="595"/>
      <c r="IK232" s="595"/>
      <c r="IL232" s="595"/>
      <c r="IM232" s="595"/>
      <c r="IN232" s="595"/>
      <c r="IO232" s="595"/>
      <c r="IP232" s="595"/>
      <c r="IQ232" s="595"/>
      <c r="IR232" s="595"/>
      <c r="IS232" s="595"/>
      <c r="IT232" s="595"/>
      <c r="IU232" s="595"/>
      <c r="IV232" s="595"/>
      <c r="IW232" s="595"/>
      <c r="IX232" s="595"/>
      <c r="IY232" s="595"/>
      <c r="IZ232" s="595"/>
      <c r="JA232" s="595"/>
      <c r="JB232" s="595"/>
      <c r="JC232" s="595"/>
      <c r="JD232" s="595"/>
      <c r="JE232" s="595"/>
      <c r="JF232" s="595"/>
      <c r="JG232" s="595"/>
      <c r="JH232" s="595"/>
      <c r="JI232" s="595"/>
      <c r="JJ232" s="595"/>
      <c r="JK232" s="595"/>
      <c r="JL232" s="595"/>
      <c r="JM232" s="595"/>
      <c r="JN232" s="595"/>
      <c r="JO232" s="595"/>
      <c r="JP232" s="595"/>
      <c r="JQ232" s="595"/>
      <c r="JR232" s="595"/>
      <c r="JS232" s="595"/>
      <c r="JT232" s="595"/>
      <c r="JU232" s="595"/>
      <c r="JV232" s="595"/>
      <c r="JW232" s="595"/>
      <c r="JX232" s="595"/>
      <c r="JY232" s="595"/>
      <c r="JZ232" s="595"/>
      <c r="KA232" s="595"/>
      <c r="KB232" s="595"/>
      <c r="KC232" s="595"/>
      <c r="KD232" s="595"/>
      <c r="KE232" s="595"/>
      <c r="KF232" s="595"/>
      <c r="KG232" s="595"/>
      <c r="KH232" s="595"/>
      <c r="KI232" s="595"/>
      <c r="KJ232" s="595"/>
      <c r="KK232" s="595"/>
      <c r="KL232" s="595"/>
      <c r="KM232" s="595"/>
      <c r="KN232" s="595"/>
      <c r="KO232" s="595"/>
      <c r="KP232" s="595"/>
      <c r="KQ232" s="595"/>
      <c r="KR232" s="595"/>
      <c r="KS232" s="595"/>
      <c r="KT232" s="595"/>
      <c r="KU232" s="595"/>
      <c r="KV232" s="595"/>
      <c r="KW232" s="595"/>
      <c r="KX232" s="595"/>
      <c r="KY232" s="595"/>
      <c r="KZ232" s="595"/>
      <c r="LA232" s="595"/>
      <c r="LB232" s="595"/>
      <c r="LC232" s="595"/>
      <c r="LD232" s="595"/>
      <c r="LE232" s="595"/>
      <c r="LF232" s="595"/>
      <c r="LG232" s="595"/>
      <c r="LH232" s="595"/>
      <c r="LI232" s="595"/>
      <c r="LJ232" s="595"/>
      <c r="LK232" s="595"/>
      <c r="LL232" s="595"/>
      <c r="LM232" s="595"/>
      <c r="LN232" s="595"/>
      <c r="LO232" s="595"/>
      <c r="LP232" s="595"/>
      <c r="LQ232" s="595"/>
      <c r="LR232" s="595"/>
      <c r="LS232" s="595"/>
      <c r="LT232" s="595"/>
      <c r="LU232" s="595"/>
      <c r="LV232" s="595"/>
      <c r="LW232" s="595"/>
      <c r="LX232" s="595"/>
      <c r="LY232" s="595"/>
      <c r="LZ232" s="595"/>
      <c r="MA232" s="595"/>
      <c r="MB232" s="595"/>
      <c r="MC232" s="595"/>
      <c r="MD232" s="595"/>
      <c r="ME232" s="595"/>
      <c r="MF232" s="595"/>
      <c r="MG232" s="595"/>
      <c r="MH232" s="595"/>
      <c r="MI232" s="595"/>
      <c r="MJ232" s="595"/>
      <c r="MK232" s="595"/>
      <c r="ML232" s="595"/>
      <c r="MM232" s="595"/>
      <c r="MN232" s="595"/>
      <c r="MO232" s="595"/>
      <c r="MP232" s="595"/>
      <c r="MQ232" s="595"/>
      <c r="MR232" s="595"/>
      <c r="MS232" s="595"/>
      <c r="MT232" s="595"/>
      <c r="MU232" s="595"/>
      <c r="MV232" s="595"/>
      <c r="MW232" s="595"/>
      <c r="MX232" s="595"/>
      <c r="MY232" s="595"/>
      <c r="MZ232" s="595"/>
      <c r="NA232" s="595"/>
      <c r="NB232" s="595"/>
      <c r="NC232" s="595"/>
      <c r="ND232" s="595"/>
      <c r="NE232" s="595"/>
      <c r="NF232" s="595"/>
      <c r="NG232" s="595"/>
      <c r="NH232" s="595"/>
      <c r="NI232" s="595"/>
      <c r="NJ232" s="595"/>
      <c r="NK232" s="595"/>
      <c r="NL232" s="595"/>
      <c r="NM232" s="595"/>
      <c r="NN232" s="595"/>
      <c r="NO232" s="595"/>
      <c r="NP232" s="595"/>
      <c r="NQ232" s="595"/>
      <c r="NR232" s="595"/>
      <c r="NS232" s="595"/>
      <c r="NT232" s="595"/>
      <c r="NU232" s="595"/>
      <c r="NV232" s="595"/>
      <c r="NW232" s="595"/>
      <c r="NX232" s="595"/>
      <c r="NY232" s="595"/>
      <c r="NZ232" s="595"/>
      <c r="OA232" s="595"/>
      <c r="OB232" s="595"/>
      <c r="OC232" s="595"/>
      <c r="OD232" s="595"/>
      <c r="OE232" s="595"/>
      <c r="OF232" s="595"/>
      <c r="OG232" s="595"/>
      <c r="OH232" s="595"/>
      <c r="OI232" s="595"/>
      <c r="OJ232" s="595"/>
      <c r="OK232" s="595"/>
      <c r="OL232" s="595"/>
      <c r="OM232" s="595"/>
      <c r="ON232" s="595"/>
      <c r="OO232" s="595"/>
      <c r="OP232" s="595"/>
      <c r="OQ232" s="595"/>
      <c r="OR232" s="595"/>
      <c r="OS232" s="595"/>
      <c r="OT232" s="595"/>
      <c r="OU232" s="595"/>
      <c r="OV232" s="595"/>
      <c r="OW232" s="595"/>
      <c r="OX232" s="595"/>
      <c r="OY232" s="595"/>
      <c r="OZ232" s="595"/>
      <c r="PA232" s="595"/>
      <c r="PB232" s="595"/>
      <c r="PC232" s="595"/>
      <c r="PD232" s="595"/>
      <c r="PE232" s="595"/>
      <c r="PF232" s="595"/>
      <c r="PG232" s="595"/>
      <c r="PH232" s="595"/>
      <c r="PI232" s="595"/>
      <c r="PJ232" s="595"/>
      <c r="PK232" s="595"/>
      <c r="PL232" s="595"/>
      <c r="PM232" s="595"/>
      <c r="PN232" s="595"/>
      <c r="PO232" s="595"/>
      <c r="PP232" s="595"/>
      <c r="PQ232" s="595"/>
      <c r="PR232" s="595"/>
      <c r="PS232" s="595"/>
      <c r="PT232" s="595"/>
      <c r="PU232" s="595"/>
      <c r="PV232" s="595"/>
      <c r="PW232" s="595"/>
      <c r="PX232" s="595"/>
      <c r="PY232" s="595"/>
      <c r="PZ232" s="595"/>
      <c r="QA232" s="595"/>
      <c r="QB232" s="595"/>
      <c r="QC232" s="595"/>
      <c r="QD232" s="595"/>
      <c r="QE232" s="595"/>
      <c r="QF232" s="595"/>
      <c r="QG232" s="595"/>
      <c r="QH232" s="595"/>
      <c r="QI232" s="595"/>
      <c r="QJ232" s="595"/>
      <c r="QK232" s="595"/>
      <c r="QL232" s="595"/>
      <c r="QM232" s="595"/>
      <c r="QN232" s="595"/>
      <c r="QO232" s="595"/>
      <c r="QP232" s="595"/>
      <c r="QQ232" s="595"/>
      <c r="QR232" s="595"/>
      <c r="QS232" s="595"/>
      <c r="QT232" s="595"/>
      <c r="QU232" s="595"/>
      <c r="QV232" s="595"/>
      <c r="QW232" s="595"/>
      <c r="QX232" s="595"/>
      <c r="QY232" s="595"/>
      <c r="QZ232" s="595"/>
      <c r="RA232" s="595"/>
      <c r="RB232" s="595"/>
      <c r="RC232" s="595"/>
      <c r="RD232" s="595"/>
      <c r="RE232" s="595"/>
      <c r="RF232" s="595"/>
      <c r="RG232" s="595"/>
      <c r="RH232" s="595"/>
      <c r="RI232" s="595"/>
      <c r="RJ232" s="595"/>
      <c r="RK232" s="595"/>
      <c r="RL232" s="595"/>
      <c r="RM232" s="595"/>
      <c r="RN232" s="595"/>
      <c r="RO232" s="595"/>
      <c r="RP232" s="595"/>
      <c r="RQ232" s="595"/>
      <c r="RR232" s="595"/>
      <c r="RS232" s="595"/>
      <c r="RT232" s="595"/>
      <c r="RU232" s="595"/>
      <c r="RV232" s="595"/>
      <c r="RW232" s="595"/>
      <c r="RX232" s="595"/>
      <c r="RY232" s="595"/>
      <c r="RZ232" s="595"/>
      <c r="SA232" s="595"/>
      <c r="SB232" s="595"/>
      <c r="SC232" s="595"/>
      <c r="SD232" s="595"/>
      <c r="SE232" s="595"/>
      <c r="SF232" s="595"/>
      <c r="SG232" s="595"/>
      <c r="SH232" s="595"/>
      <c r="SI232" s="595"/>
      <c r="SJ232" s="595"/>
      <c r="SK232" s="595"/>
      <c r="SL232" s="595"/>
      <c r="SM232" s="595"/>
      <c r="SN232" s="595"/>
      <c r="SO232" s="595"/>
      <c r="SP232" s="595"/>
      <c r="SQ232" s="595"/>
      <c r="SR232" s="595"/>
      <c r="SS232" s="595"/>
      <c r="ST232" s="595"/>
      <c r="SU232" s="595"/>
      <c r="SV232" s="595"/>
      <c r="SW232" s="595"/>
      <c r="SX232" s="595"/>
      <c r="SY232" s="595"/>
      <c r="SZ232" s="595"/>
      <c r="TA232" s="595"/>
      <c r="TB232" s="595"/>
      <c r="TC232" s="595"/>
      <c r="TD232" s="595"/>
      <c r="TE232" s="595"/>
      <c r="TF232" s="595"/>
      <c r="TG232" s="595"/>
      <c r="TH232" s="595"/>
      <c r="TI232" s="595"/>
      <c r="TJ232" s="595"/>
      <c r="TK232" s="595"/>
      <c r="TL232" s="595"/>
      <c r="TM232" s="595"/>
      <c r="TN232" s="595"/>
      <c r="TO232" s="595"/>
      <c r="TP232" s="595"/>
      <c r="TQ232" s="595"/>
      <c r="TR232" s="595"/>
      <c r="TS232" s="595"/>
      <c r="TT232" s="595"/>
      <c r="TU232" s="595"/>
      <c r="TV232" s="595"/>
      <c r="TW232" s="595"/>
      <c r="TX232" s="595"/>
      <c r="TY232" s="595"/>
      <c r="TZ232" s="595"/>
      <c r="UA232" s="595"/>
      <c r="UB232" s="595"/>
      <c r="UC232" s="595"/>
      <c r="UD232" s="595"/>
      <c r="UE232" s="595"/>
      <c r="UF232" s="595"/>
      <c r="UG232" s="595"/>
      <c r="UH232" s="595"/>
      <c r="UI232" s="595"/>
      <c r="UJ232" s="595"/>
      <c r="UK232" s="595"/>
      <c r="UL232" s="595"/>
      <c r="UM232" s="595"/>
      <c r="UN232" s="595"/>
      <c r="UO232" s="595"/>
      <c r="UP232" s="595"/>
      <c r="UQ232" s="595"/>
      <c r="UR232" s="595"/>
      <c r="US232" s="595"/>
      <c r="UT232" s="595"/>
      <c r="UU232" s="595"/>
      <c r="UV232" s="595"/>
      <c r="UW232" s="595"/>
      <c r="UX232" s="595"/>
      <c r="UY232" s="595"/>
      <c r="UZ232" s="595"/>
      <c r="VA232" s="595"/>
      <c r="VB232" s="595"/>
      <c r="VC232" s="595"/>
      <c r="VD232" s="595"/>
      <c r="VE232" s="595"/>
      <c r="VF232" s="595"/>
      <c r="VG232" s="595"/>
      <c r="VH232" s="595"/>
      <c r="VI232" s="595"/>
      <c r="VJ232" s="595"/>
      <c r="VK232" s="595"/>
      <c r="VL232" s="595"/>
      <c r="VM232" s="595"/>
      <c r="VN232" s="595"/>
      <c r="VO232" s="595"/>
      <c r="VP232" s="595"/>
      <c r="VQ232" s="595"/>
      <c r="VR232" s="595"/>
      <c r="VS232" s="595"/>
      <c r="VT232" s="595"/>
      <c r="VU232" s="595"/>
      <c r="VV232" s="595"/>
      <c r="VW232" s="595"/>
      <c r="VX232" s="595"/>
      <c r="VY232" s="595"/>
      <c r="VZ232" s="595"/>
      <c r="WA232" s="595"/>
      <c r="WB232" s="595"/>
      <c r="WC232" s="595"/>
      <c r="WD232" s="595"/>
      <c r="WE232" s="595"/>
      <c r="WF232" s="595"/>
      <c r="WG232" s="595"/>
      <c r="WH232" s="595"/>
      <c r="WI232" s="595"/>
      <c r="WJ232" s="595"/>
      <c r="WK232" s="595"/>
      <c r="WL232" s="595"/>
      <c r="WM232" s="595"/>
      <c r="WN232" s="595"/>
      <c r="WO232" s="595"/>
      <c r="WP232" s="595"/>
      <c r="WQ232" s="595"/>
      <c r="WR232" s="595"/>
      <c r="WS232" s="595"/>
      <c r="WT232" s="595"/>
      <c r="WU232" s="595"/>
      <c r="WV232" s="595"/>
      <c r="WW232" s="595"/>
      <c r="WX232" s="595"/>
      <c r="WY232" s="595"/>
      <c r="WZ232" s="595"/>
      <c r="XA232" s="595"/>
      <c r="XB232" s="595"/>
      <c r="XC232" s="595"/>
      <c r="XD232" s="595"/>
      <c r="XE232" s="595"/>
      <c r="XF232" s="595"/>
      <c r="XG232" s="595"/>
      <c r="XH232" s="595"/>
      <c r="XI232" s="595"/>
      <c r="XJ232" s="595"/>
      <c r="XK232" s="595"/>
      <c r="XL232" s="595"/>
      <c r="XM232" s="595"/>
      <c r="XN232" s="595"/>
      <c r="XO232" s="595"/>
      <c r="XP232" s="595"/>
      <c r="XQ232" s="595"/>
      <c r="XR232" s="595"/>
      <c r="XS232" s="595"/>
      <c r="XT232" s="595"/>
      <c r="XU232" s="595"/>
      <c r="XV232" s="595"/>
      <c r="XW232" s="595"/>
      <c r="XX232" s="595"/>
      <c r="XY232" s="595"/>
      <c r="XZ232" s="595"/>
      <c r="YA232" s="595"/>
      <c r="YB232" s="595"/>
      <c r="YC232" s="595"/>
      <c r="YD232" s="595"/>
      <c r="YE232" s="595"/>
      <c r="YF232" s="595"/>
      <c r="YG232" s="595"/>
      <c r="YH232" s="595"/>
      <c r="YI232" s="595"/>
      <c r="YJ232" s="595"/>
      <c r="YK232" s="595"/>
      <c r="YL232" s="595"/>
      <c r="YM232" s="595"/>
      <c r="YN232" s="595"/>
      <c r="YO232" s="595"/>
      <c r="YP232" s="595"/>
      <c r="YQ232" s="595"/>
      <c r="YR232" s="595"/>
      <c r="YS232" s="595"/>
      <c r="YT232" s="595"/>
      <c r="YU232" s="595"/>
      <c r="YV232" s="595"/>
      <c r="YW232" s="595"/>
      <c r="YX232" s="595"/>
      <c r="YY232" s="595"/>
      <c r="YZ232" s="595"/>
      <c r="ZA232" s="595"/>
      <c r="ZB232" s="595"/>
      <c r="ZC232" s="595"/>
      <c r="ZD232" s="595"/>
      <c r="ZE232" s="595"/>
      <c r="ZF232" s="595"/>
      <c r="ZG232" s="595"/>
      <c r="ZH232" s="595"/>
      <c r="ZI232" s="595"/>
      <c r="ZJ232" s="595"/>
      <c r="ZK232" s="595"/>
      <c r="ZL232" s="595"/>
      <c r="ZM232" s="595"/>
      <c r="ZN232" s="595"/>
      <c r="ZO232" s="595"/>
      <c r="ZP232" s="595"/>
      <c r="ZQ232" s="595"/>
      <c r="ZR232" s="595"/>
      <c r="ZS232" s="595"/>
      <c r="ZT232" s="595"/>
      <c r="ZU232" s="595"/>
      <c r="ZV232" s="595"/>
      <c r="ZW232" s="595"/>
      <c r="ZX232" s="595"/>
      <c r="ZY232" s="595"/>
      <c r="ZZ232" s="595"/>
      <c r="AAA232" s="595"/>
      <c r="AAB232" s="595"/>
      <c r="AAC232" s="595"/>
      <c r="AAD232" s="595"/>
      <c r="AAE232" s="595"/>
      <c r="AAF232" s="595"/>
      <c r="AAG232" s="595"/>
      <c r="AAH232" s="595"/>
      <c r="AAI232" s="595"/>
      <c r="AAJ232" s="595"/>
      <c r="AAK232" s="595"/>
      <c r="AAL232" s="595"/>
      <c r="AAM232" s="595"/>
      <c r="AAN232" s="595"/>
      <c r="AAO232" s="595"/>
      <c r="AAP232" s="595"/>
      <c r="AAQ232" s="595"/>
      <c r="AAR232" s="595"/>
      <c r="AAS232" s="595"/>
      <c r="AAT232" s="595"/>
      <c r="AAU232" s="595"/>
      <c r="AAV232" s="595"/>
      <c r="AAW232" s="595"/>
      <c r="AAX232" s="595"/>
      <c r="AAY232" s="595"/>
      <c r="AAZ232" s="595"/>
      <c r="ABA232" s="595"/>
      <c r="ABB232" s="595"/>
      <c r="ABC232" s="595"/>
      <c r="ABD232" s="595"/>
      <c r="ABE232" s="595"/>
      <c r="ABF232" s="595"/>
      <c r="ABG232" s="595"/>
      <c r="ABH232" s="595"/>
      <c r="ABI232" s="595"/>
      <c r="ABJ232" s="595"/>
      <c r="ABK232" s="595"/>
      <c r="ABL232" s="595"/>
      <c r="ABM232" s="595"/>
      <c r="ABN232" s="595"/>
      <c r="ABO232" s="595"/>
      <c r="ABP232" s="595"/>
      <c r="ABQ232" s="595"/>
      <c r="ABR232" s="595"/>
      <c r="ABS232" s="595"/>
      <c r="ABT232" s="595"/>
      <c r="ABU232" s="595"/>
      <c r="ABV232" s="595"/>
      <c r="ABW232" s="595"/>
      <c r="ABX232" s="595"/>
      <c r="ABY232" s="595"/>
      <c r="ABZ232" s="595"/>
      <c r="ACA232" s="595"/>
      <c r="ACB232" s="595"/>
      <c r="ACC232" s="595"/>
      <c r="ACD232" s="595"/>
      <c r="ACE232" s="595"/>
      <c r="ACF232" s="595"/>
      <c r="ACG232" s="595"/>
      <c r="ACH232" s="595"/>
      <c r="ACI232" s="595"/>
      <c r="ACJ232" s="595"/>
      <c r="ACK232" s="595"/>
      <c r="ACL232" s="595"/>
      <c r="ACM232" s="595"/>
      <c r="ACN232" s="595"/>
      <c r="ACO232" s="595"/>
      <c r="ACP232" s="595"/>
      <c r="ACQ232" s="595"/>
      <c r="ACR232" s="595"/>
      <c r="ACS232" s="595"/>
      <c r="ACT232" s="595"/>
      <c r="ACU232" s="595"/>
      <c r="ACV232" s="595"/>
      <c r="ACW232" s="595"/>
      <c r="ACX232" s="595"/>
      <c r="ACY232" s="595"/>
      <c r="ACZ232" s="595"/>
      <c r="ADA232" s="595"/>
      <c r="ADB232" s="595"/>
      <c r="ADC232" s="595"/>
      <c r="ADD232" s="595"/>
      <c r="ADE232" s="595"/>
      <c r="ADF232" s="595"/>
      <c r="ADG232" s="595"/>
      <c r="ADH232" s="595"/>
      <c r="ADI232" s="595"/>
      <c r="ADJ232" s="595"/>
      <c r="ADK232" s="595"/>
      <c r="ADL232" s="595"/>
      <c r="ADM232" s="595"/>
      <c r="ADN232" s="595"/>
      <c r="ADO232" s="595"/>
      <c r="ADP232" s="595"/>
      <c r="ADQ232" s="595"/>
      <c r="ADR232" s="595"/>
      <c r="ADS232" s="595"/>
      <c r="ADT232" s="595"/>
      <c r="ADU232" s="595"/>
      <c r="ADV232" s="595"/>
      <c r="ADW232" s="595"/>
      <c r="ADX232" s="595"/>
      <c r="ADY232" s="595"/>
      <c r="ADZ232" s="595"/>
      <c r="AEA232" s="595"/>
      <c r="AEB232" s="595"/>
      <c r="AEC232" s="595"/>
      <c r="AED232" s="595"/>
      <c r="AEE232" s="595"/>
      <c r="AEF232" s="595"/>
      <c r="AEG232" s="595"/>
      <c r="AEH232" s="595"/>
      <c r="AEI232" s="595"/>
      <c r="AEJ232" s="595"/>
      <c r="AEK232" s="595"/>
      <c r="AEL232" s="595"/>
      <c r="AEM232" s="595"/>
      <c r="AEN232" s="595"/>
      <c r="AEO232" s="595"/>
      <c r="AEP232" s="595"/>
      <c r="AEQ232" s="595"/>
      <c r="AER232" s="595"/>
      <c r="AES232" s="595"/>
      <c r="AET232" s="595"/>
      <c r="AEU232" s="595"/>
      <c r="AEV232" s="595"/>
      <c r="AEW232" s="595"/>
      <c r="AEX232" s="595"/>
      <c r="AEY232" s="595"/>
      <c r="AEZ232" s="595"/>
      <c r="AFA232" s="595"/>
      <c r="AFB232" s="595"/>
      <c r="AFC232" s="595"/>
      <c r="AFD232" s="595"/>
      <c r="AFE232" s="595"/>
      <c r="AFF232" s="595"/>
      <c r="AFG232" s="595"/>
      <c r="AFH232" s="595"/>
      <c r="AFI232" s="595"/>
      <c r="AFJ232" s="595"/>
      <c r="AFK232" s="595"/>
      <c r="AFL232" s="595"/>
      <c r="AFM232" s="595"/>
      <c r="AFN232" s="595"/>
      <c r="AFO232" s="595"/>
      <c r="AFP232" s="595"/>
      <c r="AFQ232" s="595"/>
      <c r="AFR232" s="595"/>
      <c r="AFS232" s="595"/>
      <c r="AFT232" s="595"/>
      <c r="AFU232" s="595"/>
      <c r="AFV232" s="595"/>
      <c r="AFW232" s="595"/>
      <c r="AFX232" s="595"/>
      <c r="AFY232" s="595"/>
      <c r="AFZ232" s="595"/>
      <c r="AGA232" s="595"/>
      <c r="AGB232" s="595"/>
      <c r="AGC232" s="595"/>
      <c r="AGD232" s="595"/>
      <c r="AGE232" s="595"/>
      <c r="AGF232" s="595"/>
      <c r="AGG232" s="595"/>
      <c r="AGH232" s="595"/>
      <c r="AGI232" s="595"/>
      <c r="AGJ232" s="595"/>
      <c r="AGK232" s="595"/>
      <c r="AGL232" s="595"/>
      <c r="AGM232" s="595"/>
      <c r="AGN232" s="595"/>
      <c r="AGO232" s="595"/>
      <c r="AGP232" s="595"/>
      <c r="AGQ232" s="595"/>
      <c r="AGR232" s="595"/>
      <c r="AGS232" s="595"/>
      <c r="AGT232" s="595"/>
      <c r="AGU232" s="595"/>
      <c r="AGV232" s="595"/>
      <c r="AGW232" s="595"/>
      <c r="AGX232" s="595"/>
      <c r="AGY232" s="595"/>
      <c r="AGZ232" s="595"/>
      <c r="AHA232" s="595"/>
      <c r="AHB232" s="595"/>
      <c r="AHC232" s="595"/>
      <c r="AHD232" s="595"/>
      <c r="AHE232" s="595"/>
      <c r="AHF232" s="595"/>
      <c r="AHG232" s="595"/>
      <c r="AHH232" s="595"/>
      <c r="AHI232" s="595"/>
      <c r="AHJ232" s="595"/>
      <c r="AHK232" s="595"/>
      <c r="AHL232" s="595"/>
      <c r="AHM232" s="595"/>
      <c r="AHN232" s="595"/>
      <c r="AHO232" s="595"/>
      <c r="AHP232" s="595"/>
      <c r="AHQ232" s="595"/>
      <c r="AHR232" s="595"/>
      <c r="AHS232" s="595"/>
      <c r="AHT232" s="595"/>
      <c r="AHU232" s="595"/>
      <c r="AHV232" s="595"/>
      <c r="AHW232" s="595"/>
      <c r="AHX232" s="595"/>
      <c r="AHY232" s="595"/>
      <c r="AHZ232" s="595"/>
      <c r="AIA232" s="595"/>
      <c r="AIB232" s="595"/>
      <c r="AIC232" s="595"/>
      <c r="AID232" s="595"/>
      <c r="AIE232" s="595"/>
      <c r="AIF232" s="595"/>
      <c r="AIG232" s="595"/>
      <c r="AIH232" s="595"/>
      <c r="AII232" s="595"/>
      <c r="AIJ232" s="595"/>
      <c r="AIK232" s="595"/>
      <c r="AIL232" s="595"/>
      <c r="AIM232" s="595"/>
      <c r="AIN232" s="595"/>
      <c r="AIO232" s="595"/>
      <c r="AIP232" s="595"/>
      <c r="AIQ232" s="595"/>
      <c r="AIR232" s="595"/>
      <c r="AIS232" s="595"/>
      <c r="AIT232" s="595"/>
      <c r="AIU232" s="595"/>
      <c r="AIV232" s="595"/>
      <c r="AIW232" s="595"/>
      <c r="AIX232" s="595"/>
      <c r="AIY232" s="595"/>
      <c r="AIZ232" s="595"/>
      <c r="AJA232" s="595"/>
      <c r="AJB232" s="595"/>
      <c r="AJC232" s="595"/>
      <c r="AJD232" s="595"/>
      <c r="AJE232" s="595"/>
      <c r="AJF232" s="595"/>
      <c r="AJG232" s="595"/>
      <c r="AJH232" s="595"/>
      <c r="AJI232" s="595"/>
      <c r="AJJ232" s="595"/>
      <c r="AJK232" s="595"/>
      <c r="AJL232" s="595"/>
      <c r="AJM232" s="595"/>
      <c r="AJN232" s="595"/>
      <c r="AJO232" s="595"/>
      <c r="AJP232" s="595"/>
      <c r="AJQ232" s="595"/>
      <c r="AJR232" s="595"/>
      <c r="AJS232" s="595"/>
      <c r="AJT232" s="595"/>
      <c r="AJU232" s="595"/>
      <c r="AJV232" s="595"/>
      <c r="AJW232" s="595"/>
      <c r="AJX232" s="595"/>
      <c r="AJY232" s="595"/>
      <c r="AJZ232" s="595"/>
      <c r="AKA232" s="595"/>
      <c r="AKB232" s="595"/>
      <c r="AKC232" s="595"/>
      <c r="AKD232" s="595"/>
      <c r="AKE232" s="595"/>
      <c r="AKF232" s="595"/>
      <c r="AKG232" s="595"/>
      <c r="AKH232" s="595"/>
      <c r="AKI232" s="595"/>
      <c r="AKJ232" s="595"/>
      <c r="AKK232" s="595"/>
      <c r="AKL232" s="595"/>
      <c r="AKM232" s="595"/>
      <c r="AKN232" s="595"/>
      <c r="AKO232" s="595"/>
      <c r="AKP232" s="595"/>
      <c r="AKQ232" s="595"/>
      <c r="AKR232" s="595"/>
      <c r="AKS232" s="595"/>
      <c r="AKT232" s="595"/>
      <c r="AKU232" s="595"/>
      <c r="AKV232" s="595"/>
      <c r="AKW232" s="595"/>
      <c r="AKX232" s="595"/>
      <c r="AKY232" s="595"/>
      <c r="AKZ232" s="595"/>
      <c r="ALA232" s="595"/>
      <c r="ALB232" s="595"/>
      <c r="ALC232" s="595"/>
      <c r="ALD232" s="595"/>
      <c r="ALE232" s="595"/>
      <c r="ALF232" s="595"/>
      <c r="ALG232" s="595"/>
      <c r="ALH232" s="595"/>
      <c r="ALI232" s="595"/>
      <c r="ALJ232" s="595"/>
      <c r="ALK232" s="595"/>
      <c r="ALL232" s="595"/>
      <c r="ALM232" s="595"/>
      <c r="ALN232" s="595"/>
      <c r="ALO232" s="595"/>
      <c r="ALP232" s="595"/>
      <c r="ALQ232" s="595"/>
      <c r="ALR232" s="595"/>
      <c r="ALS232" s="595"/>
      <c r="ALT232" s="595"/>
      <c r="ALU232" s="595"/>
      <c r="ALV232" s="595"/>
      <c r="ALW232" s="595"/>
      <c r="ALX232" s="595"/>
      <c r="ALY232" s="595"/>
      <c r="ALZ232" s="595"/>
      <c r="AMA232" s="595"/>
      <c r="AMB232" s="595"/>
      <c r="AMC232" s="595"/>
      <c r="AMD232" s="595"/>
      <c r="AME232" s="595"/>
      <c r="AMF232" s="595"/>
      <c r="AMG232" s="595"/>
      <c r="AMH232" s="595"/>
      <c r="AMI232" s="595"/>
      <c r="AMJ232" s="595"/>
      <c r="AMK232" s="595"/>
      <c r="AML232" s="595"/>
      <c r="AMM232" s="595"/>
      <c r="AMN232" s="595"/>
      <c r="AMO232" s="595"/>
      <c r="AMP232" s="595"/>
      <c r="AMQ232" s="595"/>
      <c r="AMR232" s="595"/>
      <c r="AMS232" s="595"/>
      <c r="AMT232" s="595"/>
      <c r="AMU232" s="595"/>
      <c r="AMV232" s="595"/>
      <c r="AMW232" s="595"/>
      <c r="AMX232" s="595"/>
      <c r="AMY232" s="595"/>
      <c r="AMZ232" s="595"/>
      <c r="ANA232" s="595"/>
      <c r="ANB232" s="595"/>
      <c r="ANC232" s="595"/>
      <c r="AND232" s="595"/>
      <c r="ANE232" s="595"/>
      <c r="ANF232" s="595"/>
      <c r="ANG232" s="595"/>
      <c r="ANH232" s="595"/>
      <c r="ANI232" s="595"/>
      <c r="ANJ232" s="595"/>
      <c r="ANK232" s="595"/>
      <c r="ANL232" s="595"/>
      <c r="ANM232" s="595"/>
      <c r="ANN232" s="595"/>
      <c r="ANO232" s="595"/>
      <c r="ANP232" s="595"/>
      <c r="ANQ232" s="595"/>
      <c r="ANR232" s="595"/>
      <c r="ANS232" s="595"/>
      <c r="ANT232" s="595"/>
      <c r="ANU232" s="595"/>
      <c r="ANV232" s="595"/>
      <c r="ANW232" s="595"/>
      <c r="ANX232" s="595"/>
      <c r="ANY232" s="595"/>
      <c r="ANZ232" s="595"/>
      <c r="AOA232" s="595"/>
      <c r="AOB232" s="595"/>
      <c r="AOC232" s="595"/>
      <c r="AOD232" s="595"/>
      <c r="AOE232" s="595"/>
      <c r="AOF232" s="595"/>
      <c r="AOG232" s="595"/>
      <c r="AOH232" s="595"/>
      <c r="AOI232" s="595"/>
      <c r="AOJ232" s="595"/>
      <c r="AOK232" s="595"/>
      <c r="AOL232" s="595"/>
      <c r="AOM232" s="595"/>
      <c r="AON232" s="595"/>
      <c r="AOO232" s="595"/>
      <c r="AOP232" s="595"/>
      <c r="AOQ232" s="595"/>
      <c r="AOR232" s="595"/>
      <c r="AOS232" s="595"/>
      <c r="AOT232" s="595"/>
      <c r="AOU232" s="595"/>
      <c r="AOV232" s="595"/>
      <c r="AOW232" s="595"/>
      <c r="AOX232" s="595"/>
      <c r="AOY232" s="595"/>
      <c r="AOZ232" s="595"/>
      <c r="APA232" s="595"/>
      <c r="APB232" s="595"/>
      <c r="APC232" s="595"/>
      <c r="APD232" s="595"/>
      <c r="APE232" s="595"/>
      <c r="APF232" s="595"/>
      <c r="APG232" s="595"/>
      <c r="APH232" s="595"/>
      <c r="API232" s="595"/>
      <c r="APJ232" s="595"/>
      <c r="APK232" s="595"/>
      <c r="APL232" s="595"/>
      <c r="APM232" s="595"/>
      <c r="APN232" s="595"/>
      <c r="APO232" s="595"/>
      <c r="APP232" s="595"/>
      <c r="APQ232" s="595"/>
      <c r="APR232" s="595"/>
      <c r="APS232" s="595"/>
      <c r="APT232" s="595"/>
      <c r="APU232" s="595"/>
      <c r="APV232" s="595"/>
      <c r="APW232" s="595"/>
      <c r="APX232" s="595"/>
      <c r="APY232" s="595"/>
      <c r="APZ232" s="595"/>
      <c r="AQA232" s="595"/>
      <c r="AQB232" s="595"/>
      <c r="AQC232" s="595"/>
      <c r="AQD232" s="595"/>
      <c r="AQE232" s="595"/>
      <c r="AQF232" s="595"/>
      <c r="AQG232" s="595"/>
      <c r="AQH232" s="595"/>
      <c r="AQI232" s="595"/>
      <c r="AQJ232" s="595"/>
      <c r="AQK232" s="595"/>
      <c r="AQL232" s="595"/>
      <c r="AQM232" s="595"/>
      <c r="AQN232" s="595"/>
      <c r="AQO232" s="595"/>
      <c r="AQP232" s="595"/>
      <c r="AQQ232" s="595"/>
      <c r="AQR232" s="595"/>
      <c r="AQS232" s="595"/>
      <c r="AQT232" s="595"/>
      <c r="AQU232" s="595"/>
      <c r="AQV232" s="595"/>
      <c r="AQW232" s="595"/>
      <c r="AQX232" s="595"/>
      <c r="AQY232" s="595"/>
      <c r="AQZ232" s="595"/>
      <c r="ARA232" s="595"/>
      <c r="ARB232" s="595"/>
      <c r="ARC232" s="595"/>
      <c r="ARD232" s="595"/>
      <c r="ARE232" s="595"/>
      <c r="ARF232" s="595"/>
      <c r="ARG232" s="595"/>
      <c r="ARH232" s="595"/>
      <c r="ARI232" s="595"/>
      <c r="ARJ232" s="595"/>
      <c r="ARK232" s="595"/>
      <c r="ARL232" s="595"/>
      <c r="ARM232" s="595"/>
      <c r="ARN232" s="595"/>
      <c r="ARO232" s="595"/>
      <c r="ARP232" s="595"/>
      <c r="ARQ232" s="595"/>
      <c r="ARR232" s="595"/>
      <c r="ARS232" s="595"/>
      <c r="ART232" s="595"/>
      <c r="ARU232" s="595"/>
      <c r="ARV232" s="595"/>
      <c r="ARW232" s="595"/>
      <c r="ARX232" s="595"/>
      <c r="ARY232" s="595"/>
      <c r="ARZ232" s="595"/>
      <c r="ASA232" s="595"/>
      <c r="ASB232" s="595"/>
      <c r="ASC232" s="595"/>
      <c r="ASD232" s="595"/>
      <c r="ASE232" s="595"/>
      <c r="ASF232" s="595"/>
      <c r="ASG232" s="595"/>
      <c r="ASH232" s="595"/>
      <c r="ASI232" s="595"/>
      <c r="ASJ232" s="595"/>
      <c r="ASK232" s="595"/>
      <c r="ASL232" s="595"/>
      <c r="ASM232" s="595"/>
      <c r="ASN232" s="595"/>
      <c r="ASO232" s="595"/>
      <c r="ASP232" s="595"/>
      <c r="ASQ232" s="595"/>
      <c r="ASR232" s="595"/>
      <c r="ASS232" s="595"/>
      <c r="AST232" s="595"/>
      <c r="ASU232" s="595"/>
      <c r="ASV232" s="595"/>
      <c r="ASW232" s="595"/>
      <c r="ASX232" s="595"/>
      <c r="ASY232" s="595"/>
      <c r="ASZ232" s="595"/>
      <c r="ATA232" s="595"/>
      <c r="ATB232" s="595"/>
      <c r="ATC232" s="595"/>
      <c r="ATD232" s="595"/>
      <c r="ATE232" s="595"/>
      <c r="ATF232" s="595"/>
      <c r="ATG232" s="595"/>
      <c r="ATH232" s="595"/>
      <c r="ATI232" s="595"/>
      <c r="ATJ232" s="595"/>
      <c r="ATK232" s="595"/>
      <c r="ATL232" s="595"/>
      <c r="ATM232" s="595"/>
      <c r="ATN232" s="595"/>
      <c r="ATO232" s="595"/>
      <c r="ATP232" s="595"/>
      <c r="ATQ232" s="595"/>
      <c r="ATR232" s="595"/>
      <c r="ATS232" s="595"/>
      <c r="ATT232" s="595"/>
      <c r="ATU232" s="595"/>
      <c r="ATV232" s="595"/>
      <c r="ATW232" s="595"/>
      <c r="ATX232" s="595"/>
      <c r="ATY232" s="595"/>
      <c r="ATZ232" s="595"/>
      <c r="AUA232" s="595"/>
      <c r="AUB232" s="595"/>
      <c r="AUC232" s="595"/>
      <c r="AUD232" s="595"/>
      <c r="AUE232" s="595"/>
      <c r="AUF232" s="595"/>
      <c r="AUG232" s="595"/>
      <c r="AUH232" s="595"/>
      <c r="AUI232" s="595"/>
      <c r="AUJ232" s="595"/>
      <c r="AUK232" s="595"/>
      <c r="AUL232" s="595"/>
      <c r="AUM232" s="595"/>
      <c r="AUN232" s="595"/>
      <c r="AUO232" s="595"/>
      <c r="AUP232" s="595"/>
      <c r="AUQ232" s="595"/>
      <c r="AUR232" s="595"/>
      <c r="AUS232" s="595"/>
      <c r="AUT232" s="595"/>
      <c r="AUU232" s="595"/>
      <c r="AUV232" s="595"/>
      <c r="AUW232" s="595"/>
      <c r="AUX232" s="595"/>
      <c r="AUY232" s="595"/>
      <c r="AUZ232" s="595"/>
      <c r="AVA232" s="595"/>
      <c r="AVB232" s="595"/>
      <c r="AVC232" s="595"/>
      <c r="AVD232" s="595"/>
      <c r="AVE232" s="595"/>
      <c r="AVF232" s="595"/>
      <c r="AVG232" s="595"/>
      <c r="AVH232" s="595"/>
      <c r="AVI232" s="595"/>
      <c r="AVJ232" s="595"/>
      <c r="AVK232" s="595"/>
      <c r="AVL232" s="595"/>
      <c r="AVM232" s="595"/>
      <c r="AVN232" s="595"/>
      <c r="AVO232" s="595"/>
      <c r="AVP232" s="595"/>
      <c r="AVQ232" s="595"/>
      <c r="AVR232" s="595"/>
      <c r="AVS232" s="595"/>
      <c r="AVT232" s="595"/>
      <c r="AVU232" s="595"/>
      <c r="AVV232" s="595"/>
      <c r="AVW232" s="595"/>
      <c r="AVX232" s="595"/>
      <c r="AVY232" s="595"/>
      <c r="AVZ232" s="595"/>
      <c r="AWA232" s="595"/>
      <c r="AWB232" s="595"/>
      <c r="AWC232" s="595"/>
      <c r="AWD232" s="595"/>
      <c r="AWE232" s="595"/>
      <c r="AWF232" s="595"/>
      <c r="AWG232" s="595"/>
      <c r="AWH232" s="595"/>
      <c r="AWI232" s="595"/>
      <c r="AWJ232" s="595"/>
      <c r="AWK232" s="595"/>
      <c r="AWL232" s="595"/>
      <c r="AWM232" s="595"/>
      <c r="AWN232" s="595"/>
      <c r="AWO232" s="595"/>
      <c r="AWP232" s="595"/>
      <c r="AWQ232" s="595"/>
      <c r="AWR232" s="595"/>
      <c r="AWS232" s="595"/>
      <c r="AWT232" s="595"/>
      <c r="AWU232" s="595"/>
      <c r="AWV232" s="595"/>
      <c r="AWW232" s="595"/>
      <c r="AWX232" s="595"/>
      <c r="AWY232" s="595"/>
      <c r="AWZ232" s="595"/>
      <c r="AXA232" s="595"/>
      <c r="AXB232" s="595"/>
      <c r="AXC232" s="595"/>
      <c r="AXD232" s="595"/>
      <c r="AXE232" s="595"/>
      <c r="AXF232" s="595"/>
      <c r="AXG232" s="595"/>
      <c r="AXH232" s="595"/>
      <c r="AXI232" s="595"/>
      <c r="AXJ232" s="595"/>
    </row>
    <row r="233" spans="1:1310" s="596" customFormat="1" ht="23.25" customHeight="1">
      <c r="A233" s="597"/>
      <c r="B233" s="600"/>
      <c r="C233" s="600"/>
      <c r="D233" s="600"/>
      <c r="E233" s="600"/>
      <c r="F233" s="599"/>
      <c r="G233" s="601"/>
      <c r="H233" s="601"/>
      <c r="I233" s="601"/>
      <c r="J233" s="602"/>
      <c r="K233" s="601"/>
      <c r="L233" s="601"/>
      <c r="M233" s="601"/>
      <c r="N233" s="602"/>
      <c r="O233" s="1891" t="s">
        <v>1842</v>
      </c>
      <c r="P233" s="1891"/>
      <c r="Q233" s="602"/>
      <c r="R233" s="50"/>
      <c r="S233" s="50"/>
      <c r="T233" s="50"/>
      <c r="U233" s="50"/>
      <c r="V233" s="50"/>
      <c r="W233" s="50"/>
      <c r="X233" s="50"/>
      <c r="Y233" s="50"/>
      <c r="Z233" s="50"/>
      <c r="AA233" s="50"/>
      <c r="AB233" s="50"/>
      <c r="AC233" s="50"/>
      <c r="AD233" s="595"/>
      <c r="AE233" s="595"/>
      <c r="AF233" s="595"/>
      <c r="AG233" s="595"/>
      <c r="AH233" s="595"/>
      <c r="AI233" s="595"/>
      <c r="AJ233" s="595"/>
      <c r="AK233" s="595"/>
      <c r="AL233" s="595"/>
      <c r="AM233" s="595"/>
      <c r="AN233" s="595"/>
      <c r="AO233" s="595"/>
      <c r="AP233" s="595"/>
      <c r="AQ233" s="595"/>
      <c r="AR233" s="595"/>
      <c r="AS233" s="595"/>
      <c r="AT233" s="595"/>
      <c r="AU233" s="595"/>
      <c r="AV233" s="595"/>
      <c r="AW233" s="595"/>
      <c r="AX233" s="595"/>
      <c r="AY233" s="595"/>
      <c r="AZ233" s="595"/>
      <c r="BA233" s="595"/>
      <c r="BB233" s="595"/>
      <c r="BC233" s="595"/>
      <c r="BD233" s="595"/>
      <c r="BE233" s="595"/>
      <c r="BF233" s="595"/>
      <c r="BG233" s="595"/>
      <c r="BH233" s="595"/>
      <c r="BI233" s="595"/>
      <c r="BJ233" s="595"/>
      <c r="BK233" s="595"/>
      <c r="BL233" s="595"/>
      <c r="BM233" s="595"/>
      <c r="BN233" s="595"/>
      <c r="BO233" s="595"/>
      <c r="BP233" s="595"/>
      <c r="BQ233" s="595"/>
      <c r="BR233" s="595"/>
      <c r="BS233" s="595"/>
      <c r="BT233" s="595"/>
      <c r="BU233" s="595"/>
      <c r="BV233" s="595"/>
      <c r="BW233" s="595"/>
      <c r="BX233" s="595"/>
      <c r="BY233" s="595"/>
      <c r="BZ233" s="595"/>
      <c r="CA233" s="595"/>
      <c r="CB233" s="595"/>
      <c r="CC233" s="595"/>
      <c r="CD233" s="595"/>
      <c r="CE233" s="595"/>
      <c r="CF233" s="595"/>
      <c r="CG233" s="595"/>
      <c r="CH233" s="595"/>
      <c r="CI233" s="595"/>
      <c r="CJ233" s="595"/>
      <c r="CK233" s="595"/>
      <c r="CL233" s="595"/>
      <c r="CM233" s="595"/>
      <c r="CN233" s="595"/>
      <c r="CO233" s="595"/>
      <c r="CP233" s="595"/>
      <c r="CQ233" s="595"/>
      <c r="CR233" s="595"/>
      <c r="CS233" s="595"/>
      <c r="CT233" s="595"/>
      <c r="CU233" s="595"/>
      <c r="CV233" s="595"/>
      <c r="CW233" s="595"/>
      <c r="CX233" s="595"/>
      <c r="CY233" s="595"/>
      <c r="CZ233" s="595"/>
      <c r="DA233" s="595"/>
      <c r="DB233" s="595"/>
      <c r="DC233" s="595"/>
      <c r="DD233" s="595"/>
      <c r="DE233" s="595"/>
      <c r="DF233" s="595"/>
      <c r="DG233" s="595"/>
      <c r="DH233" s="595"/>
      <c r="DI233" s="595"/>
      <c r="DJ233" s="595"/>
      <c r="DK233" s="595"/>
      <c r="DL233" s="595"/>
      <c r="DM233" s="595"/>
      <c r="DN233" s="595"/>
      <c r="DO233" s="595"/>
      <c r="DP233" s="595"/>
      <c r="DQ233" s="595"/>
      <c r="DR233" s="595"/>
      <c r="DS233" s="595"/>
      <c r="DT233" s="595"/>
      <c r="DU233" s="595"/>
      <c r="DV233" s="595"/>
      <c r="DW233" s="595"/>
      <c r="DX233" s="595"/>
      <c r="DY233" s="595"/>
      <c r="DZ233" s="595"/>
      <c r="EA233" s="595"/>
      <c r="EB233" s="595"/>
      <c r="EC233" s="595"/>
      <c r="ED233" s="595"/>
      <c r="EE233" s="595"/>
      <c r="EF233" s="595"/>
      <c r="EG233" s="595"/>
      <c r="EH233" s="595"/>
      <c r="EI233" s="595"/>
      <c r="EJ233" s="595"/>
      <c r="EK233" s="595"/>
      <c r="EL233" s="595"/>
      <c r="EM233" s="595"/>
      <c r="EN233" s="595"/>
      <c r="EO233" s="595"/>
      <c r="EP233" s="595"/>
      <c r="EQ233" s="595"/>
      <c r="ER233" s="595"/>
      <c r="ES233" s="595"/>
      <c r="ET233" s="595"/>
      <c r="EU233" s="595"/>
      <c r="EV233" s="595"/>
      <c r="EW233" s="595"/>
      <c r="EX233" s="595"/>
      <c r="EY233" s="595"/>
      <c r="EZ233" s="595"/>
      <c r="FA233" s="595"/>
      <c r="FB233" s="595"/>
      <c r="FC233" s="595"/>
      <c r="FD233" s="595"/>
      <c r="FE233" s="595"/>
      <c r="FF233" s="595"/>
      <c r="FG233" s="595"/>
      <c r="FH233" s="595"/>
      <c r="FI233" s="595"/>
      <c r="FJ233" s="595"/>
      <c r="FK233" s="595"/>
      <c r="FL233" s="595"/>
      <c r="FM233" s="595"/>
      <c r="FN233" s="595"/>
      <c r="FO233" s="595"/>
      <c r="FP233" s="595"/>
      <c r="FQ233" s="595"/>
      <c r="FR233" s="595"/>
      <c r="FS233" s="595"/>
      <c r="FT233" s="595"/>
      <c r="FU233" s="595"/>
      <c r="FV233" s="595"/>
      <c r="FW233" s="595"/>
      <c r="FX233" s="595"/>
      <c r="FY233" s="595"/>
      <c r="FZ233" s="595"/>
      <c r="GA233" s="595"/>
      <c r="GB233" s="595"/>
      <c r="GC233" s="595"/>
      <c r="GD233" s="595"/>
      <c r="GE233" s="595"/>
      <c r="GF233" s="595"/>
      <c r="GG233" s="595"/>
      <c r="GH233" s="595"/>
      <c r="GI233" s="595"/>
      <c r="GJ233" s="595"/>
      <c r="GK233" s="595"/>
      <c r="GL233" s="595"/>
      <c r="GM233" s="595"/>
      <c r="GN233" s="595"/>
      <c r="GO233" s="595"/>
      <c r="GP233" s="595"/>
      <c r="GQ233" s="595"/>
      <c r="GR233" s="595"/>
      <c r="GS233" s="595"/>
      <c r="GT233" s="595"/>
      <c r="GU233" s="595"/>
      <c r="GV233" s="595"/>
      <c r="GW233" s="595"/>
      <c r="GX233" s="595"/>
      <c r="GY233" s="595"/>
      <c r="GZ233" s="595"/>
      <c r="HA233" s="595"/>
      <c r="HB233" s="595"/>
      <c r="HC233" s="595"/>
      <c r="HD233" s="595"/>
      <c r="HE233" s="595"/>
      <c r="HF233" s="595"/>
      <c r="HG233" s="595"/>
      <c r="HH233" s="595"/>
      <c r="HI233" s="595"/>
      <c r="HJ233" s="595"/>
      <c r="HK233" s="595"/>
      <c r="HL233" s="595"/>
      <c r="HM233" s="595"/>
      <c r="HN233" s="595"/>
      <c r="HO233" s="595"/>
      <c r="HP233" s="595"/>
      <c r="HQ233" s="595"/>
      <c r="HR233" s="595"/>
      <c r="HS233" s="595"/>
      <c r="HT233" s="595"/>
      <c r="HU233" s="595"/>
      <c r="HV233" s="595"/>
      <c r="HW233" s="595"/>
      <c r="HX233" s="595"/>
      <c r="HY233" s="595"/>
      <c r="HZ233" s="595"/>
      <c r="IA233" s="595"/>
      <c r="IB233" s="595"/>
      <c r="IC233" s="595"/>
      <c r="ID233" s="595"/>
      <c r="IE233" s="595"/>
      <c r="IF233" s="595"/>
      <c r="IG233" s="595"/>
      <c r="IH233" s="595"/>
      <c r="II233" s="595"/>
      <c r="IJ233" s="595"/>
      <c r="IK233" s="595"/>
      <c r="IL233" s="595"/>
      <c r="IM233" s="595"/>
      <c r="IN233" s="595"/>
      <c r="IO233" s="595"/>
      <c r="IP233" s="595"/>
      <c r="IQ233" s="595"/>
      <c r="IR233" s="595"/>
      <c r="IS233" s="595"/>
      <c r="IT233" s="595"/>
      <c r="IU233" s="595"/>
      <c r="IV233" s="595"/>
      <c r="IW233" s="595"/>
      <c r="IX233" s="595"/>
      <c r="IY233" s="595"/>
      <c r="IZ233" s="595"/>
      <c r="JA233" s="595"/>
      <c r="JB233" s="595"/>
      <c r="JC233" s="595"/>
      <c r="JD233" s="595"/>
      <c r="JE233" s="595"/>
      <c r="JF233" s="595"/>
      <c r="JG233" s="595"/>
      <c r="JH233" s="595"/>
      <c r="JI233" s="595"/>
      <c r="JJ233" s="595"/>
      <c r="JK233" s="595"/>
      <c r="JL233" s="595"/>
      <c r="JM233" s="595"/>
      <c r="JN233" s="595"/>
      <c r="JO233" s="595"/>
      <c r="JP233" s="595"/>
      <c r="JQ233" s="595"/>
      <c r="JR233" s="595"/>
      <c r="JS233" s="595"/>
      <c r="JT233" s="595"/>
      <c r="JU233" s="595"/>
      <c r="JV233" s="595"/>
      <c r="JW233" s="595"/>
      <c r="JX233" s="595"/>
      <c r="JY233" s="595"/>
      <c r="JZ233" s="595"/>
      <c r="KA233" s="595"/>
      <c r="KB233" s="595"/>
      <c r="KC233" s="595"/>
      <c r="KD233" s="595"/>
      <c r="KE233" s="595"/>
      <c r="KF233" s="595"/>
      <c r="KG233" s="595"/>
      <c r="KH233" s="595"/>
      <c r="KI233" s="595"/>
      <c r="KJ233" s="595"/>
      <c r="KK233" s="595"/>
      <c r="KL233" s="595"/>
      <c r="KM233" s="595"/>
      <c r="KN233" s="595"/>
      <c r="KO233" s="595"/>
      <c r="KP233" s="595"/>
      <c r="KQ233" s="595"/>
      <c r="KR233" s="595"/>
      <c r="KS233" s="595"/>
      <c r="KT233" s="595"/>
      <c r="KU233" s="595"/>
      <c r="KV233" s="595"/>
      <c r="KW233" s="595"/>
      <c r="KX233" s="595"/>
      <c r="KY233" s="595"/>
      <c r="KZ233" s="595"/>
      <c r="LA233" s="595"/>
      <c r="LB233" s="595"/>
      <c r="LC233" s="595"/>
      <c r="LD233" s="595"/>
      <c r="LE233" s="595"/>
      <c r="LF233" s="595"/>
      <c r="LG233" s="595"/>
      <c r="LH233" s="595"/>
      <c r="LI233" s="595"/>
      <c r="LJ233" s="595"/>
      <c r="LK233" s="595"/>
      <c r="LL233" s="595"/>
      <c r="LM233" s="595"/>
      <c r="LN233" s="595"/>
      <c r="LO233" s="595"/>
      <c r="LP233" s="595"/>
      <c r="LQ233" s="595"/>
      <c r="LR233" s="595"/>
      <c r="LS233" s="595"/>
      <c r="LT233" s="595"/>
      <c r="LU233" s="595"/>
      <c r="LV233" s="595"/>
      <c r="LW233" s="595"/>
      <c r="LX233" s="595"/>
      <c r="LY233" s="595"/>
      <c r="LZ233" s="595"/>
      <c r="MA233" s="595"/>
      <c r="MB233" s="595"/>
      <c r="MC233" s="595"/>
      <c r="MD233" s="595"/>
      <c r="ME233" s="595"/>
      <c r="MF233" s="595"/>
      <c r="MG233" s="595"/>
      <c r="MH233" s="595"/>
      <c r="MI233" s="595"/>
      <c r="MJ233" s="595"/>
      <c r="MK233" s="595"/>
      <c r="ML233" s="595"/>
      <c r="MM233" s="595"/>
      <c r="MN233" s="595"/>
      <c r="MO233" s="595"/>
      <c r="MP233" s="595"/>
      <c r="MQ233" s="595"/>
      <c r="MR233" s="595"/>
      <c r="MS233" s="595"/>
      <c r="MT233" s="595"/>
      <c r="MU233" s="595"/>
      <c r="MV233" s="595"/>
      <c r="MW233" s="595"/>
      <c r="MX233" s="595"/>
      <c r="MY233" s="595"/>
      <c r="MZ233" s="595"/>
      <c r="NA233" s="595"/>
      <c r="NB233" s="595"/>
      <c r="NC233" s="595"/>
      <c r="ND233" s="595"/>
      <c r="NE233" s="595"/>
      <c r="NF233" s="595"/>
      <c r="NG233" s="595"/>
      <c r="NH233" s="595"/>
      <c r="NI233" s="595"/>
      <c r="NJ233" s="595"/>
      <c r="NK233" s="595"/>
      <c r="NL233" s="595"/>
      <c r="NM233" s="595"/>
      <c r="NN233" s="595"/>
      <c r="NO233" s="595"/>
      <c r="NP233" s="595"/>
      <c r="NQ233" s="595"/>
      <c r="NR233" s="595"/>
      <c r="NS233" s="595"/>
      <c r="NT233" s="595"/>
      <c r="NU233" s="595"/>
      <c r="NV233" s="595"/>
      <c r="NW233" s="595"/>
      <c r="NX233" s="595"/>
      <c r="NY233" s="595"/>
      <c r="NZ233" s="595"/>
      <c r="OA233" s="595"/>
      <c r="OB233" s="595"/>
      <c r="OC233" s="595"/>
      <c r="OD233" s="595"/>
      <c r="OE233" s="595"/>
      <c r="OF233" s="595"/>
      <c r="OG233" s="595"/>
      <c r="OH233" s="595"/>
      <c r="OI233" s="595"/>
      <c r="OJ233" s="595"/>
      <c r="OK233" s="595"/>
      <c r="OL233" s="595"/>
      <c r="OM233" s="595"/>
      <c r="ON233" s="595"/>
      <c r="OO233" s="595"/>
      <c r="OP233" s="595"/>
      <c r="OQ233" s="595"/>
      <c r="OR233" s="595"/>
      <c r="OS233" s="595"/>
      <c r="OT233" s="595"/>
      <c r="OU233" s="595"/>
      <c r="OV233" s="595"/>
      <c r="OW233" s="595"/>
      <c r="OX233" s="595"/>
      <c r="OY233" s="595"/>
      <c r="OZ233" s="595"/>
      <c r="PA233" s="595"/>
      <c r="PB233" s="595"/>
      <c r="PC233" s="595"/>
      <c r="PD233" s="595"/>
      <c r="PE233" s="595"/>
      <c r="PF233" s="595"/>
      <c r="PG233" s="595"/>
      <c r="PH233" s="595"/>
      <c r="PI233" s="595"/>
      <c r="PJ233" s="595"/>
      <c r="PK233" s="595"/>
      <c r="PL233" s="595"/>
      <c r="PM233" s="595"/>
      <c r="PN233" s="595"/>
      <c r="PO233" s="595"/>
      <c r="PP233" s="595"/>
      <c r="PQ233" s="595"/>
      <c r="PR233" s="595"/>
      <c r="PS233" s="595"/>
      <c r="PT233" s="595"/>
      <c r="PU233" s="595"/>
      <c r="PV233" s="595"/>
      <c r="PW233" s="595"/>
      <c r="PX233" s="595"/>
      <c r="PY233" s="595"/>
      <c r="PZ233" s="595"/>
      <c r="QA233" s="595"/>
      <c r="QB233" s="595"/>
      <c r="QC233" s="595"/>
      <c r="QD233" s="595"/>
      <c r="QE233" s="595"/>
      <c r="QF233" s="595"/>
      <c r="QG233" s="595"/>
      <c r="QH233" s="595"/>
      <c r="QI233" s="595"/>
      <c r="QJ233" s="595"/>
      <c r="QK233" s="595"/>
      <c r="QL233" s="595"/>
      <c r="QM233" s="595"/>
      <c r="QN233" s="595"/>
      <c r="QO233" s="595"/>
      <c r="QP233" s="595"/>
      <c r="QQ233" s="595"/>
      <c r="QR233" s="595"/>
      <c r="QS233" s="595"/>
      <c r="QT233" s="595"/>
      <c r="QU233" s="595"/>
      <c r="QV233" s="595"/>
      <c r="QW233" s="595"/>
      <c r="QX233" s="595"/>
      <c r="QY233" s="595"/>
      <c r="QZ233" s="595"/>
      <c r="RA233" s="595"/>
      <c r="RB233" s="595"/>
      <c r="RC233" s="595"/>
      <c r="RD233" s="595"/>
      <c r="RE233" s="595"/>
      <c r="RF233" s="595"/>
      <c r="RG233" s="595"/>
      <c r="RH233" s="595"/>
      <c r="RI233" s="595"/>
      <c r="RJ233" s="595"/>
      <c r="RK233" s="595"/>
      <c r="RL233" s="595"/>
      <c r="RM233" s="595"/>
      <c r="RN233" s="595"/>
      <c r="RO233" s="595"/>
      <c r="RP233" s="595"/>
      <c r="RQ233" s="595"/>
      <c r="RR233" s="595"/>
      <c r="RS233" s="595"/>
      <c r="RT233" s="595"/>
      <c r="RU233" s="595"/>
      <c r="RV233" s="595"/>
      <c r="RW233" s="595"/>
      <c r="RX233" s="595"/>
      <c r="RY233" s="595"/>
      <c r="RZ233" s="595"/>
      <c r="SA233" s="595"/>
      <c r="SB233" s="595"/>
      <c r="SC233" s="595"/>
      <c r="SD233" s="595"/>
      <c r="SE233" s="595"/>
      <c r="SF233" s="595"/>
      <c r="SG233" s="595"/>
      <c r="SH233" s="595"/>
      <c r="SI233" s="595"/>
      <c r="SJ233" s="595"/>
      <c r="SK233" s="595"/>
      <c r="SL233" s="595"/>
      <c r="SM233" s="595"/>
      <c r="SN233" s="595"/>
      <c r="SO233" s="595"/>
      <c r="SP233" s="595"/>
      <c r="SQ233" s="595"/>
      <c r="SR233" s="595"/>
      <c r="SS233" s="595"/>
      <c r="ST233" s="595"/>
      <c r="SU233" s="595"/>
      <c r="SV233" s="595"/>
      <c r="SW233" s="595"/>
      <c r="SX233" s="595"/>
      <c r="SY233" s="595"/>
      <c r="SZ233" s="595"/>
      <c r="TA233" s="595"/>
      <c r="TB233" s="595"/>
      <c r="TC233" s="595"/>
      <c r="TD233" s="595"/>
      <c r="TE233" s="595"/>
      <c r="TF233" s="595"/>
      <c r="TG233" s="595"/>
      <c r="TH233" s="595"/>
      <c r="TI233" s="595"/>
      <c r="TJ233" s="595"/>
      <c r="TK233" s="595"/>
      <c r="TL233" s="595"/>
      <c r="TM233" s="595"/>
      <c r="TN233" s="595"/>
      <c r="TO233" s="595"/>
      <c r="TP233" s="595"/>
      <c r="TQ233" s="595"/>
      <c r="TR233" s="595"/>
      <c r="TS233" s="595"/>
      <c r="TT233" s="595"/>
      <c r="TU233" s="595"/>
      <c r="TV233" s="595"/>
      <c r="TW233" s="595"/>
      <c r="TX233" s="595"/>
      <c r="TY233" s="595"/>
      <c r="TZ233" s="595"/>
      <c r="UA233" s="595"/>
      <c r="UB233" s="595"/>
      <c r="UC233" s="595"/>
      <c r="UD233" s="595"/>
      <c r="UE233" s="595"/>
      <c r="UF233" s="595"/>
      <c r="UG233" s="595"/>
      <c r="UH233" s="595"/>
      <c r="UI233" s="595"/>
      <c r="UJ233" s="595"/>
      <c r="UK233" s="595"/>
      <c r="UL233" s="595"/>
      <c r="UM233" s="595"/>
      <c r="UN233" s="595"/>
      <c r="UO233" s="595"/>
      <c r="UP233" s="595"/>
      <c r="UQ233" s="595"/>
      <c r="UR233" s="595"/>
      <c r="US233" s="595"/>
      <c r="UT233" s="595"/>
      <c r="UU233" s="595"/>
      <c r="UV233" s="595"/>
      <c r="UW233" s="595"/>
      <c r="UX233" s="595"/>
      <c r="UY233" s="595"/>
      <c r="UZ233" s="595"/>
      <c r="VA233" s="595"/>
      <c r="VB233" s="595"/>
      <c r="VC233" s="595"/>
      <c r="VD233" s="595"/>
      <c r="VE233" s="595"/>
      <c r="VF233" s="595"/>
      <c r="VG233" s="595"/>
      <c r="VH233" s="595"/>
      <c r="VI233" s="595"/>
      <c r="VJ233" s="595"/>
      <c r="VK233" s="595"/>
      <c r="VL233" s="595"/>
      <c r="VM233" s="595"/>
      <c r="VN233" s="595"/>
      <c r="VO233" s="595"/>
      <c r="VP233" s="595"/>
      <c r="VQ233" s="595"/>
      <c r="VR233" s="595"/>
      <c r="VS233" s="595"/>
      <c r="VT233" s="595"/>
      <c r="VU233" s="595"/>
      <c r="VV233" s="595"/>
      <c r="VW233" s="595"/>
      <c r="VX233" s="595"/>
      <c r="VY233" s="595"/>
      <c r="VZ233" s="595"/>
      <c r="WA233" s="595"/>
      <c r="WB233" s="595"/>
      <c r="WC233" s="595"/>
      <c r="WD233" s="595"/>
      <c r="WE233" s="595"/>
      <c r="WF233" s="595"/>
      <c r="WG233" s="595"/>
      <c r="WH233" s="595"/>
      <c r="WI233" s="595"/>
      <c r="WJ233" s="595"/>
      <c r="WK233" s="595"/>
      <c r="WL233" s="595"/>
      <c r="WM233" s="595"/>
      <c r="WN233" s="595"/>
      <c r="WO233" s="595"/>
      <c r="WP233" s="595"/>
      <c r="WQ233" s="595"/>
      <c r="WR233" s="595"/>
      <c r="WS233" s="595"/>
      <c r="WT233" s="595"/>
      <c r="WU233" s="595"/>
      <c r="WV233" s="595"/>
      <c r="WW233" s="595"/>
      <c r="WX233" s="595"/>
      <c r="WY233" s="595"/>
      <c r="WZ233" s="595"/>
      <c r="XA233" s="595"/>
      <c r="XB233" s="595"/>
      <c r="XC233" s="595"/>
      <c r="XD233" s="595"/>
      <c r="XE233" s="595"/>
      <c r="XF233" s="595"/>
      <c r="XG233" s="595"/>
      <c r="XH233" s="595"/>
      <c r="XI233" s="595"/>
      <c r="XJ233" s="595"/>
      <c r="XK233" s="595"/>
      <c r="XL233" s="595"/>
      <c r="XM233" s="595"/>
      <c r="XN233" s="595"/>
      <c r="XO233" s="595"/>
      <c r="XP233" s="595"/>
      <c r="XQ233" s="595"/>
      <c r="XR233" s="595"/>
      <c r="XS233" s="595"/>
      <c r="XT233" s="595"/>
      <c r="XU233" s="595"/>
      <c r="XV233" s="595"/>
      <c r="XW233" s="595"/>
      <c r="XX233" s="595"/>
      <c r="XY233" s="595"/>
      <c r="XZ233" s="595"/>
      <c r="YA233" s="595"/>
      <c r="YB233" s="595"/>
      <c r="YC233" s="595"/>
      <c r="YD233" s="595"/>
      <c r="YE233" s="595"/>
      <c r="YF233" s="595"/>
      <c r="YG233" s="595"/>
      <c r="YH233" s="595"/>
      <c r="YI233" s="595"/>
      <c r="YJ233" s="595"/>
      <c r="YK233" s="595"/>
      <c r="YL233" s="595"/>
      <c r="YM233" s="595"/>
      <c r="YN233" s="595"/>
      <c r="YO233" s="595"/>
      <c r="YP233" s="595"/>
      <c r="YQ233" s="595"/>
      <c r="YR233" s="595"/>
      <c r="YS233" s="595"/>
      <c r="YT233" s="595"/>
      <c r="YU233" s="595"/>
      <c r="YV233" s="595"/>
      <c r="YW233" s="595"/>
      <c r="YX233" s="595"/>
      <c r="YY233" s="595"/>
      <c r="YZ233" s="595"/>
      <c r="ZA233" s="595"/>
      <c r="ZB233" s="595"/>
      <c r="ZC233" s="595"/>
      <c r="ZD233" s="595"/>
      <c r="ZE233" s="595"/>
      <c r="ZF233" s="595"/>
      <c r="ZG233" s="595"/>
      <c r="ZH233" s="595"/>
      <c r="ZI233" s="595"/>
      <c r="ZJ233" s="595"/>
      <c r="ZK233" s="595"/>
      <c r="ZL233" s="595"/>
      <c r="ZM233" s="595"/>
      <c r="ZN233" s="595"/>
      <c r="ZO233" s="595"/>
      <c r="ZP233" s="595"/>
      <c r="ZQ233" s="595"/>
      <c r="ZR233" s="595"/>
      <c r="ZS233" s="595"/>
      <c r="ZT233" s="595"/>
      <c r="ZU233" s="595"/>
      <c r="ZV233" s="595"/>
      <c r="ZW233" s="595"/>
      <c r="ZX233" s="595"/>
      <c r="ZY233" s="595"/>
      <c r="ZZ233" s="595"/>
      <c r="AAA233" s="595"/>
      <c r="AAB233" s="595"/>
      <c r="AAC233" s="595"/>
      <c r="AAD233" s="595"/>
      <c r="AAE233" s="595"/>
      <c r="AAF233" s="595"/>
      <c r="AAG233" s="595"/>
      <c r="AAH233" s="595"/>
      <c r="AAI233" s="595"/>
      <c r="AAJ233" s="595"/>
      <c r="AAK233" s="595"/>
      <c r="AAL233" s="595"/>
      <c r="AAM233" s="595"/>
      <c r="AAN233" s="595"/>
      <c r="AAO233" s="595"/>
      <c r="AAP233" s="595"/>
      <c r="AAQ233" s="595"/>
      <c r="AAR233" s="595"/>
      <c r="AAS233" s="595"/>
      <c r="AAT233" s="595"/>
      <c r="AAU233" s="595"/>
      <c r="AAV233" s="595"/>
      <c r="AAW233" s="595"/>
      <c r="AAX233" s="595"/>
      <c r="AAY233" s="595"/>
      <c r="AAZ233" s="595"/>
      <c r="ABA233" s="595"/>
      <c r="ABB233" s="595"/>
      <c r="ABC233" s="595"/>
      <c r="ABD233" s="595"/>
      <c r="ABE233" s="595"/>
      <c r="ABF233" s="595"/>
      <c r="ABG233" s="595"/>
      <c r="ABH233" s="595"/>
      <c r="ABI233" s="595"/>
      <c r="ABJ233" s="595"/>
      <c r="ABK233" s="595"/>
      <c r="ABL233" s="595"/>
      <c r="ABM233" s="595"/>
      <c r="ABN233" s="595"/>
      <c r="ABO233" s="595"/>
      <c r="ABP233" s="595"/>
      <c r="ABQ233" s="595"/>
      <c r="ABR233" s="595"/>
      <c r="ABS233" s="595"/>
      <c r="ABT233" s="595"/>
      <c r="ABU233" s="595"/>
      <c r="ABV233" s="595"/>
      <c r="ABW233" s="595"/>
      <c r="ABX233" s="595"/>
      <c r="ABY233" s="595"/>
      <c r="ABZ233" s="595"/>
      <c r="ACA233" s="595"/>
      <c r="ACB233" s="595"/>
      <c r="ACC233" s="595"/>
      <c r="ACD233" s="595"/>
      <c r="ACE233" s="595"/>
      <c r="ACF233" s="595"/>
      <c r="ACG233" s="595"/>
      <c r="ACH233" s="595"/>
      <c r="ACI233" s="595"/>
      <c r="ACJ233" s="595"/>
      <c r="ACK233" s="595"/>
      <c r="ACL233" s="595"/>
      <c r="ACM233" s="595"/>
      <c r="ACN233" s="595"/>
      <c r="ACO233" s="595"/>
      <c r="ACP233" s="595"/>
      <c r="ACQ233" s="595"/>
      <c r="ACR233" s="595"/>
      <c r="ACS233" s="595"/>
      <c r="ACT233" s="595"/>
      <c r="ACU233" s="595"/>
      <c r="ACV233" s="595"/>
      <c r="ACW233" s="595"/>
      <c r="ACX233" s="595"/>
      <c r="ACY233" s="595"/>
      <c r="ACZ233" s="595"/>
      <c r="ADA233" s="595"/>
      <c r="ADB233" s="595"/>
      <c r="ADC233" s="595"/>
      <c r="ADD233" s="595"/>
      <c r="ADE233" s="595"/>
      <c r="ADF233" s="595"/>
      <c r="ADG233" s="595"/>
      <c r="ADH233" s="595"/>
      <c r="ADI233" s="595"/>
      <c r="ADJ233" s="595"/>
      <c r="ADK233" s="595"/>
      <c r="ADL233" s="595"/>
      <c r="ADM233" s="595"/>
      <c r="ADN233" s="595"/>
      <c r="ADO233" s="595"/>
      <c r="ADP233" s="595"/>
      <c r="ADQ233" s="595"/>
      <c r="ADR233" s="595"/>
      <c r="ADS233" s="595"/>
      <c r="ADT233" s="595"/>
      <c r="ADU233" s="595"/>
      <c r="ADV233" s="595"/>
      <c r="ADW233" s="595"/>
      <c r="ADX233" s="595"/>
      <c r="ADY233" s="595"/>
      <c r="ADZ233" s="595"/>
      <c r="AEA233" s="595"/>
      <c r="AEB233" s="595"/>
      <c r="AEC233" s="595"/>
      <c r="AED233" s="595"/>
      <c r="AEE233" s="595"/>
      <c r="AEF233" s="595"/>
      <c r="AEG233" s="595"/>
      <c r="AEH233" s="595"/>
      <c r="AEI233" s="595"/>
      <c r="AEJ233" s="595"/>
      <c r="AEK233" s="595"/>
      <c r="AEL233" s="595"/>
      <c r="AEM233" s="595"/>
      <c r="AEN233" s="595"/>
      <c r="AEO233" s="595"/>
      <c r="AEP233" s="595"/>
      <c r="AEQ233" s="595"/>
      <c r="AER233" s="595"/>
      <c r="AES233" s="595"/>
      <c r="AET233" s="595"/>
      <c r="AEU233" s="595"/>
      <c r="AEV233" s="595"/>
      <c r="AEW233" s="595"/>
      <c r="AEX233" s="595"/>
      <c r="AEY233" s="595"/>
      <c r="AEZ233" s="595"/>
      <c r="AFA233" s="595"/>
      <c r="AFB233" s="595"/>
      <c r="AFC233" s="595"/>
      <c r="AFD233" s="595"/>
      <c r="AFE233" s="595"/>
      <c r="AFF233" s="595"/>
      <c r="AFG233" s="595"/>
      <c r="AFH233" s="595"/>
      <c r="AFI233" s="595"/>
      <c r="AFJ233" s="595"/>
      <c r="AFK233" s="595"/>
      <c r="AFL233" s="595"/>
      <c r="AFM233" s="595"/>
      <c r="AFN233" s="595"/>
      <c r="AFO233" s="595"/>
      <c r="AFP233" s="595"/>
      <c r="AFQ233" s="595"/>
      <c r="AFR233" s="595"/>
      <c r="AFS233" s="595"/>
      <c r="AFT233" s="595"/>
      <c r="AFU233" s="595"/>
      <c r="AFV233" s="595"/>
      <c r="AFW233" s="595"/>
      <c r="AFX233" s="595"/>
      <c r="AFY233" s="595"/>
      <c r="AFZ233" s="595"/>
      <c r="AGA233" s="595"/>
      <c r="AGB233" s="595"/>
      <c r="AGC233" s="595"/>
      <c r="AGD233" s="595"/>
      <c r="AGE233" s="595"/>
      <c r="AGF233" s="595"/>
      <c r="AGG233" s="595"/>
      <c r="AGH233" s="595"/>
      <c r="AGI233" s="595"/>
      <c r="AGJ233" s="595"/>
      <c r="AGK233" s="595"/>
      <c r="AGL233" s="595"/>
      <c r="AGM233" s="595"/>
      <c r="AGN233" s="595"/>
      <c r="AGO233" s="595"/>
      <c r="AGP233" s="595"/>
      <c r="AGQ233" s="595"/>
      <c r="AGR233" s="595"/>
      <c r="AGS233" s="595"/>
      <c r="AGT233" s="595"/>
      <c r="AGU233" s="595"/>
      <c r="AGV233" s="595"/>
      <c r="AGW233" s="595"/>
      <c r="AGX233" s="595"/>
      <c r="AGY233" s="595"/>
      <c r="AGZ233" s="595"/>
      <c r="AHA233" s="595"/>
      <c r="AHB233" s="595"/>
      <c r="AHC233" s="595"/>
      <c r="AHD233" s="595"/>
      <c r="AHE233" s="595"/>
      <c r="AHF233" s="595"/>
      <c r="AHG233" s="595"/>
      <c r="AHH233" s="595"/>
      <c r="AHI233" s="595"/>
      <c r="AHJ233" s="595"/>
      <c r="AHK233" s="595"/>
      <c r="AHL233" s="595"/>
      <c r="AHM233" s="595"/>
      <c r="AHN233" s="595"/>
      <c r="AHO233" s="595"/>
      <c r="AHP233" s="595"/>
      <c r="AHQ233" s="595"/>
      <c r="AHR233" s="595"/>
      <c r="AHS233" s="595"/>
      <c r="AHT233" s="595"/>
      <c r="AHU233" s="595"/>
      <c r="AHV233" s="595"/>
      <c r="AHW233" s="595"/>
      <c r="AHX233" s="595"/>
      <c r="AHY233" s="595"/>
      <c r="AHZ233" s="595"/>
      <c r="AIA233" s="595"/>
      <c r="AIB233" s="595"/>
      <c r="AIC233" s="595"/>
      <c r="AID233" s="595"/>
      <c r="AIE233" s="595"/>
      <c r="AIF233" s="595"/>
      <c r="AIG233" s="595"/>
      <c r="AIH233" s="595"/>
      <c r="AII233" s="595"/>
      <c r="AIJ233" s="595"/>
      <c r="AIK233" s="595"/>
      <c r="AIL233" s="595"/>
      <c r="AIM233" s="595"/>
      <c r="AIN233" s="595"/>
      <c r="AIO233" s="595"/>
      <c r="AIP233" s="595"/>
      <c r="AIQ233" s="595"/>
      <c r="AIR233" s="595"/>
      <c r="AIS233" s="595"/>
      <c r="AIT233" s="595"/>
      <c r="AIU233" s="595"/>
      <c r="AIV233" s="595"/>
      <c r="AIW233" s="595"/>
      <c r="AIX233" s="595"/>
      <c r="AIY233" s="595"/>
      <c r="AIZ233" s="595"/>
      <c r="AJA233" s="595"/>
      <c r="AJB233" s="595"/>
      <c r="AJC233" s="595"/>
      <c r="AJD233" s="595"/>
      <c r="AJE233" s="595"/>
      <c r="AJF233" s="595"/>
      <c r="AJG233" s="595"/>
      <c r="AJH233" s="595"/>
      <c r="AJI233" s="595"/>
      <c r="AJJ233" s="595"/>
      <c r="AJK233" s="595"/>
      <c r="AJL233" s="595"/>
      <c r="AJM233" s="595"/>
      <c r="AJN233" s="595"/>
      <c r="AJO233" s="595"/>
      <c r="AJP233" s="595"/>
      <c r="AJQ233" s="595"/>
      <c r="AJR233" s="595"/>
      <c r="AJS233" s="595"/>
      <c r="AJT233" s="595"/>
      <c r="AJU233" s="595"/>
      <c r="AJV233" s="595"/>
      <c r="AJW233" s="595"/>
      <c r="AJX233" s="595"/>
      <c r="AJY233" s="595"/>
      <c r="AJZ233" s="595"/>
      <c r="AKA233" s="595"/>
      <c r="AKB233" s="595"/>
      <c r="AKC233" s="595"/>
      <c r="AKD233" s="595"/>
      <c r="AKE233" s="595"/>
      <c r="AKF233" s="595"/>
      <c r="AKG233" s="595"/>
      <c r="AKH233" s="595"/>
      <c r="AKI233" s="595"/>
      <c r="AKJ233" s="595"/>
      <c r="AKK233" s="595"/>
      <c r="AKL233" s="595"/>
      <c r="AKM233" s="595"/>
      <c r="AKN233" s="595"/>
      <c r="AKO233" s="595"/>
      <c r="AKP233" s="595"/>
      <c r="AKQ233" s="595"/>
      <c r="AKR233" s="595"/>
      <c r="AKS233" s="595"/>
      <c r="AKT233" s="595"/>
      <c r="AKU233" s="595"/>
      <c r="AKV233" s="595"/>
      <c r="AKW233" s="595"/>
      <c r="AKX233" s="595"/>
      <c r="AKY233" s="595"/>
      <c r="AKZ233" s="595"/>
      <c r="ALA233" s="595"/>
      <c r="ALB233" s="595"/>
      <c r="ALC233" s="595"/>
      <c r="ALD233" s="595"/>
      <c r="ALE233" s="595"/>
      <c r="ALF233" s="595"/>
      <c r="ALG233" s="595"/>
      <c r="ALH233" s="595"/>
      <c r="ALI233" s="595"/>
      <c r="ALJ233" s="595"/>
      <c r="ALK233" s="595"/>
      <c r="ALL233" s="595"/>
      <c r="ALM233" s="595"/>
      <c r="ALN233" s="595"/>
      <c r="ALO233" s="595"/>
      <c r="ALP233" s="595"/>
      <c r="ALQ233" s="595"/>
      <c r="ALR233" s="595"/>
      <c r="ALS233" s="595"/>
      <c r="ALT233" s="595"/>
      <c r="ALU233" s="595"/>
      <c r="ALV233" s="595"/>
      <c r="ALW233" s="595"/>
      <c r="ALX233" s="595"/>
      <c r="ALY233" s="595"/>
      <c r="ALZ233" s="595"/>
      <c r="AMA233" s="595"/>
      <c r="AMB233" s="595"/>
      <c r="AMC233" s="595"/>
      <c r="AMD233" s="595"/>
      <c r="AME233" s="595"/>
      <c r="AMF233" s="595"/>
      <c r="AMG233" s="595"/>
      <c r="AMH233" s="595"/>
      <c r="AMI233" s="595"/>
      <c r="AMJ233" s="595"/>
      <c r="AMK233" s="595"/>
      <c r="AML233" s="595"/>
      <c r="AMM233" s="595"/>
      <c r="AMN233" s="595"/>
      <c r="AMO233" s="595"/>
      <c r="AMP233" s="595"/>
      <c r="AMQ233" s="595"/>
      <c r="AMR233" s="595"/>
      <c r="AMS233" s="595"/>
      <c r="AMT233" s="595"/>
      <c r="AMU233" s="595"/>
      <c r="AMV233" s="595"/>
      <c r="AMW233" s="595"/>
      <c r="AMX233" s="595"/>
      <c r="AMY233" s="595"/>
      <c r="AMZ233" s="595"/>
      <c r="ANA233" s="595"/>
      <c r="ANB233" s="595"/>
      <c r="ANC233" s="595"/>
      <c r="AND233" s="595"/>
      <c r="ANE233" s="595"/>
      <c r="ANF233" s="595"/>
      <c r="ANG233" s="595"/>
      <c r="ANH233" s="595"/>
      <c r="ANI233" s="595"/>
      <c r="ANJ233" s="595"/>
      <c r="ANK233" s="595"/>
      <c r="ANL233" s="595"/>
      <c r="ANM233" s="595"/>
      <c r="ANN233" s="595"/>
      <c r="ANO233" s="595"/>
      <c r="ANP233" s="595"/>
      <c r="ANQ233" s="595"/>
      <c r="ANR233" s="595"/>
      <c r="ANS233" s="595"/>
      <c r="ANT233" s="595"/>
      <c r="ANU233" s="595"/>
      <c r="ANV233" s="595"/>
      <c r="ANW233" s="595"/>
      <c r="ANX233" s="595"/>
      <c r="ANY233" s="595"/>
      <c r="ANZ233" s="595"/>
      <c r="AOA233" s="595"/>
      <c r="AOB233" s="595"/>
      <c r="AOC233" s="595"/>
      <c r="AOD233" s="595"/>
      <c r="AOE233" s="595"/>
      <c r="AOF233" s="595"/>
      <c r="AOG233" s="595"/>
      <c r="AOH233" s="595"/>
      <c r="AOI233" s="595"/>
      <c r="AOJ233" s="595"/>
      <c r="AOK233" s="595"/>
      <c r="AOL233" s="595"/>
      <c r="AOM233" s="595"/>
      <c r="AON233" s="595"/>
      <c r="AOO233" s="595"/>
      <c r="AOP233" s="595"/>
      <c r="AOQ233" s="595"/>
      <c r="AOR233" s="595"/>
      <c r="AOS233" s="595"/>
      <c r="AOT233" s="595"/>
      <c r="AOU233" s="595"/>
      <c r="AOV233" s="595"/>
      <c r="AOW233" s="595"/>
      <c r="AOX233" s="595"/>
      <c r="AOY233" s="595"/>
      <c r="AOZ233" s="595"/>
      <c r="APA233" s="595"/>
      <c r="APB233" s="595"/>
      <c r="APC233" s="595"/>
      <c r="APD233" s="595"/>
      <c r="APE233" s="595"/>
      <c r="APF233" s="595"/>
      <c r="APG233" s="595"/>
      <c r="APH233" s="595"/>
      <c r="API233" s="595"/>
      <c r="APJ233" s="595"/>
      <c r="APK233" s="595"/>
      <c r="APL233" s="595"/>
      <c r="APM233" s="595"/>
      <c r="APN233" s="595"/>
      <c r="APO233" s="595"/>
      <c r="APP233" s="595"/>
      <c r="APQ233" s="595"/>
      <c r="APR233" s="595"/>
      <c r="APS233" s="595"/>
      <c r="APT233" s="595"/>
      <c r="APU233" s="595"/>
      <c r="APV233" s="595"/>
      <c r="APW233" s="595"/>
      <c r="APX233" s="595"/>
      <c r="APY233" s="595"/>
      <c r="APZ233" s="595"/>
      <c r="AQA233" s="595"/>
      <c r="AQB233" s="595"/>
      <c r="AQC233" s="595"/>
      <c r="AQD233" s="595"/>
      <c r="AQE233" s="595"/>
      <c r="AQF233" s="595"/>
      <c r="AQG233" s="595"/>
      <c r="AQH233" s="595"/>
      <c r="AQI233" s="595"/>
      <c r="AQJ233" s="595"/>
      <c r="AQK233" s="595"/>
      <c r="AQL233" s="595"/>
      <c r="AQM233" s="595"/>
      <c r="AQN233" s="595"/>
      <c r="AQO233" s="595"/>
      <c r="AQP233" s="595"/>
      <c r="AQQ233" s="595"/>
      <c r="AQR233" s="595"/>
      <c r="AQS233" s="595"/>
      <c r="AQT233" s="595"/>
      <c r="AQU233" s="595"/>
      <c r="AQV233" s="595"/>
      <c r="AQW233" s="595"/>
      <c r="AQX233" s="595"/>
      <c r="AQY233" s="595"/>
      <c r="AQZ233" s="595"/>
      <c r="ARA233" s="595"/>
      <c r="ARB233" s="595"/>
      <c r="ARC233" s="595"/>
      <c r="ARD233" s="595"/>
      <c r="ARE233" s="595"/>
      <c r="ARF233" s="595"/>
      <c r="ARG233" s="595"/>
      <c r="ARH233" s="595"/>
      <c r="ARI233" s="595"/>
      <c r="ARJ233" s="595"/>
      <c r="ARK233" s="595"/>
      <c r="ARL233" s="595"/>
      <c r="ARM233" s="595"/>
      <c r="ARN233" s="595"/>
      <c r="ARO233" s="595"/>
      <c r="ARP233" s="595"/>
      <c r="ARQ233" s="595"/>
      <c r="ARR233" s="595"/>
      <c r="ARS233" s="595"/>
      <c r="ART233" s="595"/>
      <c r="ARU233" s="595"/>
      <c r="ARV233" s="595"/>
      <c r="ARW233" s="595"/>
      <c r="ARX233" s="595"/>
      <c r="ARY233" s="595"/>
      <c r="ARZ233" s="595"/>
      <c r="ASA233" s="595"/>
      <c r="ASB233" s="595"/>
      <c r="ASC233" s="595"/>
      <c r="ASD233" s="595"/>
      <c r="ASE233" s="595"/>
      <c r="ASF233" s="595"/>
      <c r="ASG233" s="595"/>
      <c r="ASH233" s="595"/>
      <c r="ASI233" s="595"/>
      <c r="ASJ233" s="595"/>
      <c r="ASK233" s="595"/>
      <c r="ASL233" s="595"/>
      <c r="ASM233" s="595"/>
      <c r="ASN233" s="595"/>
      <c r="ASO233" s="595"/>
      <c r="ASP233" s="595"/>
      <c r="ASQ233" s="595"/>
      <c r="ASR233" s="595"/>
      <c r="ASS233" s="595"/>
      <c r="AST233" s="595"/>
      <c r="ASU233" s="595"/>
      <c r="ASV233" s="595"/>
      <c r="ASW233" s="595"/>
      <c r="ASX233" s="595"/>
      <c r="ASY233" s="595"/>
      <c r="ASZ233" s="595"/>
      <c r="ATA233" s="595"/>
      <c r="ATB233" s="595"/>
      <c r="ATC233" s="595"/>
      <c r="ATD233" s="595"/>
      <c r="ATE233" s="595"/>
      <c r="ATF233" s="595"/>
      <c r="ATG233" s="595"/>
      <c r="ATH233" s="595"/>
      <c r="ATI233" s="595"/>
      <c r="ATJ233" s="595"/>
      <c r="ATK233" s="595"/>
      <c r="ATL233" s="595"/>
      <c r="ATM233" s="595"/>
      <c r="ATN233" s="595"/>
      <c r="ATO233" s="595"/>
      <c r="ATP233" s="595"/>
      <c r="ATQ233" s="595"/>
      <c r="ATR233" s="595"/>
      <c r="ATS233" s="595"/>
      <c r="ATT233" s="595"/>
      <c r="ATU233" s="595"/>
      <c r="ATV233" s="595"/>
      <c r="ATW233" s="595"/>
      <c r="ATX233" s="595"/>
      <c r="ATY233" s="595"/>
      <c r="ATZ233" s="595"/>
      <c r="AUA233" s="595"/>
      <c r="AUB233" s="595"/>
      <c r="AUC233" s="595"/>
      <c r="AUD233" s="595"/>
      <c r="AUE233" s="595"/>
      <c r="AUF233" s="595"/>
      <c r="AUG233" s="595"/>
      <c r="AUH233" s="595"/>
      <c r="AUI233" s="595"/>
      <c r="AUJ233" s="595"/>
      <c r="AUK233" s="595"/>
      <c r="AUL233" s="595"/>
      <c r="AUM233" s="595"/>
      <c r="AUN233" s="595"/>
      <c r="AUO233" s="595"/>
      <c r="AUP233" s="595"/>
      <c r="AUQ233" s="595"/>
      <c r="AUR233" s="595"/>
      <c r="AUS233" s="595"/>
      <c r="AUT233" s="595"/>
      <c r="AUU233" s="595"/>
      <c r="AUV233" s="595"/>
      <c r="AUW233" s="595"/>
      <c r="AUX233" s="595"/>
      <c r="AUY233" s="595"/>
      <c r="AUZ233" s="595"/>
      <c r="AVA233" s="595"/>
      <c r="AVB233" s="595"/>
      <c r="AVC233" s="595"/>
      <c r="AVD233" s="595"/>
      <c r="AVE233" s="595"/>
      <c r="AVF233" s="595"/>
      <c r="AVG233" s="595"/>
      <c r="AVH233" s="595"/>
      <c r="AVI233" s="595"/>
      <c r="AVJ233" s="595"/>
      <c r="AVK233" s="595"/>
      <c r="AVL233" s="595"/>
      <c r="AVM233" s="595"/>
      <c r="AVN233" s="595"/>
      <c r="AVO233" s="595"/>
      <c r="AVP233" s="595"/>
      <c r="AVQ233" s="595"/>
      <c r="AVR233" s="595"/>
      <c r="AVS233" s="595"/>
      <c r="AVT233" s="595"/>
      <c r="AVU233" s="595"/>
      <c r="AVV233" s="595"/>
      <c r="AVW233" s="595"/>
      <c r="AVX233" s="595"/>
      <c r="AVY233" s="595"/>
      <c r="AVZ233" s="595"/>
      <c r="AWA233" s="595"/>
      <c r="AWB233" s="595"/>
      <c r="AWC233" s="595"/>
      <c r="AWD233" s="595"/>
      <c r="AWE233" s="595"/>
      <c r="AWF233" s="595"/>
      <c r="AWG233" s="595"/>
      <c r="AWH233" s="595"/>
      <c r="AWI233" s="595"/>
      <c r="AWJ233" s="595"/>
      <c r="AWK233" s="595"/>
      <c r="AWL233" s="595"/>
      <c r="AWM233" s="595"/>
      <c r="AWN233" s="595"/>
      <c r="AWO233" s="595"/>
      <c r="AWP233" s="595"/>
      <c r="AWQ233" s="595"/>
      <c r="AWR233" s="595"/>
      <c r="AWS233" s="595"/>
      <c r="AWT233" s="595"/>
      <c r="AWU233" s="595"/>
      <c r="AWV233" s="595"/>
      <c r="AWW233" s="595"/>
      <c r="AWX233" s="595"/>
      <c r="AWY233" s="595"/>
      <c r="AWZ233" s="595"/>
      <c r="AXA233" s="595"/>
      <c r="AXB233" s="595"/>
      <c r="AXC233" s="595"/>
      <c r="AXD233" s="595"/>
      <c r="AXE233" s="595"/>
      <c r="AXF233" s="595"/>
      <c r="AXG233" s="595"/>
      <c r="AXH233" s="595"/>
      <c r="AXI233" s="595"/>
      <c r="AXJ233" s="595"/>
    </row>
    <row r="234" spans="1:1310" s="596" customFormat="1" ht="23.25" customHeight="1">
      <c r="A234" s="597"/>
      <c r="B234" s="603"/>
      <c r="C234" s="604"/>
      <c r="D234" s="604"/>
      <c r="E234" s="604"/>
      <c r="F234" s="605"/>
      <c r="G234" s="604"/>
      <c r="H234" s="604"/>
      <c r="I234" s="604"/>
      <c r="J234" s="606"/>
      <c r="K234" s="604"/>
      <c r="L234" s="604"/>
      <c r="M234" s="604"/>
      <c r="N234" s="604"/>
      <c r="O234" s="604"/>
      <c r="P234" s="604"/>
      <c r="Q234" s="604"/>
      <c r="R234" s="50"/>
      <c r="S234" s="50"/>
      <c r="T234" s="50"/>
      <c r="U234" s="50"/>
      <c r="V234" s="50"/>
      <c r="W234" s="50"/>
      <c r="X234" s="50"/>
      <c r="Y234" s="50"/>
      <c r="Z234" s="50"/>
      <c r="AA234" s="50"/>
      <c r="AB234" s="50"/>
      <c r="AC234" s="50"/>
      <c r="AD234" s="595"/>
      <c r="AE234" s="595"/>
      <c r="AF234" s="595"/>
      <c r="AG234" s="595"/>
      <c r="AH234" s="595"/>
      <c r="AI234" s="595"/>
      <c r="AJ234" s="595"/>
      <c r="AK234" s="595"/>
      <c r="AL234" s="595"/>
      <c r="AM234" s="595"/>
      <c r="AN234" s="595"/>
      <c r="AO234" s="595"/>
      <c r="AP234" s="595"/>
      <c r="AQ234" s="595"/>
      <c r="AR234" s="595"/>
      <c r="AS234" s="595"/>
      <c r="AT234" s="595"/>
      <c r="AU234" s="595"/>
      <c r="AV234" s="595"/>
      <c r="AW234" s="595"/>
      <c r="AX234" s="595"/>
      <c r="AY234" s="595"/>
      <c r="AZ234" s="595"/>
      <c r="BA234" s="595"/>
      <c r="BB234" s="595"/>
      <c r="BC234" s="595"/>
      <c r="BD234" s="595"/>
      <c r="BE234" s="595"/>
      <c r="BF234" s="595"/>
      <c r="BG234" s="595"/>
      <c r="BH234" s="595"/>
      <c r="BI234" s="595"/>
      <c r="BJ234" s="595"/>
      <c r="BK234" s="595"/>
      <c r="BL234" s="595"/>
      <c r="BM234" s="595"/>
      <c r="BN234" s="595"/>
      <c r="BO234" s="595"/>
      <c r="BP234" s="595"/>
      <c r="BQ234" s="595"/>
      <c r="BR234" s="595"/>
      <c r="BS234" s="595"/>
      <c r="BT234" s="595"/>
      <c r="BU234" s="595"/>
      <c r="BV234" s="595"/>
      <c r="BW234" s="595"/>
      <c r="BX234" s="595"/>
      <c r="BY234" s="595"/>
      <c r="BZ234" s="595"/>
      <c r="CA234" s="595"/>
      <c r="CB234" s="595"/>
      <c r="CC234" s="595"/>
      <c r="CD234" s="595"/>
      <c r="CE234" s="595"/>
      <c r="CF234" s="595"/>
      <c r="CG234" s="595"/>
      <c r="CH234" s="595"/>
      <c r="CI234" s="595"/>
      <c r="CJ234" s="595"/>
      <c r="CK234" s="595"/>
      <c r="CL234" s="595"/>
      <c r="CM234" s="595"/>
      <c r="CN234" s="595"/>
      <c r="CO234" s="595"/>
      <c r="CP234" s="595"/>
      <c r="CQ234" s="595"/>
      <c r="CR234" s="595"/>
      <c r="CS234" s="595"/>
      <c r="CT234" s="595"/>
      <c r="CU234" s="595"/>
      <c r="CV234" s="595"/>
      <c r="CW234" s="595"/>
      <c r="CX234" s="595"/>
      <c r="CY234" s="595"/>
      <c r="CZ234" s="595"/>
      <c r="DA234" s="595"/>
      <c r="DB234" s="595"/>
      <c r="DC234" s="595"/>
      <c r="DD234" s="595"/>
      <c r="DE234" s="595"/>
      <c r="DF234" s="595"/>
      <c r="DG234" s="595"/>
      <c r="DH234" s="595"/>
      <c r="DI234" s="595"/>
      <c r="DJ234" s="595"/>
      <c r="DK234" s="595"/>
      <c r="DL234" s="595"/>
      <c r="DM234" s="595"/>
      <c r="DN234" s="595"/>
      <c r="DO234" s="595"/>
      <c r="DP234" s="595"/>
      <c r="DQ234" s="595"/>
      <c r="DR234" s="595"/>
      <c r="DS234" s="595"/>
      <c r="DT234" s="595"/>
      <c r="DU234" s="595"/>
      <c r="DV234" s="595"/>
      <c r="DW234" s="595"/>
      <c r="DX234" s="595"/>
      <c r="DY234" s="595"/>
      <c r="DZ234" s="595"/>
      <c r="EA234" s="595"/>
      <c r="EB234" s="595"/>
      <c r="EC234" s="595"/>
      <c r="ED234" s="595"/>
      <c r="EE234" s="595"/>
      <c r="EF234" s="595"/>
      <c r="EG234" s="595"/>
      <c r="EH234" s="595"/>
      <c r="EI234" s="595"/>
      <c r="EJ234" s="595"/>
      <c r="EK234" s="595"/>
      <c r="EL234" s="595"/>
      <c r="EM234" s="595"/>
      <c r="EN234" s="595"/>
      <c r="EO234" s="595"/>
      <c r="EP234" s="595"/>
      <c r="EQ234" s="595"/>
      <c r="ER234" s="595"/>
      <c r="ES234" s="595"/>
      <c r="ET234" s="595"/>
      <c r="EU234" s="595"/>
      <c r="EV234" s="595"/>
      <c r="EW234" s="595"/>
      <c r="EX234" s="595"/>
      <c r="EY234" s="595"/>
      <c r="EZ234" s="595"/>
      <c r="FA234" s="595"/>
      <c r="FB234" s="595"/>
      <c r="FC234" s="595"/>
      <c r="FD234" s="595"/>
      <c r="FE234" s="595"/>
      <c r="FF234" s="595"/>
      <c r="FG234" s="595"/>
      <c r="FH234" s="595"/>
      <c r="FI234" s="595"/>
      <c r="FJ234" s="595"/>
      <c r="FK234" s="595"/>
      <c r="FL234" s="595"/>
      <c r="FM234" s="595"/>
      <c r="FN234" s="595"/>
      <c r="FO234" s="595"/>
      <c r="FP234" s="595"/>
      <c r="FQ234" s="595"/>
      <c r="FR234" s="595"/>
      <c r="FS234" s="595"/>
      <c r="FT234" s="595"/>
      <c r="FU234" s="595"/>
      <c r="FV234" s="595"/>
      <c r="FW234" s="595"/>
      <c r="FX234" s="595"/>
      <c r="FY234" s="595"/>
      <c r="FZ234" s="595"/>
      <c r="GA234" s="595"/>
      <c r="GB234" s="595"/>
      <c r="GC234" s="595"/>
      <c r="GD234" s="595"/>
      <c r="GE234" s="595"/>
      <c r="GF234" s="595"/>
      <c r="GG234" s="595"/>
      <c r="GH234" s="595"/>
      <c r="GI234" s="595"/>
      <c r="GJ234" s="595"/>
      <c r="GK234" s="595"/>
      <c r="GL234" s="595"/>
      <c r="GM234" s="595"/>
      <c r="GN234" s="595"/>
      <c r="GO234" s="595"/>
      <c r="GP234" s="595"/>
      <c r="GQ234" s="595"/>
      <c r="GR234" s="595"/>
      <c r="GS234" s="595"/>
      <c r="GT234" s="595"/>
      <c r="GU234" s="595"/>
      <c r="GV234" s="595"/>
      <c r="GW234" s="595"/>
      <c r="GX234" s="595"/>
      <c r="GY234" s="595"/>
      <c r="GZ234" s="595"/>
      <c r="HA234" s="595"/>
      <c r="HB234" s="595"/>
      <c r="HC234" s="595"/>
      <c r="HD234" s="595"/>
      <c r="HE234" s="595"/>
      <c r="HF234" s="595"/>
      <c r="HG234" s="595"/>
      <c r="HH234" s="595"/>
      <c r="HI234" s="595"/>
      <c r="HJ234" s="595"/>
      <c r="HK234" s="595"/>
      <c r="HL234" s="595"/>
      <c r="HM234" s="595"/>
      <c r="HN234" s="595"/>
      <c r="HO234" s="595"/>
      <c r="HP234" s="595"/>
      <c r="HQ234" s="595"/>
      <c r="HR234" s="595"/>
      <c r="HS234" s="595"/>
      <c r="HT234" s="595"/>
      <c r="HU234" s="595"/>
      <c r="HV234" s="595"/>
      <c r="HW234" s="595"/>
      <c r="HX234" s="595"/>
      <c r="HY234" s="595"/>
      <c r="HZ234" s="595"/>
      <c r="IA234" s="595"/>
      <c r="IB234" s="595"/>
      <c r="IC234" s="595"/>
      <c r="ID234" s="595"/>
      <c r="IE234" s="595"/>
      <c r="IF234" s="595"/>
      <c r="IG234" s="595"/>
      <c r="IH234" s="595"/>
      <c r="II234" s="595"/>
      <c r="IJ234" s="595"/>
      <c r="IK234" s="595"/>
      <c r="IL234" s="595"/>
      <c r="IM234" s="595"/>
      <c r="IN234" s="595"/>
      <c r="IO234" s="595"/>
      <c r="IP234" s="595"/>
      <c r="IQ234" s="595"/>
      <c r="IR234" s="595"/>
      <c r="IS234" s="595"/>
      <c r="IT234" s="595"/>
      <c r="IU234" s="595"/>
      <c r="IV234" s="595"/>
      <c r="IW234" s="595"/>
      <c r="IX234" s="595"/>
      <c r="IY234" s="595"/>
      <c r="IZ234" s="595"/>
      <c r="JA234" s="595"/>
      <c r="JB234" s="595"/>
      <c r="JC234" s="595"/>
      <c r="JD234" s="595"/>
      <c r="JE234" s="595"/>
      <c r="JF234" s="595"/>
      <c r="JG234" s="595"/>
      <c r="JH234" s="595"/>
      <c r="JI234" s="595"/>
      <c r="JJ234" s="595"/>
      <c r="JK234" s="595"/>
      <c r="JL234" s="595"/>
      <c r="JM234" s="595"/>
      <c r="JN234" s="595"/>
      <c r="JO234" s="595"/>
      <c r="JP234" s="595"/>
      <c r="JQ234" s="595"/>
      <c r="JR234" s="595"/>
      <c r="JS234" s="595"/>
      <c r="JT234" s="595"/>
      <c r="JU234" s="595"/>
      <c r="JV234" s="595"/>
      <c r="JW234" s="595"/>
      <c r="JX234" s="595"/>
      <c r="JY234" s="595"/>
      <c r="JZ234" s="595"/>
      <c r="KA234" s="595"/>
      <c r="KB234" s="595"/>
      <c r="KC234" s="595"/>
      <c r="KD234" s="595"/>
      <c r="KE234" s="595"/>
      <c r="KF234" s="595"/>
      <c r="KG234" s="595"/>
      <c r="KH234" s="595"/>
      <c r="KI234" s="595"/>
      <c r="KJ234" s="595"/>
      <c r="KK234" s="595"/>
      <c r="KL234" s="595"/>
      <c r="KM234" s="595"/>
      <c r="KN234" s="595"/>
      <c r="KO234" s="595"/>
      <c r="KP234" s="595"/>
      <c r="KQ234" s="595"/>
      <c r="KR234" s="595"/>
      <c r="KS234" s="595"/>
      <c r="KT234" s="595"/>
      <c r="KU234" s="595"/>
      <c r="KV234" s="595"/>
      <c r="KW234" s="595"/>
      <c r="KX234" s="595"/>
      <c r="KY234" s="595"/>
      <c r="KZ234" s="595"/>
      <c r="LA234" s="595"/>
      <c r="LB234" s="595"/>
      <c r="LC234" s="595"/>
      <c r="LD234" s="595"/>
      <c r="LE234" s="595"/>
      <c r="LF234" s="595"/>
      <c r="LG234" s="595"/>
      <c r="LH234" s="595"/>
      <c r="LI234" s="595"/>
      <c r="LJ234" s="595"/>
      <c r="LK234" s="595"/>
      <c r="LL234" s="595"/>
      <c r="LM234" s="595"/>
      <c r="LN234" s="595"/>
      <c r="LO234" s="595"/>
      <c r="LP234" s="595"/>
      <c r="LQ234" s="595"/>
      <c r="LR234" s="595"/>
      <c r="LS234" s="595"/>
      <c r="LT234" s="595"/>
      <c r="LU234" s="595"/>
      <c r="LV234" s="595"/>
      <c r="LW234" s="595"/>
      <c r="LX234" s="595"/>
      <c r="LY234" s="595"/>
      <c r="LZ234" s="595"/>
      <c r="MA234" s="595"/>
      <c r="MB234" s="595"/>
      <c r="MC234" s="595"/>
      <c r="MD234" s="595"/>
      <c r="ME234" s="595"/>
      <c r="MF234" s="595"/>
      <c r="MG234" s="595"/>
      <c r="MH234" s="595"/>
      <c r="MI234" s="595"/>
      <c r="MJ234" s="595"/>
      <c r="MK234" s="595"/>
      <c r="ML234" s="595"/>
      <c r="MM234" s="595"/>
      <c r="MN234" s="595"/>
      <c r="MO234" s="595"/>
      <c r="MP234" s="595"/>
      <c r="MQ234" s="595"/>
      <c r="MR234" s="595"/>
      <c r="MS234" s="595"/>
      <c r="MT234" s="595"/>
      <c r="MU234" s="595"/>
      <c r="MV234" s="595"/>
      <c r="MW234" s="595"/>
      <c r="MX234" s="595"/>
      <c r="MY234" s="595"/>
      <c r="MZ234" s="595"/>
      <c r="NA234" s="595"/>
      <c r="NB234" s="595"/>
      <c r="NC234" s="595"/>
      <c r="ND234" s="595"/>
      <c r="NE234" s="595"/>
      <c r="NF234" s="595"/>
      <c r="NG234" s="595"/>
      <c r="NH234" s="595"/>
      <c r="NI234" s="595"/>
      <c r="NJ234" s="595"/>
      <c r="NK234" s="595"/>
      <c r="NL234" s="595"/>
      <c r="NM234" s="595"/>
      <c r="NN234" s="595"/>
      <c r="NO234" s="595"/>
      <c r="NP234" s="595"/>
      <c r="NQ234" s="595"/>
      <c r="NR234" s="595"/>
      <c r="NS234" s="595"/>
      <c r="NT234" s="595"/>
      <c r="NU234" s="595"/>
      <c r="NV234" s="595"/>
      <c r="NW234" s="595"/>
      <c r="NX234" s="595"/>
      <c r="NY234" s="595"/>
      <c r="NZ234" s="595"/>
      <c r="OA234" s="595"/>
      <c r="OB234" s="595"/>
      <c r="OC234" s="595"/>
      <c r="OD234" s="595"/>
      <c r="OE234" s="595"/>
      <c r="OF234" s="595"/>
      <c r="OG234" s="595"/>
      <c r="OH234" s="595"/>
      <c r="OI234" s="595"/>
      <c r="OJ234" s="595"/>
      <c r="OK234" s="595"/>
      <c r="OL234" s="595"/>
      <c r="OM234" s="595"/>
      <c r="ON234" s="595"/>
      <c r="OO234" s="595"/>
      <c r="OP234" s="595"/>
      <c r="OQ234" s="595"/>
      <c r="OR234" s="595"/>
      <c r="OS234" s="595"/>
      <c r="OT234" s="595"/>
      <c r="OU234" s="595"/>
      <c r="OV234" s="595"/>
      <c r="OW234" s="595"/>
      <c r="OX234" s="595"/>
      <c r="OY234" s="595"/>
      <c r="OZ234" s="595"/>
      <c r="PA234" s="595"/>
      <c r="PB234" s="595"/>
      <c r="PC234" s="595"/>
      <c r="PD234" s="595"/>
      <c r="PE234" s="595"/>
      <c r="PF234" s="595"/>
      <c r="PG234" s="595"/>
      <c r="PH234" s="595"/>
      <c r="PI234" s="595"/>
      <c r="PJ234" s="595"/>
      <c r="PK234" s="595"/>
      <c r="PL234" s="595"/>
      <c r="PM234" s="595"/>
      <c r="PN234" s="595"/>
      <c r="PO234" s="595"/>
      <c r="PP234" s="595"/>
      <c r="PQ234" s="595"/>
      <c r="PR234" s="595"/>
      <c r="PS234" s="595"/>
      <c r="PT234" s="595"/>
      <c r="PU234" s="595"/>
      <c r="PV234" s="595"/>
      <c r="PW234" s="595"/>
      <c r="PX234" s="595"/>
      <c r="PY234" s="595"/>
      <c r="PZ234" s="595"/>
      <c r="QA234" s="595"/>
      <c r="QB234" s="595"/>
      <c r="QC234" s="595"/>
      <c r="QD234" s="595"/>
      <c r="QE234" s="595"/>
      <c r="QF234" s="595"/>
      <c r="QG234" s="595"/>
      <c r="QH234" s="595"/>
      <c r="QI234" s="595"/>
      <c r="QJ234" s="595"/>
      <c r="QK234" s="595"/>
      <c r="QL234" s="595"/>
      <c r="QM234" s="595"/>
      <c r="QN234" s="595"/>
      <c r="QO234" s="595"/>
      <c r="QP234" s="595"/>
      <c r="QQ234" s="595"/>
      <c r="QR234" s="595"/>
      <c r="QS234" s="595"/>
      <c r="QT234" s="595"/>
      <c r="QU234" s="595"/>
      <c r="QV234" s="595"/>
      <c r="QW234" s="595"/>
      <c r="QX234" s="595"/>
      <c r="QY234" s="595"/>
      <c r="QZ234" s="595"/>
      <c r="RA234" s="595"/>
      <c r="RB234" s="595"/>
      <c r="RC234" s="595"/>
      <c r="RD234" s="595"/>
      <c r="RE234" s="595"/>
      <c r="RF234" s="595"/>
      <c r="RG234" s="595"/>
      <c r="RH234" s="595"/>
      <c r="RI234" s="595"/>
      <c r="RJ234" s="595"/>
      <c r="RK234" s="595"/>
      <c r="RL234" s="595"/>
      <c r="RM234" s="595"/>
      <c r="RN234" s="595"/>
      <c r="RO234" s="595"/>
      <c r="RP234" s="595"/>
      <c r="RQ234" s="595"/>
      <c r="RR234" s="595"/>
      <c r="RS234" s="595"/>
      <c r="RT234" s="595"/>
      <c r="RU234" s="595"/>
      <c r="RV234" s="595"/>
      <c r="RW234" s="595"/>
      <c r="RX234" s="595"/>
      <c r="RY234" s="595"/>
      <c r="RZ234" s="595"/>
      <c r="SA234" s="595"/>
      <c r="SB234" s="595"/>
      <c r="SC234" s="595"/>
      <c r="SD234" s="595"/>
      <c r="SE234" s="595"/>
      <c r="SF234" s="595"/>
      <c r="SG234" s="595"/>
      <c r="SH234" s="595"/>
      <c r="SI234" s="595"/>
      <c r="SJ234" s="595"/>
      <c r="SK234" s="595"/>
      <c r="SL234" s="595"/>
      <c r="SM234" s="595"/>
      <c r="SN234" s="595"/>
      <c r="SO234" s="595"/>
      <c r="SP234" s="595"/>
      <c r="SQ234" s="595"/>
      <c r="SR234" s="595"/>
      <c r="SS234" s="595"/>
      <c r="ST234" s="595"/>
      <c r="SU234" s="595"/>
      <c r="SV234" s="595"/>
      <c r="SW234" s="595"/>
      <c r="SX234" s="595"/>
      <c r="SY234" s="595"/>
      <c r="SZ234" s="595"/>
      <c r="TA234" s="595"/>
      <c r="TB234" s="595"/>
      <c r="TC234" s="595"/>
      <c r="TD234" s="595"/>
      <c r="TE234" s="595"/>
      <c r="TF234" s="595"/>
      <c r="TG234" s="595"/>
      <c r="TH234" s="595"/>
      <c r="TI234" s="595"/>
      <c r="TJ234" s="595"/>
      <c r="TK234" s="595"/>
      <c r="TL234" s="595"/>
      <c r="TM234" s="595"/>
      <c r="TN234" s="595"/>
      <c r="TO234" s="595"/>
      <c r="TP234" s="595"/>
      <c r="TQ234" s="595"/>
      <c r="TR234" s="595"/>
      <c r="TS234" s="595"/>
      <c r="TT234" s="595"/>
      <c r="TU234" s="595"/>
      <c r="TV234" s="595"/>
      <c r="TW234" s="595"/>
      <c r="TX234" s="595"/>
      <c r="TY234" s="595"/>
      <c r="TZ234" s="595"/>
      <c r="UA234" s="595"/>
      <c r="UB234" s="595"/>
      <c r="UC234" s="595"/>
      <c r="UD234" s="595"/>
      <c r="UE234" s="595"/>
      <c r="UF234" s="595"/>
      <c r="UG234" s="595"/>
      <c r="UH234" s="595"/>
      <c r="UI234" s="595"/>
      <c r="UJ234" s="595"/>
      <c r="UK234" s="595"/>
      <c r="UL234" s="595"/>
      <c r="UM234" s="595"/>
      <c r="UN234" s="595"/>
      <c r="UO234" s="595"/>
      <c r="UP234" s="595"/>
      <c r="UQ234" s="595"/>
      <c r="UR234" s="595"/>
      <c r="US234" s="595"/>
      <c r="UT234" s="595"/>
      <c r="UU234" s="595"/>
      <c r="UV234" s="595"/>
      <c r="UW234" s="595"/>
      <c r="UX234" s="595"/>
      <c r="UY234" s="595"/>
      <c r="UZ234" s="595"/>
      <c r="VA234" s="595"/>
      <c r="VB234" s="595"/>
      <c r="VC234" s="595"/>
      <c r="VD234" s="595"/>
      <c r="VE234" s="595"/>
      <c r="VF234" s="595"/>
      <c r="VG234" s="595"/>
      <c r="VH234" s="595"/>
      <c r="VI234" s="595"/>
      <c r="VJ234" s="595"/>
      <c r="VK234" s="595"/>
      <c r="VL234" s="595"/>
      <c r="VM234" s="595"/>
      <c r="VN234" s="595"/>
      <c r="VO234" s="595"/>
      <c r="VP234" s="595"/>
      <c r="VQ234" s="595"/>
      <c r="VR234" s="595"/>
      <c r="VS234" s="595"/>
      <c r="VT234" s="595"/>
      <c r="VU234" s="595"/>
      <c r="VV234" s="595"/>
      <c r="VW234" s="595"/>
      <c r="VX234" s="595"/>
      <c r="VY234" s="595"/>
      <c r="VZ234" s="595"/>
      <c r="WA234" s="595"/>
      <c r="WB234" s="595"/>
      <c r="WC234" s="595"/>
      <c r="WD234" s="595"/>
      <c r="WE234" s="595"/>
      <c r="WF234" s="595"/>
      <c r="WG234" s="595"/>
      <c r="WH234" s="595"/>
      <c r="WI234" s="595"/>
      <c r="WJ234" s="595"/>
      <c r="WK234" s="595"/>
      <c r="WL234" s="595"/>
      <c r="WM234" s="595"/>
      <c r="WN234" s="595"/>
      <c r="WO234" s="595"/>
      <c r="WP234" s="595"/>
      <c r="WQ234" s="595"/>
      <c r="WR234" s="595"/>
      <c r="WS234" s="595"/>
      <c r="WT234" s="595"/>
      <c r="WU234" s="595"/>
      <c r="WV234" s="595"/>
      <c r="WW234" s="595"/>
      <c r="WX234" s="595"/>
      <c r="WY234" s="595"/>
      <c r="WZ234" s="595"/>
      <c r="XA234" s="595"/>
      <c r="XB234" s="595"/>
      <c r="XC234" s="595"/>
      <c r="XD234" s="595"/>
      <c r="XE234" s="595"/>
      <c r="XF234" s="595"/>
      <c r="XG234" s="595"/>
      <c r="XH234" s="595"/>
      <c r="XI234" s="595"/>
      <c r="XJ234" s="595"/>
      <c r="XK234" s="595"/>
      <c r="XL234" s="595"/>
      <c r="XM234" s="595"/>
      <c r="XN234" s="595"/>
      <c r="XO234" s="595"/>
      <c r="XP234" s="595"/>
      <c r="XQ234" s="595"/>
      <c r="XR234" s="595"/>
      <c r="XS234" s="595"/>
      <c r="XT234" s="595"/>
      <c r="XU234" s="595"/>
      <c r="XV234" s="595"/>
      <c r="XW234" s="595"/>
      <c r="XX234" s="595"/>
      <c r="XY234" s="595"/>
      <c r="XZ234" s="595"/>
      <c r="YA234" s="595"/>
      <c r="YB234" s="595"/>
      <c r="YC234" s="595"/>
      <c r="YD234" s="595"/>
      <c r="YE234" s="595"/>
      <c r="YF234" s="595"/>
      <c r="YG234" s="595"/>
      <c r="YH234" s="595"/>
      <c r="YI234" s="595"/>
      <c r="YJ234" s="595"/>
      <c r="YK234" s="595"/>
      <c r="YL234" s="595"/>
      <c r="YM234" s="595"/>
      <c r="YN234" s="595"/>
      <c r="YO234" s="595"/>
      <c r="YP234" s="595"/>
      <c r="YQ234" s="595"/>
      <c r="YR234" s="595"/>
      <c r="YS234" s="595"/>
      <c r="YT234" s="595"/>
      <c r="YU234" s="595"/>
      <c r="YV234" s="595"/>
      <c r="YW234" s="595"/>
      <c r="YX234" s="595"/>
      <c r="YY234" s="595"/>
      <c r="YZ234" s="595"/>
      <c r="ZA234" s="595"/>
      <c r="ZB234" s="595"/>
      <c r="ZC234" s="595"/>
      <c r="ZD234" s="595"/>
      <c r="ZE234" s="595"/>
      <c r="ZF234" s="595"/>
      <c r="ZG234" s="595"/>
      <c r="ZH234" s="595"/>
      <c r="ZI234" s="595"/>
      <c r="ZJ234" s="595"/>
      <c r="ZK234" s="595"/>
      <c r="ZL234" s="595"/>
      <c r="ZM234" s="595"/>
      <c r="ZN234" s="595"/>
      <c r="ZO234" s="595"/>
      <c r="ZP234" s="595"/>
      <c r="ZQ234" s="595"/>
      <c r="ZR234" s="595"/>
      <c r="ZS234" s="595"/>
      <c r="ZT234" s="595"/>
      <c r="ZU234" s="595"/>
      <c r="ZV234" s="595"/>
      <c r="ZW234" s="595"/>
      <c r="ZX234" s="595"/>
      <c r="ZY234" s="595"/>
      <c r="ZZ234" s="595"/>
      <c r="AAA234" s="595"/>
      <c r="AAB234" s="595"/>
      <c r="AAC234" s="595"/>
      <c r="AAD234" s="595"/>
      <c r="AAE234" s="595"/>
      <c r="AAF234" s="595"/>
      <c r="AAG234" s="595"/>
      <c r="AAH234" s="595"/>
      <c r="AAI234" s="595"/>
      <c r="AAJ234" s="595"/>
      <c r="AAK234" s="595"/>
      <c r="AAL234" s="595"/>
      <c r="AAM234" s="595"/>
      <c r="AAN234" s="595"/>
      <c r="AAO234" s="595"/>
      <c r="AAP234" s="595"/>
      <c r="AAQ234" s="595"/>
      <c r="AAR234" s="595"/>
      <c r="AAS234" s="595"/>
      <c r="AAT234" s="595"/>
      <c r="AAU234" s="595"/>
      <c r="AAV234" s="595"/>
      <c r="AAW234" s="595"/>
      <c r="AAX234" s="595"/>
      <c r="AAY234" s="595"/>
      <c r="AAZ234" s="595"/>
      <c r="ABA234" s="595"/>
      <c r="ABB234" s="595"/>
      <c r="ABC234" s="595"/>
      <c r="ABD234" s="595"/>
      <c r="ABE234" s="595"/>
      <c r="ABF234" s="595"/>
      <c r="ABG234" s="595"/>
      <c r="ABH234" s="595"/>
      <c r="ABI234" s="595"/>
      <c r="ABJ234" s="595"/>
      <c r="ABK234" s="595"/>
      <c r="ABL234" s="595"/>
      <c r="ABM234" s="595"/>
      <c r="ABN234" s="595"/>
      <c r="ABO234" s="595"/>
      <c r="ABP234" s="595"/>
      <c r="ABQ234" s="595"/>
      <c r="ABR234" s="595"/>
      <c r="ABS234" s="595"/>
      <c r="ABT234" s="595"/>
      <c r="ABU234" s="595"/>
      <c r="ABV234" s="595"/>
      <c r="ABW234" s="595"/>
      <c r="ABX234" s="595"/>
      <c r="ABY234" s="595"/>
      <c r="ABZ234" s="595"/>
      <c r="ACA234" s="595"/>
      <c r="ACB234" s="595"/>
      <c r="ACC234" s="595"/>
      <c r="ACD234" s="595"/>
      <c r="ACE234" s="595"/>
      <c r="ACF234" s="595"/>
      <c r="ACG234" s="595"/>
      <c r="ACH234" s="595"/>
      <c r="ACI234" s="595"/>
      <c r="ACJ234" s="595"/>
      <c r="ACK234" s="595"/>
      <c r="ACL234" s="595"/>
      <c r="ACM234" s="595"/>
      <c r="ACN234" s="595"/>
      <c r="ACO234" s="595"/>
      <c r="ACP234" s="595"/>
      <c r="ACQ234" s="595"/>
      <c r="ACR234" s="595"/>
      <c r="ACS234" s="595"/>
      <c r="ACT234" s="595"/>
      <c r="ACU234" s="595"/>
      <c r="ACV234" s="595"/>
      <c r="ACW234" s="595"/>
      <c r="ACX234" s="595"/>
      <c r="ACY234" s="595"/>
      <c r="ACZ234" s="595"/>
      <c r="ADA234" s="595"/>
      <c r="ADB234" s="595"/>
      <c r="ADC234" s="595"/>
      <c r="ADD234" s="595"/>
      <c r="ADE234" s="595"/>
      <c r="ADF234" s="595"/>
      <c r="ADG234" s="595"/>
      <c r="ADH234" s="595"/>
      <c r="ADI234" s="595"/>
      <c r="ADJ234" s="595"/>
      <c r="ADK234" s="595"/>
      <c r="ADL234" s="595"/>
      <c r="ADM234" s="595"/>
      <c r="ADN234" s="595"/>
      <c r="ADO234" s="595"/>
      <c r="ADP234" s="595"/>
      <c r="ADQ234" s="595"/>
      <c r="ADR234" s="595"/>
      <c r="ADS234" s="595"/>
      <c r="ADT234" s="595"/>
      <c r="ADU234" s="595"/>
      <c r="ADV234" s="595"/>
      <c r="ADW234" s="595"/>
      <c r="ADX234" s="595"/>
      <c r="ADY234" s="595"/>
      <c r="ADZ234" s="595"/>
      <c r="AEA234" s="595"/>
      <c r="AEB234" s="595"/>
      <c r="AEC234" s="595"/>
      <c r="AED234" s="595"/>
      <c r="AEE234" s="595"/>
      <c r="AEF234" s="595"/>
      <c r="AEG234" s="595"/>
      <c r="AEH234" s="595"/>
      <c r="AEI234" s="595"/>
      <c r="AEJ234" s="595"/>
      <c r="AEK234" s="595"/>
      <c r="AEL234" s="595"/>
      <c r="AEM234" s="595"/>
      <c r="AEN234" s="595"/>
      <c r="AEO234" s="595"/>
      <c r="AEP234" s="595"/>
      <c r="AEQ234" s="595"/>
      <c r="AER234" s="595"/>
      <c r="AES234" s="595"/>
      <c r="AET234" s="595"/>
      <c r="AEU234" s="595"/>
      <c r="AEV234" s="595"/>
      <c r="AEW234" s="595"/>
      <c r="AEX234" s="595"/>
      <c r="AEY234" s="595"/>
      <c r="AEZ234" s="595"/>
      <c r="AFA234" s="595"/>
      <c r="AFB234" s="595"/>
      <c r="AFC234" s="595"/>
      <c r="AFD234" s="595"/>
      <c r="AFE234" s="595"/>
      <c r="AFF234" s="595"/>
      <c r="AFG234" s="595"/>
      <c r="AFH234" s="595"/>
      <c r="AFI234" s="595"/>
      <c r="AFJ234" s="595"/>
      <c r="AFK234" s="595"/>
      <c r="AFL234" s="595"/>
      <c r="AFM234" s="595"/>
      <c r="AFN234" s="595"/>
      <c r="AFO234" s="595"/>
      <c r="AFP234" s="595"/>
      <c r="AFQ234" s="595"/>
      <c r="AFR234" s="595"/>
      <c r="AFS234" s="595"/>
      <c r="AFT234" s="595"/>
      <c r="AFU234" s="595"/>
      <c r="AFV234" s="595"/>
      <c r="AFW234" s="595"/>
      <c r="AFX234" s="595"/>
      <c r="AFY234" s="595"/>
      <c r="AFZ234" s="595"/>
      <c r="AGA234" s="595"/>
      <c r="AGB234" s="595"/>
      <c r="AGC234" s="595"/>
      <c r="AGD234" s="595"/>
      <c r="AGE234" s="595"/>
      <c r="AGF234" s="595"/>
      <c r="AGG234" s="595"/>
      <c r="AGH234" s="595"/>
      <c r="AGI234" s="595"/>
      <c r="AGJ234" s="595"/>
      <c r="AGK234" s="595"/>
      <c r="AGL234" s="595"/>
      <c r="AGM234" s="595"/>
      <c r="AGN234" s="595"/>
      <c r="AGO234" s="595"/>
      <c r="AGP234" s="595"/>
      <c r="AGQ234" s="595"/>
      <c r="AGR234" s="595"/>
      <c r="AGS234" s="595"/>
      <c r="AGT234" s="595"/>
      <c r="AGU234" s="595"/>
      <c r="AGV234" s="595"/>
      <c r="AGW234" s="595"/>
      <c r="AGX234" s="595"/>
      <c r="AGY234" s="595"/>
      <c r="AGZ234" s="595"/>
      <c r="AHA234" s="595"/>
      <c r="AHB234" s="595"/>
      <c r="AHC234" s="595"/>
      <c r="AHD234" s="595"/>
      <c r="AHE234" s="595"/>
      <c r="AHF234" s="595"/>
      <c r="AHG234" s="595"/>
      <c r="AHH234" s="595"/>
      <c r="AHI234" s="595"/>
      <c r="AHJ234" s="595"/>
      <c r="AHK234" s="595"/>
      <c r="AHL234" s="595"/>
      <c r="AHM234" s="595"/>
      <c r="AHN234" s="595"/>
      <c r="AHO234" s="595"/>
      <c r="AHP234" s="595"/>
      <c r="AHQ234" s="595"/>
      <c r="AHR234" s="595"/>
      <c r="AHS234" s="595"/>
      <c r="AHT234" s="595"/>
      <c r="AHU234" s="595"/>
      <c r="AHV234" s="595"/>
      <c r="AHW234" s="595"/>
      <c r="AHX234" s="595"/>
      <c r="AHY234" s="595"/>
      <c r="AHZ234" s="595"/>
      <c r="AIA234" s="595"/>
      <c r="AIB234" s="595"/>
      <c r="AIC234" s="595"/>
      <c r="AID234" s="595"/>
      <c r="AIE234" s="595"/>
      <c r="AIF234" s="595"/>
      <c r="AIG234" s="595"/>
      <c r="AIH234" s="595"/>
      <c r="AII234" s="595"/>
      <c r="AIJ234" s="595"/>
      <c r="AIK234" s="595"/>
      <c r="AIL234" s="595"/>
      <c r="AIM234" s="595"/>
      <c r="AIN234" s="595"/>
      <c r="AIO234" s="595"/>
      <c r="AIP234" s="595"/>
      <c r="AIQ234" s="595"/>
      <c r="AIR234" s="595"/>
      <c r="AIS234" s="595"/>
      <c r="AIT234" s="595"/>
      <c r="AIU234" s="595"/>
      <c r="AIV234" s="595"/>
      <c r="AIW234" s="595"/>
      <c r="AIX234" s="595"/>
      <c r="AIY234" s="595"/>
      <c r="AIZ234" s="595"/>
      <c r="AJA234" s="595"/>
      <c r="AJB234" s="595"/>
      <c r="AJC234" s="595"/>
      <c r="AJD234" s="595"/>
      <c r="AJE234" s="595"/>
      <c r="AJF234" s="595"/>
      <c r="AJG234" s="595"/>
      <c r="AJH234" s="595"/>
      <c r="AJI234" s="595"/>
      <c r="AJJ234" s="595"/>
      <c r="AJK234" s="595"/>
      <c r="AJL234" s="595"/>
      <c r="AJM234" s="595"/>
      <c r="AJN234" s="595"/>
      <c r="AJO234" s="595"/>
      <c r="AJP234" s="595"/>
      <c r="AJQ234" s="595"/>
      <c r="AJR234" s="595"/>
      <c r="AJS234" s="595"/>
      <c r="AJT234" s="595"/>
      <c r="AJU234" s="595"/>
      <c r="AJV234" s="595"/>
      <c r="AJW234" s="595"/>
      <c r="AJX234" s="595"/>
      <c r="AJY234" s="595"/>
      <c r="AJZ234" s="595"/>
      <c r="AKA234" s="595"/>
      <c r="AKB234" s="595"/>
      <c r="AKC234" s="595"/>
      <c r="AKD234" s="595"/>
      <c r="AKE234" s="595"/>
      <c r="AKF234" s="595"/>
      <c r="AKG234" s="595"/>
      <c r="AKH234" s="595"/>
      <c r="AKI234" s="595"/>
      <c r="AKJ234" s="595"/>
      <c r="AKK234" s="595"/>
      <c r="AKL234" s="595"/>
      <c r="AKM234" s="595"/>
      <c r="AKN234" s="595"/>
      <c r="AKO234" s="595"/>
      <c r="AKP234" s="595"/>
      <c r="AKQ234" s="595"/>
      <c r="AKR234" s="595"/>
      <c r="AKS234" s="595"/>
      <c r="AKT234" s="595"/>
      <c r="AKU234" s="595"/>
      <c r="AKV234" s="595"/>
      <c r="AKW234" s="595"/>
      <c r="AKX234" s="595"/>
      <c r="AKY234" s="595"/>
      <c r="AKZ234" s="595"/>
      <c r="ALA234" s="595"/>
      <c r="ALB234" s="595"/>
      <c r="ALC234" s="595"/>
      <c r="ALD234" s="595"/>
      <c r="ALE234" s="595"/>
      <c r="ALF234" s="595"/>
      <c r="ALG234" s="595"/>
      <c r="ALH234" s="595"/>
      <c r="ALI234" s="595"/>
      <c r="ALJ234" s="595"/>
      <c r="ALK234" s="595"/>
      <c r="ALL234" s="595"/>
      <c r="ALM234" s="595"/>
      <c r="ALN234" s="595"/>
      <c r="ALO234" s="595"/>
      <c r="ALP234" s="595"/>
      <c r="ALQ234" s="595"/>
      <c r="ALR234" s="595"/>
      <c r="ALS234" s="595"/>
      <c r="ALT234" s="595"/>
      <c r="ALU234" s="595"/>
      <c r="ALV234" s="595"/>
      <c r="ALW234" s="595"/>
      <c r="ALX234" s="595"/>
      <c r="ALY234" s="595"/>
      <c r="ALZ234" s="595"/>
      <c r="AMA234" s="595"/>
      <c r="AMB234" s="595"/>
      <c r="AMC234" s="595"/>
      <c r="AMD234" s="595"/>
      <c r="AME234" s="595"/>
      <c r="AMF234" s="595"/>
      <c r="AMG234" s="595"/>
      <c r="AMH234" s="595"/>
      <c r="AMI234" s="595"/>
      <c r="AMJ234" s="595"/>
      <c r="AMK234" s="595"/>
      <c r="AML234" s="595"/>
      <c r="AMM234" s="595"/>
      <c r="AMN234" s="595"/>
      <c r="AMO234" s="595"/>
      <c r="AMP234" s="595"/>
      <c r="AMQ234" s="595"/>
      <c r="AMR234" s="595"/>
      <c r="AMS234" s="595"/>
      <c r="AMT234" s="595"/>
      <c r="AMU234" s="595"/>
      <c r="AMV234" s="595"/>
      <c r="AMW234" s="595"/>
      <c r="AMX234" s="595"/>
      <c r="AMY234" s="595"/>
      <c r="AMZ234" s="595"/>
      <c r="ANA234" s="595"/>
      <c r="ANB234" s="595"/>
      <c r="ANC234" s="595"/>
      <c r="AND234" s="595"/>
      <c r="ANE234" s="595"/>
      <c r="ANF234" s="595"/>
      <c r="ANG234" s="595"/>
      <c r="ANH234" s="595"/>
      <c r="ANI234" s="595"/>
      <c r="ANJ234" s="595"/>
      <c r="ANK234" s="595"/>
      <c r="ANL234" s="595"/>
      <c r="ANM234" s="595"/>
      <c r="ANN234" s="595"/>
      <c r="ANO234" s="595"/>
      <c r="ANP234" s="595"/>
      <c r="ANQ234" s="595"/>
      <c r="ANR234" s="595"/>
      <c r="ANS234" s="595"/>
      <c r="ANT234" s="595"/>
      <c r="ANU234" s="595"/>
      <c r="ANV234" s="595"/>
      <c r="ANW234" s="595"/>
      <c r="ANX234" s="595"/>
      <c r="ANY234" s="595"/>
      <c r="ANZ234" s="595"/>
      <c r="AOA234" s="595"/>
      <c r="AOB234" s="595"/>
      <c r="AOC234" s="595"/>
      <c r="AOD234" s="595"/>
      <c r="AOE234" s="595"/>
      <c r="AOF234" s="595"/>
      <c r="AOG234" s="595"/>
      <c r="AOH234" s="595"/>
      <c r="AOI234" s="595"/>
      <c r="AOJ234" s="595"/>
      <c r="AOK234" s="595"/>
      <c r="AOL234" s="595"/>
      <c r="AOM234" s="595"/>
      <c r="AON234" s="595"/>
      <c r="AOO234" s="595"/>
      <c r="AOP234" s="595"/>
      <c r="AOQ234" s="595"/>
      <c r="AOR234" s="595"/>
      <c r="AOS234" s="595"/>
      <c r="AOT234" s="595"/>
      <c r="AOU234" s="595"/>
      <c r="AOV234" s="595"/>
      <c r="AOW234" s="595"/>
      <c r="AOX234" s="595"/>
      <c r="AOY234" s="595"/>
      <c r="AOZ234" s="595"/>
      <c r="APA234" s="595"/>
      <c r="APB234" s="595"/>
      <c r="APC234" s="595"/>
      <c r="APD234" s="595"/>
      <c r="APE234" s="595"/>
      <c r="APF234" s="595"/>
      <c r="APG234" s="595"/>
      <c r="APH234" s="595"/>
      <c r="API234" s="595"/>
      <c r="APJ234" s="595"/>
      <c r="APK234" s="595"/>
      <c r="APL234" s="595"/>
      <c r="APM234" s="595"/>
      <c r="APN234" s="595"/>
      <c r="APO234" s="595"/>
      <c r="APP234" s="595"/>
      <c r="APQ234" s="595"/>
      <c r="APR234" s="595"/>
      <c r="APS234" s="595"/>
      <c r="APT234" s="595"/>
      <c r="APU234" s="595"/>
      <c r="APV234" s="595"/>
      <c r="APW234" s="595"/>
      <c r="APX234" s="595"/>
      <c r="APY234" s="595"/>
      <c r="APZ234" s="595"/>
      <c r="AQA234" s="595"/>
      <c r="AQB234" s="595"/>
      <c r="AQC234" s="595"/>
      <c r="AQD234" s="595"/>
      <c r="AQE234" s="595"/>
      <c r="AQF234" s="595"/>
      <c r="AQG234" s="595"/>
      <c r="AQH234" s="595"/>
      <c r="AQI234" s="595"/>
      <c r="AQJ234" s="595"/>
      <c r="AQK234" s="595"/>
      <c r="AQL234" s="595"/>
      <c r="AQM234" s="595"/>
      <c r="AQN234" s="595"/>
      <c r="AQO234" s="595"/>
      <c r="AQP234" s="595"/>
      <c r="AQQ234" s="595"/>
      <c r="AQR234" s="595"/>
      <c r="AQS234" s="595"/>
      <c r="AQT234" s="595"/>
      <c r="AQU234" s="595"/>
      <c r="AQV234" s="595"/>
      <c r="AQW234" s="595"/>
      <c r="AQX234" s="595"/>
      <c r="AQY234" s="595"/>
      <c r="AQZ234" s="595"/>
      <c r="ARA234" s="595"/>
      <c r="ARB234" s="595"/>
      <c r="ARC234" s="595"/>
      <c r="ARD234" s="595"/>
      <c r="ARE234" s="595"/>
      <c r="ARF234" s="595"/>
      <c r="ARG234" s="595"/>
      <c r="ARH234" s="595"/>
      <c r="ARI234" s="595"/>
      <c r="ARJ234" s="595"/>
      <c r="ARK234" s="595"/>
      <c r="ARL234" s="595"/>
      <c r="ARM234" s="595"/>
      <c r="ARN234" s="595"/>
      <c r="ARO234" s="595"/>
      <c r="ARP234" s="595"/>
      <c r="ARQ234" s="595"/>
      <c r="ARR234" s="595"/>
      <c r="ARS234" s="595"/>
      <c r="ART234" s="595"/>
      <c r="ARU234" s="595"/>
      <c r="ARV234" s="595"/>
      <c r="ARW234" s="595"/>
      <c r="ARX234" s="595"/>
      <c r="ARY234" s="595"/>
      <c r="ARZ234" s="595"/>
      <c r="ASA234" s="595"/>
      <c r="ASB234" s="595"/>
      <c r="ASC234" s="595"/>
      <c r="ASD234" s="595"/>
      <c r="ASE234" s="595"/>
      <c r="ASF234" s="595"/>
      <c r="ASG234" s="595"/>
      <c r="ASH234" s="595"/>
      <c r="ASI234" s="595"/>
      <c r="ASJ234" s="595"/>
      <c r="ASK234" s="595"/>
      <c r="ASL234" s="595"/>
      <c r="ASM234" s="595"/>
      <c r="ASN234" s="595"/>
      <c r="ASO234" s="595"/>
      <c r="ASP234" s="595"/>
      <c r="ASQ234" s="595"/>
      <c r="ASR234" s="595"/>
      <c r="ASS234" s="595"/>
      <c r="AST234" s="595"/>
      <c r="ASU234" s="595"/>
      <c r="ASV234" s="595"/>
      <c r="ASW234" s="595"/>
      <c r="ASX234" s="595"/>
      <c r="ASY234" s="595"/>
      <c r="ASZ234" s="595"/>
      <c r="ATA234" s="595"/>
      <c r="ATB234" s="595"/>
      <c r="ATC234" s="595"/>
      <c r="ATD234" s="595"/>
      <c r="ATE234" s="595"/>
      <c r="ATF234" s="595"/>
      <c r="ATG234" s="595"/>
      <c r="ATH234" s="595"/>
      <c r="ATI234" s="595"/>
      <c r="ATJ234" s="595"/>
      <c r="ATK234" s="595"/>
      <c r="ATL234" s="595"/>
      <c r="ATM234" s="595"/>
      <c r="ATN234" s="595"/>
      <c r="ATO234" s="595"/>
      <c r="ATP234" s="595"/>
      <c r="ATQ234" s="595"/>
      <c r="ATR234" s="595"/>
      <c r="ATS234" s="595"/>
      <c r="ATT234" s="595"/>
      <c r="ATU234" s="595"/>
      <c r="ATV234" s="595"/>
      <c r="ATW234" s="595"/>
      <c r="ATX234" s="595"/>
      <c r="ATY234" s="595"/>
      <c r="ATZ234" s="595"/>
      <c r="AUA234" s="595"/>
      <c r="AUB234" s="595"/>
      <c r="AUC234" s="595"/>
      <c r="AUD234" s="595"/>
      <c r="AUE234" s="595"/>
      <c r="AUF234" s="595"/>
      <c r="AUG234" s="595"/>
      <c r="AUH234" s="595"/>
      <c r="AUI234" s="595"/>
      <c r="AUJ234" s="595"/>
      <c r="AUK234" s="595"/>
      <c r="AUL234" s="595"/>
      <c r="AUM234" s="595"/>
      <c r="AUN234" s="595"/>
      <c r="AUO234" s="595"/>
      <c r="AUP234" s="595"/>
      <c r="AUQ234" s="595"/>
      <c r="AUR234" s="595"/>
      <c r="AUS234" s="595"/>
      <c r="AUT234" s="595"/>
      <c r="AUU234" s="595"/>
      <c r="AUV234" s="595"/>
      <c r="AUW234" s="595"/>
      <c r="AUX234" s="595"/>
      <c r="AUY234" s="595"/>
      <c r="AUZ234" s="595"/>
      <c r="AVA234" s="595"/>
      <c r="AVB234" s="595"/>
      <c r="AVC234" s="595"/>
      <c r="AVD234" s="595"/>
      <c r="AVE234" s="595"/>
      <c r="AVF234" s="595"/>
      <c r="AVG234" s="595"/>
      <c r="AVH234" s="595"/>
      <c r="AVI234" s="595"/>
      <c r="AVJ234" s="595"/>
      <c r="AVK234" s="595"/>
      <c r="AVL234" s="595"/>
      <c r="AVM234" s="595"/>
      <c r="AVN234" s="595"/>
      <c r="AVO234" s="595"/>
      <c r="AVP234" s="595"/>
      <c r="AVQ234" s="595"/>
      <c r="AVR234" s="595"/>
      <c r="AVS234" s="595"/>
      <c r="AVT234" s="595"/>
      <c r="AVU234" s="595"/>
      <c r="AVV234" s="595"/>
      <c r="AVW234" s="595"/>
      <c r="AVX234" s="595"/>
      <c r="AVY234" s="595"/>
      <c r="AVZ234" s="595"/>
      <c r="AWA234" s="595"/>
      <c r="AWB234" s="595"/>
      <c r="AWC234" s="595"/>
      <c r="AWD234" s="595"/>
      <c r="AWE234" s="595"/>
      <c r="AWF234" s="595"/>
      <c r="AWG234" s="595"/>
      <c r="AWH234" s="595"/>
      <c r="AWI234" s="595"/>
      <c r="AWJ234" s="595"/>
      <c r="AWK234" s="595"/>
      <c r="AWL234" s="595"/>
      <c r="AWM234" s="595"/>
      <c r="AWN234" s="595"/>
      <c r="AWO234" s="595"/>
      <c r="AWP234" s="595"/>
      <c r="AWQ234" s="595"/>
      <c r="AWR234" s="595"/>
      <c r="AWS234" s="595"/>
      <c r="AWT234" s="595"/>
      <c r="AWU234" s="595"/>
      <c r="AWV234" s="595"/>
      <c r="AWW234" s="595"/>
      <c r="AWX234" s="595"/>
      <c r="AWY234" s="595"/>
      <c r="AWZ234" s="595"/>
      <c r="AXA234" s="595"/>
      <c r="AXB234" s="595"/>
      <c r="AXC234" s="595"/>
      <c r="AXD234" s="595"/>
      <c r="AXE234" s="595"/>
      <c r="AXF234" s="595"/>
      <c r="AXG234" s="595"/>
      <c r="AXH234" s="595"/>
      <c r="AXI234" s="595"/>
      <c r="AXJ234" s="595"/>
    </row>
    <row r="235" spans="1:1310" s="596" customFormat="1" ht="120.75" customHeight="1">
      <c r="A235" s="597"/>
      <c r="B235" s="607"/>
      <c r="C235" s="607"/>
      <c r="D235" s="607"/>
      <c r="E235" s="607"/>
      <c r="F235" s="608"/>
      <c r="G235" s="1910" t="s">
        <v>1843</v>
      </c>
      <c r="H235" s="1910"/>
      <c r="I235" s="1910"/>
      <c r="J235" s="600"/>
      <c r="K235" s="609"/>
      <c r="L235" s="607"/>
      <c r="M235" s="607"/>
      <c r="N235" s="607"/>
      <c r="O235" s="607"/>
      <c r="P235" s="607"/>
      <c r="Q235" s="607"/>
      <c r="R235" s="50"/>
      <c r="S235" s="50"/>
      <c r="T235" s="50"/>
      <c r="U235" s="50"/>
      <c r="V235" s="50"/>
      <c r="W235" s="50"/>
      <c r="X235" s="50"/>
      <c r="Y235" s="50"/>
      <c r="Z235" s="50"/>
      <c r="AA235" s="50"/>
      <c r="AB235" s="50"/>
      <c r="AC235" s="50"/>
      <c r="AD235" s="595"/>
      <c r="AE235" s="595"/>
      <c r="AF235" s="595"/>
      <c r="AG235" s="595"/>
      <c r="AH235" s="595"/>
      <c r="AI235" s="595"/>
      <c r="AJ235" s="595"/>
      <c r="AK235" s="595"/>
      <c r="AL235" s="595"/>
      <c r="AM235" s="595"/>
      <c r="AN235" s="595"/>
      <c r="AO235" s="595"/>
      <c r="AP235" s="595"/>
      <c r="AQ235" s="595"/>
      <c r="AR235" s="595"/>
      <c r="AS235" s="595"/>
      <c r="AT235" s="595"/>
      <c r="AU235" s="595"/>
      <c r="AV235" s="595"/>
      <c r="AW235" s="595"/>
      <c r="AX235" s="595"/>
      <c r="AY235" s="595"/>
      <c r="AZ235" s="595"/>
      <c r="BA235" s="595"/>
      <c r="BB235" s="595"/>
      <c r="BC235" s="595"/>
      <c r="BD235" s="595"/>
      <c r="BE235" s="595"/>
      <c r="BF235" s="595"/>
      <c r="BG235" s="595"/>
      <c r="BH235" s="595"/>
      <c r="BI235" s="595"/>
      <c r="BJ235" s="595"/>
      <c r="BK235" s="595"/>
      <c r="BL235" s="595"/>
      <c r="BM235" s="595"/>
      <c r="BN235" s="595"/>
      <c r="BO235" s="595"/>
      <c r="BP235" s="595"/>
      <c r="BQ235" s="595"/>
      <c r="BR235" s="595"/>
      <c r="BS235" s="595"/>
      <c r="BT235" s="595"/>
      <c r="BU235" s="595"/>
      <c r="BV235" s="595"/>
      <c r="BW235" s="595"/>
      <c r="BX235" s="595"/>
      <c r="BY235" s="595"/>
      <c r="BZ235" s="595"/>
      <c r="CA235" s="595"/>
      <c r="CB235" s="595"/>
      <c r="CC235" s="595"/>
      <c r="CD235" s="595"/>
      <c r="CE235" s="595"/>
      <c r="CF235" s="595"/>
      <c r="CG235" s="595"/>
      <c r="CH235" s="595"/>
      <c r="CI235" s="595"/>
      <c r="CJ235" s="595"/>
      <c r="CK235" s="595"/>
      <c r="CL235" s="595"/>
      <c r="CM235" s="595"/>
      <c r="CN235" s="595"/>
      <c r="CO235" s="595"/>
      <c r="CP235" s="595"/>
      <c r="CQ235" s="595"/>
      <c r="CR235" s="595"/>
      <c r="CS235" s="595"/>
      <c r="CT235" s="595"/>
      <c r="CU235" s="595"/>
      <c r="CV235" s="595"/>
      <c r="CW235" s="595"/>
      <c r="CX235" s="595"/>
      <c r="CY235" s="595"/>
      <c r="CZ235" s="595"/>
      <c r="DA235" s="595"/>
      <c r="DB235" s="595"/>
      <c r="DC235" s="595"/>
      <c r="DD235" s="595"/>
      <c r="DE235" s="595"/>
      <c r="DF235" s="595"/>
      <c r="DG235" s="595"/>
      <c r="DH235" s="595"/>
      <c r="DI235" s="595"/>
      <c r="DJ235" s="595"/>
      <c r="DK235" s="595"/>
      <c r="DL235" s="595"/>
      <c r="DM235" s="595"/>
      <c r="DN235" s="595"/>
      <c r="DO235" s="595"/>
      <c r="DP235" s="595"/>
      <c r="DQ235" s="595"/>
      <c r="DR235" s="595"/>
      <c r="DS235" s="595"/>
      <c r="DT235" s="595"/>
      <c r="DU235" s="595"/>
      <c r="DV235" s="595"/>
      <c r="DW235" s="595"/>
      <c r="DX235" s="595"/>
      <c r="DY235" s="595"/>
      <c r="DZ235" s="595"/>
      <c r="EA235" s="595"/>
      <c r="EB235" s="595"/>
      <c r="EC235" s="595"/>
      <c r="ED235" s="595"/>
      <c r="EE235" s="595"/>
      <c r="EF235" s="595"/>
      <c r="EG235" s="595"/>
      <c r="EH235" s="595"/>
      <c r="EI235" s="595"/>
      <c r="EJ235" s="595"/>
      <c r="EK235" s="595"/>
      <c r="EL235" s="595"/>
      <c r="EM235" s="595"/>
      <c r="EN235" s="595"/>
      <c r="EO235" s="595"/>
      <c r="EP235" s="595"/>
      <c r="EQ235" s="595"/>
      <c r="ER235" s="595"/>
      <c r="ES235" s="595"/>
      <c r="ET235" s="595"/>
      <c r="EU235" s="595"/>
      <c r="EV235" s="595"/>
      <c r="EW235" s="595"/>
      <c r="EX235" s="595"/>
      <c r="EY235" s="595"/>
      <c r="EZ235" s="595"/>
      <c r="FA235" s="595"/>
      <c r="FB235" s="595"/>
      <c r="FC235" s="595"/>
      <c r="FD235" s="595"/>
      <c r="FE235" s="595"/>
      <c r="FF235" s="595"/>
      <c r="FG235" s="595"/>
      <c r="FH235" s="595"/>
      <c r="FI235" s="595"/>
      <c r="FJ235" s="595"/>
      <c r="FK235" s="595"/>
      <c r="FL235" s="595"/>
      <c r="FM235" s="595"/>
      <c r="FN235" s="595"/>
      <c r="FO235" s="595"/>
      <c r="FP235" s="595"/>
      <c r="FQ235" s="595"/>
      <c r="FR235" s="595"/>
      <c r="FS235" s="595"/>
      <c r="FT235" s="595"/>
      <c r="FU235" s="595"/>
      <c r="FV235" s="595"/>
      <c r="FW235" s="595"/>
      <c r="FX235" s="595"/>
      <c r="FY235" s="595"/>
      <c r="FZ235" s="595"/>
      <c r="GA235" s="595"/>
      <c r="GB235" s="595"/>
      <c r="GC235" s="595"/>
      <c r="GD235" s="595"/>
      <c r="GE235" s="595"/>
      <c r="GF235" s="595"/>
      <c r="GG235" s="595"/>
      <c r="GH235" s="595"/>
      <c r="GI235" s="595"/>
      <c r="GJ235" s="595"/>
      <c r="GK235" s="595"/>
      <c r="GL235" s="595"/>
      <c r="GM235" s="595"/>
      <c r="GN235" s="595"/>
      <c r="GO235" s="595"/>
      <c r="GP235" s="595"/>
      <c r="GQ235" s="595"/>
      <c r="GR235" s="595"/>
      <c r="GS235" s="595"/>
      <c r="GT235" s="595"/>
      <c r="GU235" s="595"/>
      <c r="GV235" s="595"/>
      <c r="GW235" s="595"/>
      <c r="GX235" s="595"/>
      <c r="GY235" s="595"/>
      <c r="GZ235" s="595"/>
      <c r="HA235" s="595"/>
      <c r="HB235" s="595"/>
      <c r="HC235" s="595"/>
      <c r="HD235" s="595"/>
      <c r="HE235" s="595"/>
      <c r="HF235" s="595"/>
      <c r="HG235" s="595"/>
      <c r="HH235" s="595"/>
      <c r="HI235" s="595"/>
      <c r="HJ235" s="595"/>
      <c r="HK235" s="595"/>
      <c r="HL235" s="595"/>
      <c r="HM235" s="595"/>
      <c r="HN235" s="595"/>
      <c r="HO235" s="595"/>
      <c r="HP235" s="595"/>
      <c r="HQ235" s="595"/>
      <c r="HR235" s="595"/>
      <c r="HS235" s="595"/>
      <c r="HT235" s="595"/>
      <c r="HU235" s="595"/>
      <c r="HV235" s="595"/>
      <c r="HW235" s="595"/>
      <c r="HX235" s="595"/>
      <c r="HY235" s="595"/>
      <c r="HZ235" s="595"/>
      <c r="IA235" s="595"/>
      <c r="IB235" s="595"/>
      <c r="IC235" s="595"/>
      <c r="ID235" s="595"/>
      <c r="IE235" s="595"/>
      <c r="IF235" s="595"/>
      <c r="IG235" s="595"/>
      <c r="IH235" s="595"/>
      <c r="II235" s="595"/>
      <c r="IJ235" s="595"/>
      <c r="IK235" s="595"/>
      <c r="IL235" s="595"/>
      <c r="IM235" s="595"/>
      <c r="IN235" s="595"/>
      <c r="IO235" s="595"/>
      <c r="IP235" s="595"/>
      <c r="IQ235" s="595"/>
      <c r="IR235" s="595"/>
      <c r="IS235" s="595"/>
      <c r="IT235" s="595"/>
      <c r="IU235" s="595"/>
      <c r="IV235" s="595"/>
      <c r="IW235" s="595"/>
      <c r="IX235" s="595"/>
      <c r="IY235" s="595"/>
      <c r="IZ235" s="595"/>
      <c r="JA235" s="595"/>
      <c r="JB235" s="595"/>
      <c r="JC235" s="595"/>
      <c r="JD235" s="595"/>
      <c r="JE235" s="595"/>
      <c r="JF235" s="595"/>
      <c r="JG235" s="595"/>
      <c r="JH235" s="595"/>
      <c r="JI235" s="595"/>
      <c r="JJ235" s="595"/>
      <c r="JK235" s="595"/>
      <c r="JL235" s="595"/>
      <c r="JM235" s="595"/>
      <c r="JN235" s="595"/>
      <c r="JO235" s="595"/>
      <c r="JP235" s="595"/>
      <c r="JQ235" s="595"/>
      <c r="JR235" s="595"/>
      <c r="JS235" s="595"/>
      <c r="JT235" s="595"/>
      <c r="JU235" s="595"/>
      <c r="JV235" s="595"/>
      <c r="JW235" s="595"/>
      <c r="JX235" s="595"/>
      <c r="JY235" s="595"/>
      <c r="JZ235" s="595"/>
      <c r="KA235" s="595"/>
      <c r="KB235" s="595"/>
      <c r="KC235" s="595"/>
      <c r="KD235" s="595"/>
      <c r="KE235" s="595"/>
      <c r="KF235" s="595"/>
      <c r="KG235" s="595"/>
      <c r="KH235" s="595"/>
      <c r="KI235" s="595"/>
      <c r="KJ235" s="595"/>
      <c r="KK235" s="595"/>
      <c r="KL235" s="595"/>
      <c r="KM235" s="595"/>
      <c r="KN235" s="595"/>
      <c r="KO235" s="595"/>
      <c r="KP235" s="595"/>
      <c r="KQ235" s="595"/>
      <c r="KR235" s="595"/>
      <c r="KS235" s="595"/>
      <c r="KT235" s="595"/>
      <c r="KU235" s="595"/>
      <c r="KV235" s="595"/>
      <c r="KW235" s="595"/>
      <c r="KX235" s="595"/>
      <c r="KY235" s="595"/>
      <c r="KZ235" s="595"/>
      <c r="LA235" s="595"/>
      <c r="LB235" s="595"/>
      <c r="LC235" s="595"/>
      <c r="LD235" s="595"/>
      <c r="LE235" s="595"/>
      <c r="LF235" s="595"/>
      <c r="LG235" s="595"/>
      <c r="LH235" s="595"/>
      <c r="LI235" s="595"/>
      <c r="LJ235" s="595"/>
      <c r="LK235" s="595"/>
      <c r="LL235" s="595"/>
      <c r="LM235" s="595"/>
      <c r="LN235" s="595"/>
      <c r="LO235" s="595"/>
      <c r="LP235" s="595"/>
      <c r="LQ235" s="595"/>
      <c r="LR235" s="595"/>
      <c r="LS235" s="595"/>
      <c r="LT235" s="595"/>
      <c r="LU235" s="595"/>
      <c r="LV235" s="595"/>
      <c r="LW235" s="595"/>
      <c r="LX235" s="595"/>
      <c r="LY235" s="595"/>
      <c r="LZ235" s="595"/>
      <c r="MA235" s="595"/>
      <c r="MB235" s="595"/>
      <c r="MC235" s="595"/>
      <c r="MD235" s="595"/>
      <c r="ME235" s="595"/>
      <c r="MF235" s="595"/>
      <c r="MG235" s="595"/>
      <c r="MH235" s="595"/>
      <c r="MI235" s="595"/>
      <c r="MJ235" s="595"/>
      <c r="MK235" s="595"/>
      <c r="ML235" s="595"/>
      <c r="MM235" s="595"/>
      <c r="MN235" s="595"/>
      <c r="MO235" s="595"/>
      <c r="MP235" s="595"/>
      <c r="MQ235" s="595"/>
      <c r="MR235" s="595"/>
      <c r="MS235" s="595"/>
      <c r="MT235" s="595"/>
      <c r="MU235" s="595"/>
      <c r="MV235" s="595"/>
      <c r="MW235" s="595"/>
      <c r="MX235" s="595"/>
      <c r="MY235" s="595"/>
      <c r="MZ235" s="595"/>
      <c r="NA235" s="595"/>
      <c r="NB235" s="595"/>
      <c r="NC235" s="595"/>
      <c r="ND235" s="595"/>
      <c r="NE235" s="595"/>
      <c r="NF235" s="595"/>
      <c r="NG235" s="595"/>
      <c r="NH235" s="595"/>
      <c r="NI235" s="595"/>
      <c r="NJ235" s="595"/>
      <c r="NK235" s="595"/>
      <c r="NL235" s="595"/>
      <c r="NM235" s="595"/>
      <c r="NN235" s="595"/>
      <c r="NO235" s="595"/>
      <c r="NP235" s="595"/>
      <c r="NQ235" s="595"/>
      <c r="NR235" s="595"/>
      <c r="NS235" s="595"/>
      <c r="NT235" s="595"/>
      <c r="NU235" s="595"/>
      <c r="NV235" s="595"/>
      <c r="NW235" s="595"/>
      <c r="NX235" s="595"/>
      <c r="NY235" s="595"/>
      <c r="NZ235" s="595"/>
      <c r="OA235" s="595"/>
      <c r="OB235" s="595"/>
      <c r="OC235" s="595"/>
      <c r="OD235" s="595"/>
      <c r="OE235" s="595"/>
      <c r="OF235" s="595"/>
      <c r="OG235" s="595"/>
      <c r="OH235" s="595"/>
      <c r="OI235" s="595"/>
      <c r="OJ235" s="595"/>
      <c r="OK235" s="595"/>
      <c r="OL235" s="595"/>
      <c r="OM235" s="595"/>
      <c r="ON235" s="595"/>
      <c r="OO235" s="595"/>
      <c r="OP235" s="595"/>
      <c r="OQ235" s="595"/>
      <c r="OR235" s="595"/>
      <c r="OS235" s="595"/>
      <c r="OT235" s="595"/>
      <c r="OU235" s="595"/>
      <c r="OV235" s="595"/>
      <c r="OW235" s="595"/>
      <c r="OX235" s="595"/>
      <c r="OY235" s="595"/>
      <c r="OZ235" s="595"/>
      <c r="PA235" s="595"/>
      <c r="PB235" s="595"/>
      <c r="PC235" s="595"/>
      <c r="PD235" s="595"/>
      <c r="PE235" s="595"/>
      <c r="PF235" s="595"/>
      <c r="PG235" s="595"/>
      <c r="PH235" s="595"/>
      <c r="PI235" s="595"/>
      <c r="PJ235" s="595"/>
      <c r="PK235" s="595"/>
      <c r="PL235" s="595"/>
      <c r="PM235" s="595"/>
      <c r="PN235" s="595"/>
      <c r="PO235" s="595"/>
      <c r="PP235" s="595"/>
      <c r="PQ235" s="595"/>
      <c r="PR235" s="595"/>
      <c r="PS235" s="595"/>
      <c r="PT235" s="595"/>
      <c r="PU235" s="595"/>
      <c r="PV235" s="595"/>
      <c r="PW235" s="595"/>
      <c r="PX235" s="595"/>
      <c r="PY235" s="595"/>
      <c r="PZ235" s="595"/>
      <c r="QA235" s="595"/>
      <c r="QB235" s="595"/>
      <c r="QC235" s="595"/>
      <c r="QD235" s="595"/>
      <c r="QE235" s="595"/>
      <c r="QF235" s="595"/>
      <c r="QG235" s="595"/>
      <c r="QH235" s="595"/>
      <c r="QI235" s="595"/>
      <c r="QJ235" s="595"/>
      <c r="QK235" s="595"/>
      <c r="QL235" s="595"/>
      <c r="QM235" s="595"/>
      <c r="QN235" s="595"/>
      <c r="QO235" s="595"/>
      <c r="QP235" s="595"/>
      <c r="QQ235" s="595"/>
      <c r="QR235" s="595"/>
      <c r="QS235" s="595"/>
      <c r="QT235" s="595"/>
      <c r="QU235" s="595"/>
      <c r="QV235" s="595"/>
      <c r="QW235" s="595"/>
      <c r="QX235" s="595"/>
      <c r="QY235" s="595"/>
      <c r="QZ235" s="595"/>
      <c r="RA235" s="595"/>
      <c r="RB235" s="595"/>
      <c r="RC235" s="595"/>
      <c r="RD235" s="595"/>
      <c r="RE235" s="595"/>
      <c r="RF235" s="595"/>
      <c r="RG235" s="595"/>
      <c r="RH235" s="595"/>
      <c r="RI235" s="595"/>
      <c r="RJ235" s="595"/>
      <c r="RK235" s="595"/>
      <c r="RL235" s="595"/>
      <c r="RM235" s="595"/>
      <c r="RN235" s="595"/>
      <c r="RO235" s="595"/>
      <c r="RP235" s="595"/>
      <c r="RQ235" s="595"/>
      <c r="RR235" s="595"/>
      <c r="RS235" s="595"/>
      <c r="RT235" s="595"/>
      <c r="RU235" s="595"/>
      <c r="RV235" s="595"/>
      <c r="RW235" s="595"/>
      <c r="RX235" s="595"/>
      <c r="RY235" s="595"/>
      <c r="RZ235" s="595"/>
      <c r="SA235" s="595"/>
      <c r="SB235" s="595"/>
      <c r="SC235" s="595"/>
      <c r="SD235" s="595"/>
      <c r="SE235" s="595"/>
      <c r="SF235" s="595"/>
      <c r="SG235" s="595"/>
      <c r="SH235" s="595"/>
      <c r="SI235" s="595"/>
      <c r="SJ235" s="595"/>
      <c r="SK235" s="595"/>
      <c r="SL235" s="595"/>
      <c r="SM235" s="595"/>
      <c r="SN235" s="595"/>
      <c r="SO235" s="595"/>
      <c r="SP235" s="595"/>
      <c r="SQ235" s="595"/>
      <c r="SR235" s="595"/>
      <c r="SS235" s="595"/>
      <c r="ST235" s="595"/>
      <c r="SU235" s="595"/>
      <c r="SV235" s="595"/>
      <c r="SW235" s="595"/>
      <c r="SX235" s="595"/>
      <c r="SY235" s="595"/>
      <c r="SZ235" s="595"/>
      <c r="TA235" s="595"/>
      <c r="TB235" s="595"/>
      <c r="TC235" s="595"/>
      <c r="TD235" s="595"/>
      <c r="TE235" s="595"/>
      <c r="TF235" s="595"/>
      <c r="TG235" s="595"/>
      <c r="TH235" s="595"/>
      <c r="TI235" s="595"/>
      <c r="TJ235" s="595"/>
      <c r="TK235" s="595"/>
      <c r="TL235" s="595"/>
      <c r="TM235" s="595"/>
      <c r="TN235" s="595"/>
      <c r="TO235" s="595"/>
      <c r="TP235" s="595"/>
      <c r="TQ235" s="595"/>
      <c r="TR235" s="595"/>
      <c r="TS235" s="595"/>
      <c r="TT235" s="595"/>
      <c r="TU235" s="595"/>
      <c r="TV235" s="595"/>
      <c r="TW235" s="595"/>
      <c r="TX235" s="595"/>
      <c r="TY235" s="595"/>
      <c r="TZ235" s="595"/>
      <c r="UA235" s="595"/>
      <c r="UB235" s="595"/>
      <c r="UC235" s="595"/>
      <c r="UD235" s="595"/>
      <c r="UE235" s="595"/>
      <c r="UF235" s="595"/>
      <c r="UG235" s="595"/>
      <c r="UH235" s="595"/>
      <c r="UI235" s="595"/>
      <c r="UJ235" s="595"/>
      <c r="UK235" s="595"/>
      <c r="UL235" s="595"/>
      <c r="UM235" s="595"/>
      <c r="UN235" s="595"/>
      <c r="UO235" s="595"/>
      <c r="UP235" s="595"/>
      <c r="UQ235" s="595"/>
      <c r="UR235" s="595"/>
      <c r="US235" s="595"/>
      <c r="UT235" s="595"/>
      <c r="UU235" s="595"/>
      <c r="UV235" s="595"/>
      <c r="UW235" s="595"/>
      <c r="UX235" s="595"/>
      <c r="UY235" s="595"/>
      <c r="UZ235" s="595"/>
      <c r="VA235" s="595"/>
      <c r="VB235" s="595"/>
      <c r="VC235" s="595"/>
      <c r="VD235" s="595"/>
      <c r="VE235" s="595"/>
      <c r="VF235" s="595"/>
      <c r="VG235" s="595"/>
      <c r="VH235" s="595"/>
      <c r="VI235" s="595"/>
      <c r="VJ235" s="595"/>
      <c r="VK235" s="595"/>
      <c r="VL235" s="595"/>
      <c r="VM235" s="595"/>
      <c r="VN235" s="595"/>
      <c r="VO235" s="595"/>
      <c r="VP235" s="595"/>
      <c r="VQ235" s="595"/>
      <c r="VR235" s="595"/>
      <c r="VS235" s="595"/>
      <c r="VT235" s="595"/>
      <c r="VU235" s="595"/>
      <c r="VV235" s="595"/>
      <c r="VW235" s="595"/>
      <c r="VX235" s="595"/>
      <c r="VY235" s="595"/>
      <c r="VZ235" s="595"/>
      <c r="WA235" s="595"/>
      <c r="WB235" s="595"/>
      <c r="WC235" s="595"/>
      <c r="WD235" s="595"/>
      <c r="WE235" s="595"/>
      <c r="WF235" s="595"/>
      <c r="WG235" s="595"/>
      <c r="WH235" s="595"/>
      <c r="WI235" s="595"/>
      <c r="WJ235" s="595"/>
      <c r="WK235" s="595"/>
      <c r="WL235" s="595"/>
      <c r="WM235" s="595"/>
      <c r="WN235" s="595"/>
      <c r="WO235" s="595"/>
      <c r="WP235" s="595"/>
      <c r="WQ235" s="595"/>
      <c r="WR235" s="595"/>
      <c r="WS235" s="595"/>
      <c r="WT235" s="595"/>
      <c r="WU235" s="595"/>
      <c r="WV235" s="595"/>
      <c r="WW235" s="595"/>
      <c r="WX235" s="595"/>
      <c r="WY235" s="595"/>
      <c r="WZ235" s="595"/>
      <c r="XA235" s="595"/>
      <c r="XB235" s="595"/>
      <c r="XC235" s="595"/>
      <c r="XD235" s="595"/>
      <c r="XE235" s="595"/>
      <c r="XF235" s="595"/>
      <c r="XG235" s="595"/>
      <c r="XH235" s="595"/>
      <c r="XI235" s="595"/>
      <c r="XJ235" s="595"/>
      <c r="XK235" s="595"/>
      <c r="XL235" s="595"/>
      <c r="XM235" s="595"/>
      <c r="XN235" s="595"/>
      <c r="XO235" s="595"/>
      <c r="XP235" s="595"/>
      <c r="XQ235" s="595"/>
      <c r="XR235" s="595"/>
      <c r="XS235" s="595"/>
      <c r="XT235" s="595"/>
      <c r="XU235" s="595"/>
      <c r="XV235" s="595"/>
      <c r="XW235" s="595"/>
      <c r="XX235" s="595"/>
      <c r="XY235" s="595"/>
      <c r="XZ235" s="595"/>
      <c r="YA235" s="595"/>
      <c r="YB235" s="595"/>
      <c r="YC235" s="595"/>
      <c r="YD235" s="595"/>
      <c r="YE235" s="595"/>
      <c r="YF235" s="595"/>
      <c r="YG235" s="595"/>
      <c r="YH235" s="595"/>
      <c r="YI235" s="595"/>
      <c r="YJ235" s="595"/>
      <c r="YK235" s="595"/>
      <c r="YL235" s="595"/>
      <c r="YM235" s="595"/>
      <c r="YN235" s="595"/>
      <c r="YO235" s="595"/>
      <c r="YP235" s="595"/>
      <c r="YQ235" s="595"/>
      <c r="YR235" s="595"/>
      <c r="YS235" s="595"/>
      <c r="YT235" s="595"/>
      <c r="YU235" s="595"/>
      <c r="YV235" s="595"/>
      <c r="YW235" s="595"/>
      <c r="YX235" s="595"/>
      <c r="YY235" s="595"/>
      <c r="YZ235" s="595"/>
      <c r="ZA235" s="595"/>
      <c r="ZB235" s="595"/>
      <c r="ZC235" s="595"/>
      <c r="ZD235" s="595"/>
      <c r="ZE235" s="595"/>
      <c r="ZF235" s="595"/>
      <c r="ZG235" s="595"/>
      <c r="ZH235" s="595"/>
      <c r="ZI235" s="595"/>
      <c r="ZJ235" s="595"/>
      <c r="ZK235" s="595"/>
      <c r="ZL235" s="595"/>
      <c r="ZM235" s="595"/>
      <c r="ZN235" s="595"/>
      <c r="ZO235" s="595"/>
      <c r="ZP235" s="595"/>
      <c r="ZQ235" s="595"/>
      <c r="ZR235" s="595"/>
      <c r="ZS235" s="595"/>
      <c r="ZT235" s="595"/>
      <c r="ZU235" s="595"/>
      <c r="ZV235" s="595"/>
      <c r="ZW235" s="595"/>
      <c r="ZX235" s="595"/>
      <c r="ZY235" s="595"/>
      <c r="ZZ235" s="595"/>
      <c r="AAA235" s="595"/>
      <c r="AAB235" s="595"/>
      <c r="AAC235" s="595"/>
      <c r="AAD235" s="595"/>
      <c r="AAE235" s="595"/>
      <c r="AAF235" s="595"/>
      <c r="AAG235" s="595"/>
      <c r="AAH235" s="595"/>
      <c r="AAI235" s="595"/>
      <c r="AAJ235" s="595"/>
      <c r="AAK235" s="595"/>
      <c r="AAL235" s="595"/>
      <c r="AAM235" s="595"/>
      <c r="AAN235" s="595"/>
      <c r="AAO235" s="595"/>
      <c r="AAP235" s="595"/>
      <c r="AAQ235" s="595"/>
      <c r="AAR235" s="595"/>
      <c r="AAS235" s="595"/>
      <c r="AAT235" s="595"/>
      <c r="AAU235" s="595"/>
      <c r="AAV235" s="595"/>
      <c r="AAW235" s="595"/>
      <c r="AAX235" s="595"/>
      <c r="AAY235" s="595"/>
      <c r="AAZ235" s="595"/>
      <c r="ABA235" s="595"/>
      <c r="ABB235" s="595"/>
      <c r="ABC235" s="595"/>
      <c r="ABD235" s="595"/>
      <c r="ABE235" s="595"/>
      <c r="ABF235" s="595"/>
      <c r="ABG235" s="595"/>
      <c r="ABH235" s="595"/>
      <c r="ABI235" s="595"/>
      <c r="ABJ235" s="595"/>
      <c r="ABK235" s="595"/>
      <c r="ABL235" s="595"/>
      <c r="ABM235" s="595"/>
      <c r="ABN235" s="595"/>
      <c r="ABO235" s="595"/>
      <c r="ABP235" s="595"/>
      <c r="ABQ235" s="595"/>
      <c r="ABR235" s="595"/>
      <c r="ABS235" s="595"/>
      <c r="ABT235" s="595"/>
      <c r="ABU235" s="595"/>
      <c r="ABV235" s="595"/>
      <c r="ABW235" s="595"/>
      <c r="ABX235" s="595"/>
      <c r="ABY235" s="595"/>
      <c r="ABZ235" s="595"/>
      <c r="ACA235" s="595"/>
      <c r="ACB235" s="595"/>
      <c r="ACC235" s="595"/>
      <c r="ACD235" s="595"/>
      <c r="ACE235" s="595"/>
      <c r="ACF235" s="595"/>
      <c r="ACG235" s="595"/>
      <c r="ACH235" s="595"/>
      <c r="ACI235" s="595"/>
      <c r="ACJ235" s="595"/>
      <c r="ACK235" s="595"/>
      <c r="ACL235" s="595"/>
      <c r="ACM235" s="595"/>
      <c r="ACN235" s="595"/>
      <c r="ACO235" s="595"/>
      <c r="ACP235" s="595"/>
      <c r="ACQ235" s="595"/>
      <c r="ACR235" s="595"/>
      <c r="ACS235" s="595"/>
      <c r="ACT235" s="595"/>
      <c r="ACU235" s="595"/>
      <c r="ACV235" s="595"/>
      <c r="ACW235" s="595"/>
      <c r="ACX235" s="595"/>
      <c r="ACY235" s="595"/>
      <c r="ACZ235" s="595"/>
      <c r="ADA235" s="595"/>
      <c r="ADB235" s="595"/>
      <c r="ADC235" s="595"/>
      <c r="ADD235" s="595"/>
      <c r="ADE235" s="595"/>
      <c r="ADF235" s="595"/>
      <c r="ADG235" s="595"/>
      <c r="ADH235" s="595"/>
      <c r="ADI235" s="595"/>
      <c r="ADJ235" s="595"/>
      <c r="ADK235" s="595"/>
      <c r="ADL235" s="595"/>
      <c r="ADM235" s="595"/>
      <c r="ADN235" s="595"/>
      <c r="ADO235" s="595"/>
      <c r="ADP235" s="595"/>
      <c r="ADQ235" s="595"/>
      <c r="ADR235" s="595"/>
      <c r="ADS235" s="595"/>
      <c r="ADT235" s="595"/>
      <c r="ADU235" s="595"/>
      <c r="ADV235" s="595"/>
      <c r="ADW235" s="595"/>
      <c r="ADX235" s="595"/>
      <c r="ADY235" s="595"/>
      <c r="ADZ235" s="595"/>
      <c r="AEA235" s="595"/>
      <c r="AEB235" s="595"/>
      <c r="AEC235" s="595"/>
      <c r="AED235" s="595"/>
      <c r="AEE235" s="595"/>
      <c r="AEF235" s="595"/>
      <c r="AEG235" s="595"/>
      <c r="AEH235" s="595"/>
      <c r="AEI235" s="595"/>
      <c r="AEJ235" s="595"/>
      <c r="AEK235" s="595"/>
      <c r="AEL235" s="595"/>
      <c r="AEM235" s="595"/>
      <c r="AEN235" s="595"/>
      <c r="AEO235" s="595"/>
      <c r="AEP235" s="595"/>
      <c r="AEQ235" s="595"/>
      <c r="AER235" s="595"/>
      <c r="AES235" s="595"/>
      <c r="AET235" s="595"/>
      <c r="AEU235" s="595"/>
      <c r="AEV235" s="595"/>
      <c r="AEW235" s="595"/>
      <c r="AEX235" s="595"/>
      <c r="AEY235" s="595"/>
      <c r="AEZ235" s="595"/>
      <c r="AFA235" s="595"/>
      <c r="AFB235" s="595"/>
      <c r="AFC235" s="595"/>
      <c r="AFD235" s="595"/>
      <c r="AFE235" s="595"/>
      <c r="AFF235" s="595"/>
      <c r="AFG235" s="595"/>
      <c r="AFH235" s="595"/>
      <c r="AFI235" s="595"/>
      <c r="AFJ235" s="595"/>
      <c r="AFK235" s="595"/>
      <c r="AFL235" s="595"/>
      <c r="AFM235" s="595"/>
      <c r="AFN235" s="595"/>
      <c r="AFO235" s="595"/>
      <c r="AFP235" s="595"/>
      <c r="AFQ235" s="595"/>
      <c r="AFR235" s="595"/>
      <c r="AFS235" s="595"/>
      <c r="AFT235" s="595"/>
      <c r="AFU235" s="595"/>
      <c r="AFV235" s="595"/>
      <c r="AFW235" s="595"/>
      <c r="AFX235" s="595"/>
      <c r="AFY235" s="595"/>
      <c r="AFZ235" s="595"/>
      <c r="AGA235" s="595"/>
      <c r="AGB235" s="595"/>
      <c r="AGC235" s="595"/>
      <c r="AGD235" s="595"/>
      <c r="AGE235" s="595"/>
      <c r="AGF235" s="595"/>
      <c r="AGG235" s="595"/>
      <c r="AGH235" s="595"/>
      <c r="AGI235" s="595"/>
      <c r="AGJ235" s="595"/>
      <c r="AGK235" s="595"/>
      <c r="AGL235" s="595"/>
      <c r="AGM235" s="595"/>
      <c r="AGN235" s="595"/>
      <c r="AGO235" s="595"/>
      <c r="AGP235" s="595"/>
      <c r="AGQ235" s="595"/>
      <c r="AGR235" s="595"/>
      <c r="AGS235" s="595"/>
      <c r="AGT235" s="595"/>
      <c r="AGU235" s="595"/>
      <c r="AGV235" s="595"/>
      <c r="AGW235" s="595"/>
      <c r="AGX235" s="595"/>
      <c r="AGY235" s="595"/>
      <c r="AGZ235" s="595"/>
      <c r="AHA235" s="595"/>
      <c r="AHB235" s="595"/>
      <c r="AHC235" s="595"/>
      <c r="AHD235" s="595"/>
      <c r="AHE235" s="595"/>
      <c r="AHF235" s="595"/>
      <c r="AHG235" s="595"/>
      <c r="AHH235" s="595"/>
      <c r="AHI235" s="595"/>
      <c r="AHJ235" s="595"/>
      <c r="AHK235" s="595"/>
      <c r="AHL235" s="595"/>
      <c r="AHM235" s="595"/>
      <c r="AHN235" s="595"/>
      <c r="AHO235" s="595"/>
      <c r="AHP235" s="595"/>
      <c r="AHQ235" s="595"/>
      <c r="AHR235" s="595"/>
      <c r="AHS235" s="595"/>
      <c r="AHT235" s="595"/>
      <c r="AHU235" s="595"/>
      <c r="AHV235" s="595"/>
      <c r="AHW235" s="595"/>
      <c r="AHX235" s="595"/>
      <c r="AHY235" s="595"/>
      <c r="AHZ235" s="595"/>
      <c r="AIA235" s="595"/>
      <c r="AIB235" s="595"/>
      <c r="AIC235" s="595"/>
      <c r="AID235" s="595"/>
      <c r="AIE235" s="595"/>
      <c r="AIF235" s="595"/>
      <c r="AIG235" s="595"/>
      <c r="AIH235" s="595"/>
      <c r="AII235" s="595"/>
      <c r="AIJ235" s="595"/>
      <c r="AIK235" s="595"/>
      <c r="AIL235" s="595"/>
      <c r="AIM235" s="595"/>
      <c r="AIN235" s="595"/>
      <c r="AIO235" s="595"/>
      <c r="AIP235" s="595"/>
      <c r="AIQ235" s="595"/>
      <c r="AIR235" s="595"/>
      <c r="AIS235" s="595"/>
      <c r="AIT235" s="595"/>
      <c r="AIU235" s="595"/>
      <c r="AIV235" s="595"/>
      <c r="AIW235" s="595"/>
      <c r="AIX235" s="595"/>
      <c r="AIY235" s="595"/>
      <c r="AIZ235" s="595"/>
      <c r="AJA235" s="595"/>
      <c r="AJB235" s="595"/>
      <c r="AJC235" s="595"/>
      <c r="AJD235" s="595"/>
      <c r="AJE235" s="595"/>
      <c r="AJF235" s="595"/>
      <c r="AJG235" s="595"/>
      <c r="AJH235" s="595"/>
      <c r="AJI235" s="595"/>
      <c r="AJJ235" s="595"/>
      <c r="AJK235" s="595"/>
      <c r="AJL235" s="595"/>
      <c r="AJM235" s="595"/>
      <c r="AJN235" s="595"/>
      <c r="AJO235" s="595"/>
      <c r="AJP235" s="595"/>
      <c r="AJQ235" s="595"/>
      <c r="AJR235" s="595"/>
      <c r="AJS235" s="595"/>
      <c r="AJT235" s="595"/>
      <c r="AJU235" s="595"/>
      <c r="AJV235" s="595"/>
      <c r="AJW235" s="595"/>
      <c r="AJX235" s="595"/>
      <c r="AJY235" s="595"/>
      <c r="AJZ235" s="595"/>
      <c r="AKA235" s="595"/>
      <c r="AKB235" s="595"/>
      <c r="AKC235" s="595"/>
      <c r="AKD235" s="595"/>
      <c r="AKE235" s="595"/>
      <c r="AKF235" s="595"/>
      <c r="AKG235" s="595"/>
      <c r="AKH235" s="595"/>
      <c r="AKI235" s="595"/>
      <c r="AKJ235" s="595"/>
      <c r="AKK235" s="595"/>
      <c r="AKL235" s="595"/>
      <c r="AKM235" s="595"/>
      <c r="AKN235" s="595"/>
      <c r="AKO235" s="595"/>
      <c r="AKP235" s="595"/>
      <c r="AKQ235" s="595"/>
      <c r="AKR235" s="595"/>
      <c r="AKS235" s="595"/>
      <c r="AKT235" s="595"/>
      <c r="AKU235" s="595"/>
      <c r="AKV235" s="595"/>
      <c r="AKW235" s="595"/>
      <c r="AKX235" s="595"/>
      <c r="AKY235" s="595"/>
      <c r="AKZ235" s="595"/>
      <c r="ALA235" s="595"/>
      <c r="ALB235" s="595"/>
      <c r="ALC235" s="595"/>
      <c r="ALD235" s="595"/>
      <c r="ALE235" s="595"/>
      <c r="ALF235" s="595"/>
      <c r="ALG235" s="595"/>
      <c r="ALH235" s="595"/>
      <c r="ALI235" s="595"/>
      <c r="ALJ235" s="595"/>
      <c r="ALK235" s="595"/>
      <c r="ALL235" s="595"/>
      <c r="ALM235" s="595"/>
      <c r="ALN235" s="595"/>
      <c r="ALO235" s="595"/>
      <c r="ALP235" s="595"/>
      <c r="ALQ235" s="595"/>
      <c r="ALR235" s="595"/>
      <c r="ALS235" s="595"/>
      <c r="ALT235" s="595"/>
      <c r="ALU235" s="595"/>
      <c r="ALV235" s="595"/>
      <c r="ALW235" s="595"/>
      <c r="ALX235" s="595"/>
      <c r="ALY235" s="595"/>
      <c r="ALZ235" s="595"/>
      <c r="AMA235" s="595"/>
      <c r="AMB235" s="595"/>
      <c r="AMC235" s="595"/>
      <c r="AMD235" s="595"/>
      <c r="AME235" s="595"/>
      <c r="AMF235" s="595"/>
      <c r="AMG235" s="595"/>
      <c r="AMH235" s="595"/>
      <c r="AMI235" s="595"/>
      <c r="AMJ235" s="595"/>
      <c r="AMK235" s="595"/>
      <c r="AML235" s="595"/>
      <c r="AMM235" s="595"/>
      <c r="AMN235" s="595"/>
      <c r="AMO235" s="595"/>
      <c r="AMP235" s="595"/>
      <c r="AMQ235" s="595"/>
      <c r="AMR235" s="595"/>
      <c r="AMS235" s="595"/>
      <c r="AMT235" s="595"/>
      <c r="AMU235" s="595"/>
      <c r="AMV235" s="595"/>
      <c r="AMW235" s="595"/>
      <c r="AMX235" s="595"/>
      <c r="AMY235" s="595"/>
      <c r="AMZ235" s="595"/>
      <c r="ANA235" s="595"/>
      <c r="ANB235" s="595"/>
      <c r="ANC235" s="595"/>
      <c r="AND235" s="595"/>
      <c r="ANE235" s="595"/>
      <c r="ANF235" s="595"/>
      <c r="ANG235" s="595"/>
      <c r="ANH235" s="595"/>
      <c r="ANI235" s="595"/>
      <c r="ANJ235" s="595"/>
      <c r="ANK235" s="595"/>
      <c r="ANL235" s="595"/>
      <c r="ANM235" s="595"/>
      <c r="ANN235" s="595"/>
      <c r="ANO235" s="595"/>
      <c r="ANP235" s="595"/>
      <c r="ANQ235" s="595"/>
      <c r="ANR235" s="595"/>
      <c r="ANS235" s="595"/>
      <c r="ANT235" s="595"/>
      <c r="ANU235" s="595"/>
      <c r="ANV235" s="595"/>
      <c r="ANW235" s="595"/>
      <c r="ANX235" s="595"/>
      <c r="ANY235" s="595"/>
      <c r="ANZ235" s="595"/>
      <c r="AOA235" s="595"/>
      <c r="AOB235" s="595"/>
      <c r="AOC235" s="595"/>
      <c r="AOD235" s="595"/>
      <c r="AOE235" s="595"/>
      <c r="AOF235" s="595"/>
      <c r="AOG235" s="595"/>
      <c r="AOH235" s="595"/>
      <c r="AOI235" s="595"/>
      <c r="AOJ235" s="595"/>
      <c r="AOK235" s="595"/>
      <c r="AOL235" s="595"/>
      <c r="AOM235" s="595"/>
      <c r="AON235" s="595"/>
      <c r="AOO235" s="595"/>
      <c r="AOP235" s="595"/>
      <c r="AOQ235" s="595"/>
      <c r="AOR235" s="595"/>
      <c r="AOS235" s="595"/>
      <c r="AOT235" s="595"/>
      <c r="AOU235" s="595"/>
      <c r="AOV235" s="595"/>
      <c r="AOW235" s="595"/>
      <c r="AOX235" s="595"/>
      <c r="AOY235" s="595"/>
      <c r="AOZ235" s="595"/>
      <c r="APA235" s="595"/>
      <c r="APB235" s="595"/>
      <c r="APC235" s="595"/>
      <c r="APD235" s="595"/>
      <c r="APE235" s="595"/>
      <c r="APF235" s="595"/>
      <c r="APG235" s="595"/>
      <c r="APH235" s="595"/>
      <c r="API235" s="595"/>
      <c r="APJ235" s="595"/>
      <c r="APK235" s="595"/>
      <c r="APL235" s="595"/>
      <c r="APM235" s="595"/>
      <c r="APN235" s="595"/>
      <c r="APO235" s="595"/>
      <c r="APP235" s="595"/>
      <c r="APQ235" s="595"/>
      <c r="APR235" s="595"/>
      <c r="APS235" s="595"/>
      <c r="APT235" s="595"/>
      <c r="APU235" s="595"/>
      <c r="APV235" s="595"/>
      <c r="APW235" s="595"/>
      <c r="APX235" s="595"/>
      <c r="APY235" s="595"/>
      <c r="APZ235" s="595"/>
      <c r="AQA235" s="595"/>
      <c r="AQB235" s="595"/>
      <c r="AQC235" s="595"/>
      <c r="AQD235" s="595"/>
      <c r="AQE235" s="595"/>
      <c r="AQF235" s="595"/>
      <c r="AQG235" s="595"/>
      <c r="AQH235" s="595"/>
      <c r="AQI235" s="595"/>
      <c r="AQJ235" s="595"/>
      <c r="AQK235" s="595"/>
      <c r="AQL235" s="595"/>
      <c r="AQM235" s="595"/>
      <c r="AQN235" s="595"/>
      <c r="AQO235" s="595"/>
      <c r="AQP235" s="595"/>
      <c r="AQQ235" s="595"/>
      <c r="AQR235" s="595"/>
      <c r="AQS235" s="595"/>
      <c r="AQT235" s="595"/>
      <c r="AQU235" s="595"/>
      <c r="AQV235" s="595"/>
      <c r="AQW235" s="595"/>
      <c r="AQX235" s="595"/>
      <c r="AQY235" s="595"/>
      <c r="AQZ235" s="595"/>
      <c r="ARA235" s="595"/>
      <c r="ARB235" s="595"/>
      <c r="ARC235" s="595"/>
      <c r="ARD235" s="595"/>
      <c r="ARE235" s="595"/>
      <c r="ARF235" s="595"/>
      <c r="ARG235" s="595"/>
      <c r="ARH235" s="595"/>
      <c r="ARI235" s="595"/>
      <c r="ARJ235" s="595"/>
      <c r="ARK235" s="595"/>
      <c r="ARL235" s="595"/>
      <c r="ARM235" s="595"/>
      <c r="ARN235" s="595"/>
      <c r="ARO235" s="595"/>
      <c r="ARP235" s="595"/>
      <c r="ARQ235" s="595"/>
      <c r="ARR235" s="595"/>
      <c r="ARS235" s="595"/>
      <c r="ART235" s="595"/>
      <c r="ARU235" s="595"/>
      <c r="ARV235" s="595"/>
      <c r="ARW235" s="595"/>
      <c r="ARX235" s="595"/>
      <c r="ARY235" s="595"/>
      <c r="ARZ235" s="595"/>
      <c r="ASA235" s="595"/>
      <c r="ASB235" s="595"/>
      <c r="ASC235" s="595"/>
      <c r="ASD235" s="595"/>
      <c r="ASE235" s="595"/>
      <c r="ASF235" s="595"/>
      <c r="ASG235" s="595"/>
      <c r="ASH235" s="595"/>
      <c r="ASI235" s="595"/>
      <c r="ASJ235" s="595"/>
      <c r="ASK235" s="595"/>
      <c r="ASL235" s="595"/>
      <c r="ASM235" s="595"/>
      <c r="ASN235" s="595"/>
      <c r="ASO235" s="595"/>
      <c r="ASP235" s="595"/>
      <c r="ASQ235" s="595"/>
      <c r="ASR235" s="595"/>
      <c r="ASS235" s="595"/>
      <c r="AST235" s="595"/>
      <c r="ASU235" s="595"/>
      <c r="ASV235" s="595"/>
      <c r="ASW235" s="595"/>
      <c r="ASX235" s="595"/>
      <c r="ASY235" s="595"/>
      <c r="ASZ235" s="595"/>
      <c r="ATA235" s="595"/>
      <c r="ATB235" s="595"/>
      <c r="ATC235" s="595"/>
      <c r="ATD235" s="595"/>
      <c r="ATE235" s="595"/>
      <c r="ATF235" s="595"/>
      <c r="ATG235" s="595"/>
      <c r="ATH235" s="595"/>
      <c r="ATI235" s="595"/>
      <c r="ATJ235" s="595"/>
      <c r="ATK235" s="595"/>
      <c r="ATL235" s="595"/>
      <c r="ATM235" s="595"/>
      <c r="ATN235" s="595"/>
      <c r="ATO235" s="595"/>
      <c r="ATP235" s="595"/>
      <c r="ATQ235" s="595"/>
      <c r="ATR235" s="595"/>
      <c r="ATS235" s="595"/>
      <c r="ATT235" s="595"/>
      <c r="ATU235" s="595"/>
      <c r="ATV235" s="595"/>
      <c r="ATW235" s="595"/>
      <c r="ATX235" s="595"/>
      <c r="ATY235" s="595"/>
      <c r="ATZ235" s="595"/>
      <c r="AUA235" s="595"/>
      <c r="AUB235" s="595"/>
      <c r="AUC235" s="595"/>
      <c r="AUD235" s="595"/>
      <c r="AUE235" s="595"/>
      <c r="AUF235" s="595"/>
      <c r="AUG235" s="595"/>
      <c r="AUH235" s="595"/>
      <c r="AUI235" s="595"/>
      <c r="AUJ235" s="595"/>
      <c r="AUK235" s="595"/>
      <c r="AUL235" s="595"/>
      <c r="AUM235" s="595"/>
      <c r="AUN235" s="595"/>
      <c r="AUO235" s="595"/>
      <c r="AUP235" s="595"/>
      <c r="AUQ235" s="595"/>
      <c r="AUR235" s="595"/>
      <c r="AUS235" s="595"/>
      <c r="AUT235" s="595"/>
      <c r="AUU235" s="595"/>
      <c r="AUV235" s="595"/>
      <c r="AUW235" s="595"/>
      <c r="AUX235" s="595"/>
      <c r="AUY235" s="595"/>
      <c r="AUZ235" s="595"/>
      <c r="AVA235" s="595"/>
      <c r="AVB235" s="595"/>
      <c r="AVC235" s="595"/>
      <c r="AVD235" s="595"/>
      <c r="AVE235" s="595"/>
      <c r="AVF235" s="595"/>
      <c r="AVG235" s="595"/>
      <c r="AVH235" s="595"/>
      <c r="AVI235" s="595"/>
      <c r="AVJ235" s="595"/>
      <c r="AVK235" s="595"/>
      <c r="AVL235" s="595"/>
      <c r="AVM235" s="595"/>
      <c r="AVN235" s="595"/>
      <c r="AVO235" s="595"/>
      <c r="AVP235" s="595"/>
      <c r="AVQ235" s="595"/>
      <c r="AVR235" s="595"/>
      <c r="AVS235" s="595"/>
      <c r="AVT235" s="595"/>
      <c r="AVU235" s="595"/>
      <c r="AVV235" s="595"/>
      <c r="AVW235" s="595"/>
      <c r="AVX235" s="595"/>
      <c r="AVY235" s="595"/>
      <c r="AVZ235" s="595"/>
      <c r="AWA235" s="595"/>
      <c r="AWB235" s="595"/>
      <c r="AWC235" s="595"/>
      <c r="AWD235" s="595"/>
      <c r="AWE235" s="595"/>
      <c r="AWF235" s="595"/>
      <c r="AWG235" s="595"/>
      <c r="AWH235" s="595"/>
      <c r="AWI235" s="595"/>
      <c r="AWJ235" s="595"/>
      <c r="AWK235" s="595"/>
      <c r="AWL235" s="595"/>
      <c r="AWM235" s="595"/>
      <c r="AWN235" s="595"/>
      <c r="AWO235" s="595"/>
      <c r="AWP235" s="595"/>
      <c r="AWQ235" s="595"/>
      <c r="AWR235" s="595"/>
      <c r="AWS235" s="595"/>
      <c r="AWT235" s="595"/>
      <c r="AWU235" s="595"/>
      <c r="AWV235" s="595"/>
      <c r="AWW235" s="595"/>
      <c r="AWX235" s="595"/>
      <c r="AWY235" s="595"/>
      <c r="AWZ235" s="595"/>
      <c r="AXA235" s="595"/>
      <c r="AXB235" s="595"/>
      <c r="AXC235" s="595"/>
      <c r="AXD235" s="595"/>
      <c r="AXE235" s="595"/>
      <c r="AXF235" s="595"/>
      <c r="AXG235" s="595"/>
      <c r="AXH235" s="595"/>
      <c r="AXI235" s="595"/>
      <c r="AXJ235" s="595"/>
    </row>
    <row r="236" spans="1:1310" s="596" customFormat="1" ht="56.25" customHeight="1">
      <c r="A236" s="597"/>
      <c r="B236" s="1895" t="s">
        <v>1844</v>
      </c>
      <c r="C236" s="1895"/>
      <c r="D236" s="1895"/>
      <c r="E236" s="1895"/>
      <c r="F236" s="599"/>
      <c r="G236" s="1896" t="s">
        <v>1844</v>
      </c>
      <c r="H236" s="1896"/>
      <c r="I236" s="1896"/>
      <c r="J236" s="602"/>
      <c r="K236" s="1897" t="s">
        <v>1845</v>
      </c>
      <c r="L236" s="1897"/>
      <c r="M236" s="1897"/>
      <c r="N236" s="602"/>
      <c r="O236" s="1898" t="s">
        <v>1846</v>
      </c>
      <c r="P236" s="1898"/>
      <c r="Q236" s="1898"/>
      <c r="R236" s="50"/>
      <c r="S236" s="50"/>
      <c r="T236" s="50"/>
      <c r="U236" s="50"/>
      <c r="V236" s="50"/>
      <c r="W236" s="50"/>
      <c r="X236" s="50"/>
      <c r="Y236" s="50"/>
      <c r="Z236" s="50"/>
      <c r="AA236" s="50"/>
      <c r="AB236" s="50"/>
      <c r="AC236" s="50"/>
      <c r="AD236" s="595"/>
      <c r="AE236" s="595"/>
      <c r="AF236" s="595"/>
      <c r="AG236" s="595"/>
      <c r="AH236" s="595"/>
      <c r="AI236" s="595"/>
      <c r="AJ236" s="595"/>
      <c r="AK236" s="595"/>
      <c r="AL236" s="595"/>
      <c r="AM236" s="595"/>
      <c r="AN236" s="595"/>
      <c r="AO236" s="595"/>
      <c r="AP236" s="595"/>
      <c r="AQ236" s="595"/>
      <c r="AR236" s="595"/>
      <c r="AS236" s="595"/>
      <c r="AT236" s="595"/>
      <c r="AU236" s="595"/>
      <c r="AV236" s="595"/>
      <c r="AW236" s="595"/>
      <c r="AX236" s="595"/>
      <c r="AY236" s="595"/>
      <c r="AZ236" s="595"/>
      <c r="BA236" s="595"/>
      <c r="BB236" s="595"/>
      <c r="BC236" s="595"/>
      <c r="BD236" s="595"/>
      <c r="BE236" s="595"/>
      <c r="BF236" s="595"/>
      <c r="BG236" s="595"/>
      <c r="BH236" s="595"/>
      <c r="BI236" s="595"/>
      <c r="BJ236" s="595"/>
      <c r="BK236" s="595"/>
      <c r="BL236" s="595"/>
      <c r="BM236" s="595"/>
      <c r="BN236" s="595"/>
      <c r="BO236" s="595"/>
      <c r="BP236" s="595"/>
      <c r="BQ236" s="595"/>
      <c r="BR236" s="595"/>
      <c r="BS236" s="595"/>
      <c r="BT236" s="595"/>
      <c r="BU236" s="595"/>
      <c r="BV236" s="595"/>
      <c r="BW236" s="595"/>
      <c r="BX236" s="595"/>
      <c r="BY236" s="595"/>
      <c r="BZ236" s="595"/>
      <c r="CA236" s="595"/>
      <c r="CB236" s="595"/>
      <c r="CC236" s="595"/>
      <c r="CD236" s="595"/>
      <c r="CE236" s="595"/>
      <c r="CF236" s="595"/>
      <c r="CG236" s="595"/>
      <c r="CH236" s="595"/>
      <c r="CI236" s="595"/>
      <c r="CJ236" s="595"/>
      <c r="CK236" s="595"/>
      <c r="CL236" s="595"/>
      <c r="CM236" s="595"/>
      <c r="CN236" s="595"/>
      <c r="CO236" s="595"/>
      <c r="CP236" s="595"/>
      <c r="CQ236" s="595"/>
      <c r="CR236" s="595"/>
      <c r="CS236" s="595"/>
      <c r="CT236" s="595"/>
      <c r="CU236" s="595"/>
      <c r="CV236" s="595"/>
      <c r="CW236" s="595"/>
      <c r="CX236" s="595"/>
      <c r="CY236" s="595"/>
      <c r="CZ236" s="595"/>
      <c r="DA236" s="595"/>
      <c r="DB236" s="595"/>
      <c r="DC236" s="595"/>
      <c r="DD236" s="595"/>
      <c r="DE236" s="595"/>
      <c r="DF236" s="595"/>
      <c r="DG236" s="595"/>
      <c r="DH236" s="595"/>
      <c r="DI236" s="595"/>
      <c r="DJ236" s="595"/>
      <c r="DK236" s="595"/>
      <c r="DL236" s="595"/>
      <c r="DM236" s="595"/>
      <c r="DN236" s="595"/>
      <c r="DO236" s="595"/>
      <c r="DP236" s="595"/>
      <c r="DQ236" s="595"/>
      <c r="DR236" s="595"/>
      <c r="DS236" s="595"/>
      <c r="DT236" s="595"/>
      <c r="DU236" s="595"/>
      <c r="DV236" s="595"/>
      <c r="DW236" s="595"/>
      <c r="DX236" s="595"/>
      <c r="DY236" s="595"/>
      <c r="DZ236" s="595"/>
      <c r="EA236" s="595"/>
      <c r="EB236" s="595"/>
      <c r="EC236" s="595"/>
      <c r="ED236" s="595"/>
      <c r="EE236" s="595"/>
      <c r="EF236" s="595"/>
      <c r="EG236" s="595"/>
      <c r="EH236" s="595"/>
      <c r="EI236" s="595"/>
      <c r="EJ236" s="595"/>
      <c r="EK236" s="595"/>
      <c r="EL236" s="595"/>
      <c r="EM236" s="595"/>
      <c r="EN236" s="595"/>
      <c r="EO236" s="595"/>
      <c r="EP236" s="595"/>
      <c r="EQ236" s="595"/>
      <c r="ER236" s="595"/>
      <c r="ES236" s="595"/>
      <c r="ET236" s="595"/>
      <c r="EU236" s="595"/>
      <c r="EV236" s="595"/>
      <c r="EW236" s="595"/>
      <c r="EX236" s="595"/>
      <c r="EY236" s="595"/>
      <c r="EZ236" s="595"/>
      <c r="FA236" s="595"/>
      <c r="FB236" s="595"/>
      <c r="FC236" s="595"/>
      <c r="FD236" s="595"/>
      <c r="FE236" s="595"/>
      <c r="FF236" s="595"/>
      <c r="FG236" s="595"/>
      <c r="FH236" s="595"/>
      <c r="FI236" s="595"/>
      <c r="FJ236" s="595"/>
      <c r="FK236" s="595"/>
      <c r="FL236" s="595"/>
      <c r="FM236" s="595"/>
      <c r="FN236" s="595"/>
      <c r="FO236" s="595"/>
      <c r="FP236" s="595"/>
      <c r="FQ236" s="595"/>
      <c r="FR236" s="595"/>
      <c r="FS236" s="595"/>
      <c r="FT236" s="595"/>
      <c r="FU236" s="595"/>
      <c r="FV236" s="595"/>
      <c r="FW236" s="595"/>
      <c r="FX236" s="595"/>
      <c r="FY236" s="595"/>
      <c r="FZ236" s="595"/>
      <c r="GA236" s="595"/>
      <c r="GB236" s="595"/>
      <c r="GC236" s="595"/>
      <c r="GD236" s="595"/>
      <c r="GE236" s="595"/>
      <c r="GF236" s="595"/>
      <c r="GG236" s="595"/>
      <c r="GH236" s="595"/>
      <c r="GI236" s="595"/>
      <c r="GJ236" s="595"/>
      <c r="GK236" s="595"/>
      <c r="GL236" s="595"/>
      <c r="GM236" s="595"/>
      <c r="GN236" s="595"/>
      <c r="GO236" s="595"/>
      <c r="GP236" s="595"/>
      <c r="GQ236" s="595"/>
      <c r="GR236" s="595"/>
      <c r="GS236" s="595"/>
      <c r="GT236" s="595"/>
      <c r="GU236" s="595"/>
      <c r="GV236" s="595"/>
      <c r="GW236" s="595"/>
      <c r="GX236" s="595"/>
      <c r="GY236" s="595"/>
      <c r="GZ236" s="595"/>
      <c r="HA236" s="595"/>
      <c r="HB236" s="595"/>
      <c r="HC236" s="595"/>
      <c r="HD236" s="595"/>
      <c r="HE236" s="595"/>
      <c r="HF236" s="595"/>
      <c r="HG236" s="595"/>
      <c r="HH236" s="595"/>
      <c r="HI236" s="595"/>
      <c r="HJ236" s="595"/>
      <c r="HK236" s="595"/>
      <c r="HL236" s="595"/>
      <c r="HM236" s="595"/>
      <c r="HN236" s="595"/>
      <c r="HO236" s="595"/>
      <c r="HP236" s="595"/>
      <c r="HQ236" s="595"/>
      <c r="HR236" s="595"/>
      <c r="HS236" s="595"/>
      <c r="HT236" s="595"/>
      <c r="HU236" s="595"/>
      <c r="HV236" s="595"/>
      <c r="HW236" s="595"/>
      <c r="HX236" s="595"/>
      <c r="HY236" s="595"/>
      <c r="HZ236" s="595"/>
      <c r="IA236" s="595"/>
      <c r="IB236" s="595"/>
      <c r="IC236" s="595"/>
      <c r="ID236" s="595"/>
      <c r="IE236" s="595"/>
      <c r="IF236" s="595"/>
      <c r="IG236" s="595"/>
      <c r="IH236" s="595"/>
      <c r="II236" s="595"/>
      <c r="IJ236" s="595"/>
      <c r="IK236" s="595"/>
      <c r="IL236" s="595"/>
      <c r="IM236" s="595"/>
      <c r="IN236" s="595"/>
      <c r="IO236" s="595"/>
      <c r="IP236" s="595"/>
      <c r="IQ236" s="595"/>
      <c r="IR236" s="595"/>
      <c r="IS236" s="595"/>
      <c r="IT236" s="595"/>
      <c r="IU236" s="595"/>
      <c r="IV236" s="595"/>
      <c r="IW236" s="595"/>
      <c r="IX236" s="595"/>
      <c r="IY236" s="595"/>
      <c r="IZ236" s="595"/>
      <c r="JA236" s="595"/>
      <c r="JB236" s="595"/>
      <c r="JC236" s="595"/>
      <c r="JD236" s="595"/>
      <c r="JE236" s="595"/>
      <c r="JF236" s="595"/>
      <c r="JG236" s="595"/>
      <c r="JH236" s="595"/>
      <c r="JI236" s="595"/>
      <c r="JJ236" s="595"/>
      <c r="JK236" s="595"/>
      <c r="JL236" s="595"/>
      <c r="JM236" s="595"/>
      <c r="JN236" s="595"/>
      <c r="JO236" s="595"/>
      <c r="JP236" s="595"/>
      <c r="JQ236" s="595"/>
      <c r="JR236" s="595"/>
      <c r="JS236" s="595"/>
      <c r="JT236" s="595"/>
      <c r="JU236" s="595"/>
      <c r="JV236" s="595"/>
      <c r="JW236" s="595"/>
      <c r="JX236" s="595"/>
      <c r="JY236" s="595"/>
      <c r="JZ236" s="595"/>
      <c r="KA236" s="595"/>
      <c r="KB236" s="595"/>
      <c r="KC236" s="595"/>
      <c r="KD236" s="595"/>
      <c r="KE236" s="595"/>
      <c r="KF236" s="595"/>
      <c r="KG236" s="595"/>
      <c r="KH236" s="595"/>
      <c r="KI236" s="595"/>
      <c r="KJ236" s="595"/>
      <c r="KK236" s="595"/>
      <c r="KL236" s="595"/>
      <c r="KM236" s="595"/>
      <c r="KN236" s="595"/>
      <c r="KO236" s="595"/>
      <c r="KP236" s="595"/>
      <c r="KQ236" s="595"/>
      <c r="KR236" s="595"/>
      <c r="KS236" s="595"/>
      <c r="KT236" s="595"/>
      <c r="KU236" s="595"/>
      <c r="KV236" s="595"/>
      <c r="KW236" s="595"/>
      <c r="KX236" s="595"/>
      <c r="KY236" s="595"/>
      <c r="KZ236" s="595"/>
      <c r="LA236" s="595"/>
      <c r="LB236" s="595"/>
      <c r="LC236" s="595"/>
      <c r="LD236" s="595"/>
      <c r="LE236" s="595"/>
      <c r="LF236" s="595"/>
      <c r="LG236" s="595"/>
      <c r="LH236" s="595"/>
      <c r="LI236" s="595"/>
      <c r="LJ236" s="595"/>
      <c r="LK236" s="595"/>
      <c r="LL236" s="595"/>
      <c r="LM236" s="595"/>
      <c r="LN236" s="595"/>
      <c r="LO236" s="595"/>
      <c r="LP236" s="595"/>
      <c r="LQ236" s="595"/>
      <c r="LR236" s="595"/>
      <c r="LS236" s="595"/>
      <c r="LT236" s="595"/>
      <c r="LU236" s="595"/>
      <c r="LV236" s="595"/>
      <c r="LW236" s="595"/>
      <c r="LX236" s="595"/>
      <c r="LY236" s="595"/>
      <c r="LZ236" s="595"/>
      <c r="MA236" s="595"/>
      <c r="MB236" s="595"/>
      <c r="MC236" s="595"/>
      <c r="MD236" s="595"/>
      <c r="ME236" s="595"/>
      <c r="MF236" s="595"/>
      <c r="MG236" s="595"/>
      <c r="MH236" s="595"/>
      <c r="MI236" s="595"/>
      <c r="MJ236" s="595"/>
      <c r="MK236" s="595"/>
      <c r="ML236" s="595"/>
      <c r="MM236" s="595"/>
      <c r="MN236" s="595"/>
      <c r="MO236" s="595"/>
      <c r="MP236" s="595"/>
      <c r="MQ236" s="595"/>
      <c r="MR236" s="595"/>
      <c r="MS236" s="595"/>
      <c r="MT236" s="595"/>
      <c r="MU236" s="595"/>
      <c r="MV236" s="595"/>
      <c r="MW236" s="595"/>
      <c r="MX236" s="595"/>
      <c r="MY236" s="595"/>
      <c r="MZ236" s="595"/>
      <c r="NA236" s="595"/>
      <c r="NB236" s="595"/>
      <c r="NC236" s="595"/>
      <c r="ND236" s="595"/>
      <c r="NE236" s="595"/>
      <c r="NF236" s="595"/>
      <c r="NG236" s="595"/>
      <c r="NH236" s="595"/>
      <c r="NI236" s="595"/>
      <c r="NJ236" s="595"/>
      <c r="NK236" s="595"/>
      <c r="NL236" s="595"/>
      <c r="NM236" s="595"/>
      <c r="NN236" s="595"/>
      <c r="NO236" s="595"/>
      <c r="NP236" s="595"/>
      <c r="NQ236" s="595"/>
      <c r="NR236" s="595"/>
      <c r="NS236" s="595"/>
      <c r="NT236" s="595"/>
      <c r="NU236" s="595"/>
      <c r="NV236" s="595"/>
      <c r="NW236" s="595"/>
      <c r="NX236" s="595"/>
      <c r="NY236" s="595"/>
      <c r="NZ236" s="595"/>
      <c r="OA236" s="595"/>
      <c r="OB236" s="595"/>
      <c r="OC236" s="595"/>
      <c r="OD236" s="595"/>
      <c r="OE236" s="595"/>
      <c r="OF236" s="595"/>
      <c r="OG236" s="595"/>
      <c r="OH236" s="595"/>
      <c r="OI236" s="595"/>
      <c r="OJ236" s="595"/>
      <c r="OK236" s="595"/>
      <c r="OL236" s="595"/>
      <c r="OM236" s="595"/>
      <c r="ON236" s="595"/>
      <c r="OO236" s="595"/>
      <c r="OP236" s="595"/>
      <c r="OQ236" s="595"/>
      <c r="OR236" s="595"/>
      <c r="OS236" s="595"/>
      <c r="OT236" s="595"/>
      <c r="OU236" s="595"/>
      <c r="OV236" s="595"/>
      <c r="OW236" s="595"/>
      <c r="OX236" s="595"/>
      <c r="OY236" s="595"/>
      <c r="OZ236" s="595"/>
      <c r="PA236" s="595"/>
      <c r="PB236" s="595"/>
      <c r="PC236" s="595"/>
      <c r="PD236" s="595"/>
      <c r="PE236" s="595"/>
      <c r="PF236" s="595"/>
      <c r="PG236" s="595"/>
      <c r="PH236" s="595"/>
      <c r="PI236" s="595"/>
      <c r="PJ236" s="595"/>
      <c r="PK236" s="595"/>
      <c r="PL236" s="595"/>
      <c r="PM236" s="595"/>
      <c r="PN236" s="595"/>
      <c r="PO236" s="595"/>
      <c r="PP236" s="595"/>
      <c r="PQ236" s="595"/>
      <c r="PR236" s="595"/>
      <c r="PS236" s="595"/>
      <c r="PT236" s="595"/>
      <c r="PU236" s="595"/>
      <c r="PV236" s="595"/>
      <c r="PW236" s="595"/>
      <c r="PX236" s="595"/>
      <c r="PY236" s="595"/>
      <c r="PZ236" s="595"/>
      <c r="QA236" s="595"/>
      <c r="QB236" s="595"/>
      <c r="QC236" s="595"/>
      <c r="QD236" s="595"/>
      <c r="QE236" s="595"/>
      <c r="QF236" s="595"/>
      <c r="QG236" s="595"/>
      <c r="QH236" s="595"/>
      <c r="QI236" s="595"/>
      <c r="QJ236" s="595"/>
      <c r="QK236" s="595"/>
      <c r="QL236" s="595"/>
      <c r="QM236" s="595"/>
      <c r="QN236" s="595"/>
      <c r="QO236" s="595"/>
      <c r="QP236" s="595"/>
      <c r="QQ236" s="595"/>
      <c r="QR236" s="595"/>
      <c r="QS236" s="595"/>
      <c r="QT236" s="595"/>
      <c r="QU236" s="595"/>
      <c r="QV236" s="595"/>
      <c r="QW236" s="595"/>
      <c r="QX236" s="595"/>
      <c r="QY236" s="595"/>
      <c r="QZ236" s="595"/>
      <c r="RA236" s="595"/>
      <c r="RB236" s="595"/>
      <c r="RC236" s="595"/>
      <c r="RD236" s="595"/>
      <c r="RE236" s="595"/>
      <c r="RF236" s="595"/>
      <c r="RG236" s="595"/>
      <c r="RH236" s="595"/>
      <c r="RI236" s="595"/>
      <c r="RJ236" s="595"/>
      <c r="RK236" s="595"/>
      <c r="RL236" s="595"/>
      <c r="RM236" s="595"/>
      <c r="RN236" s="595"/>
      <c r="RO236" s="595"/>
      <c r="RP236" s="595"/>
      <c r="RQ236" s="595"/>
      <c r="RR236" s="595"/>
      <c r="RS236" s="595"/>
      <c r="RT236" s="595"/>
      <c r="RU236" s="595"/>
      <c r="RV236" s="595"/>
      <c r="RW236" s="595"/>
      <c r="RX236" s="595"/>
      <c r="RY236" s="595"/>
      <c r="RZ236" s="595"/>
      <c r="SA236" s="595"/>
      <c r="SB236" s="595"/>
      <c r="SC236" s="595"/>
      <c r="SD236" s="595"/>
      <c r="SE236" s="595"/>
      <c r="SF236" s="595"/>
      <c r="SG236" s="595"/>
      <c r="SH236" s="595"/>
      <c r="SI236" s="595"/>
      <c r="SJ236" s="595"/>
      <c r="SK236" s="595"/>
      <c r="SL236" s="595"/>
      <c r="SM236" s="595"/>
      <c r="SN236" s="595"/>
      <c r="SO236" s="595"/>
      <c r="SP236" s="595"/>
      <c r="SQ236" s="595"/>
      <c r="SR236" s="595"/>
      <c r="SS236" s="595"/>
      <c r="ST236" s="595"/>
      <c r="SU236" s="595"/>
      <c r="SV236" s="595"/>
      <c r="SW236" s="595"/>
      <c r="SX236" s="595"/>
      <c r="SY236" s="595"/>
      <c r="SZ236" s="595"/>
      <c r="TA236" s="595"/>
      <c r="TB236" s="595"/>
      <c r="TC236" s="595"/>
      <c r="TD236" s="595"/>
      <c r="TE236" s="595"/>
      <c r="TF236" s="595"/>
      <c r="TG236" s="595"/>
      <c r="TH236" s="595"/>
      <c r="TI236" s="595"/>
      <c r="TJ236" s="595"/>
      <c r="TK236" s="595"/>
      <c r="TL236" s="595"/>
      <c r="TM236" s="595"/>
      <c r="TN236" s="595"/>
      <c r="TO236" s="595"/>
      <c r="TP236" s="595"/>
      <c r="TQ236" s="595"/>
      <c r="TR236" s="595"/>
      <c r="TS236" s="595"/>
      <c r="TT236" s="595"/>
      <c r="TU236" s="595"/>
      <c r="TV236" s="595"/>
      <c r="TW236" s="595"/>
      <c r="TX236" s="595"/>
      <c r="TY236" s="595"/>
      <c r="TZ236" s="595"/>
      <c r="UA236" s="595"/>
      <c r="UB236" s="595"/>
      <c r="UC236" s="595"/>
      <c r="UD236" s="595"/>
      <c r="UE236" s="595"/>
      <c r="UF236" s="595"/>
      <c r="UG236" s="595"/>
      <c r="UH236" s="595"/>
      <c r="UI236" s="595"/>
      <c r="UJ236" s="595"/>
      <c r="UK236" s="595"/>
      <c r="UL236" s="595"/>
      <c r="UM236" s="595"/>
      <c r="UN236" s="595"/>
      <c r="UO236" s="595"/>
      <c r="UP236" s="595"/>
      <c r="UQ236" s="595"/>
      <c r="UR236" s="595"/>
      <c r="US236" s="595"/>
      <c r="UT236" s="595"/>
      <c r="UU236" s="595"/>
      <c r="UV236" s="595"/>
      <c r="UW236" s="595"/>
      <c r="UX236" s="595"/>
      <c r="UY236" s="595"/>
      <c r="UZ236" s="595"/>
      <c r="VA236" s="595"/>
      <c r="VB236" s="595"/>
      <c r="VC236" s="595"/>
      <c r="VD236" s="595"/>
      <c r="VE236" s="595"/>
      <c r="VF236" s="595"/>
      <c r="VG236" s="595"/>
      <c r="VH236" s="595"/>
      <c r="VI236" s="595"/>
      <c r="VJ236" s="595"/>
      <c r="VK236" s="595"/>
      <c r="VL236" s="595"/>
      <c r="VM236" s="595"/>
      <c r="VN236" s="595"/>
      <c r="VO236" s="595"/>
      <c r="VP236" s="595"/>
      <c r="VQ236" s="595"/>
      <c r="VR236" s="595"/>
      <c r="VS236" s="595"/>
      <c r="VT236" s="595"/>
      <c r="VU236" s="595"/>
      <c r="VV236" s="595"/>
      <c r="VW236" s="595"/>
      <c r="VX236" s="595"/>
      <c r="VY236" s="595"/>
      <c r="VZ236" s="595"/>
      <c r="WA236" s="595"/>
      <c r="WB236" s="595"/>
      <c r="WC236" s="595"/>
      <c r="WD236" s="595"/>
      <c r="WE236" s="595"/>
      <c r="WF236" s="595"/>
      <c r="WG236" s="595"/>
      <c r="WH236" s="595"/>
      <c r="WI236" s="595"/>
      <c r="WJ236" s="595"/>
      <c r="WK236" s="595"/>
      <c r="WL236" s="595"/>
      <c r="WM236" s="595"/>
      <c r="WN236" s="595"/>
      <c r="WO236" s="595"/>
      <c r="WP236" s="595"/>
      <c r="WQ236" s="595"/>
      <c r="WR236" s="595"/>
      <c r="WS236" s="595"/>
      <c r="WT236" s="595"/>
      <c r="WU236" s="595"/>
      <c r="WV236" s="595"/>
      <c r="WW236" s="595"/>
      <c r="WX236" s="595"/>
      <c r="WY236" s="595"/>
      <c r="WZ236" s="595"/>
      <c r="XA236" s="595"/>
      <c r="XB236" s="595"/>
      <c r="XC236" s="595"/>
      <c r="XD236" s="595"/>
      <c r="XE236" s="595"/>
      <c r="XF236" s="595"/>
      <c r="XG236" s="595"/>
      <c r="XH236" s="595"/>
      <c r="XI236" s="595"/>
      <c r="XJ236" s="595"/>
      <c r="XK236" s="595"/>
      <c r="XL236" s="595"/>
      <c r="XM236" s="595"/>
      <c r="XN236" s="595"/>
      <c r="XO236" s="595"/>
      <c r="XP236" s="595"/>
      <c r="XQ236" s="595"/>
      <c r="XR236" s="595"/>
      <c r="XS236" s="595"/>
      <c r="XT236" s="595"/>
      <c r="XU236" s="595"/>
      <c r="XV236" s="595"/>
      <c r="XW236" s="595"/>
      <c r="XX236" s="595"/>
      <c r="XY236" s="595"/>
      <c r="XZ236" s="595"/>
      <c r="YA236" s="595"/>
      <c r="YB236" s="595"/>
      <c r="YC236" s="595"/>
      <c r="YD236" s="595"/>
      <c r="YE236" s="595"/>
      <c r="YF236" s="595"/>
      <c r="YG236" s="595"/>
      <c r="YH236" s="595"/>
      <c r="YI236" s="595"/>
      <c r="YJ236" s="595"/>
      <c r="YK236" s="595"/>
      <c r="YL236" s="595"/>
      <c r="YM236" s="595"/>
      <c r="YN236" s="595"/>
      <c r="YO236" s="595"/>
      <c r="YP236" s="595"/>
      <c r="YQ236" s="595"/>
      <c r="YR236" s="595"/>
      <c r="YS236" s="595"/>
      <c r="YT236" s="595"/>
      <c r="YU236" s="595"/>
      <c r="YV236" s="595"/>
      <c r="YW236" s="595"/>
      <c r="YX236" s="595"/>
      <c r="YY236" s="595"/>
      <c r="YZ236" s="595"/>
      <c r="ZA236" s="595"/>
      <c r="ZB236" s="595"/>
      <c r="ZC236" s="595"/>
      <c r="ZD236" s="595"/>
      <c r="ZE236" s="595"/>
      <c r="ZF236" s="595"/>
      <c r="ZG236" s="595"/>
      <c r="ZH236" s="595"/>
      <c r="ZI236" s="595"/>
      <c r="ZJ236" s="595"/>
      <c r="ZK236" s="595"/>
      <c r="ZL236" s="595"/>
      <c r="ZM236" s="595"/>
      <c r="ZN236" s="595"/>
      <c r="ZO236" s="595"/>
      <c r="ZP236" s="595"/>
      <c r="ZQ236" s="595"/>
      <c r="ZR236" s="595"/>
      <c r="ZS236" s="595"/>
      <c r="ZT236" s="595"/>
      <c r="ZU236" s="595"/>
      <c r="ZV236" s="595"/>
      <c r="ZW236" s="595"/>
      <c r="ZX236" s="595"/>
      <c r="ZY236" s="595"/>
      <c r="ZZ236" s="595"/>
      <c r="AAA236" s="595"/>
      <c r="AAB236" s="595"/>
      <c r="AAC236" s="595"/>
      <c r="AAD236" s="595"/>
      <c r="AAE236" s="595"/>
      <c r="AAF236" s="595"/>
      <c r="AAG236" s="595"/>
      <c r="AAH236" s="595"/>
      <c r="AAI236" s="595"/>
      <c r="AAJ236" s="595"/>
      <c r="AAK236" s="595"/>
      <c r="AAL236" s="595"/>
      <c r="AAM236" s="595"/>
      <c r="AAN236" s="595"/>
      <c r="AAO236" s="595"/>
      <c r="AAP236" s="595"/>
      <c r="AAQ236" s="595"/>
      <c r="AAR236" s="595"/>
      <c r="AAS236" s="595"/>
      <c r="AAT236" s="595"/>
      <c r="AAU236" s="595"/>
      <c r="AAV236" s="595"/>
      <c r="AAW236" s="595"/>
      <c r="AAX236" s="595"/>
      <c r="AAY236" s="595"/>
      <c r="AAZ236" s="595"/>
      <c r="ABA236" s="595"/>
      <c r="ABB236" s="595"/>
      <c r="ABC236" s="595"/>
      <c r="ABD236" s="595"/>
      <c r="ABE236" s="595"/>
      <c r="ABF236" s="595"/>
      <c r="ABG236" s="595"/>
      <c r="ABH236" s="595"/>
      <c r="ABI236" s="595"/>
      <c r="ABJ236" s="595"/>
      <c r="ABK236" s="595"/>
      <c r="ABL236" s="595"/>
      <c r="ABM236" s="595"/>
      <c r="ABN236" s="595"/>
      <c r="ABO236" s="595"/>
      <c r="ABP236" s="595"/>
      <c r="ABQ236" s="595"/>
      <c r="ABR236" s="595"/>
      <c r="ABS236" s="595"/>
      <c r="ABT236" s="595"/>
      <c r="ABU236" s="595"/>
      <c r="ABV236" s="595"/>
      <c r="ABW236" s="595"/>
      <c r="ABX236" s="595"/>
      <c r="ABY236" s="595"/>
      <c r="ABZ236" s="595"/>
      <c r="ACA236" s="595"/>
      <c r="ACB236" s="595"/>
      <c r="ACC236" s="595"/>
      <c r="ACD236" s="595"/>
      <c r="ACE236" s="595"/>
      <c r="ACF236" s="595"/>
      <c r="ACG236" s="595"/>
      <c r="ACH236" s="595"/>
      <c r="ACI236" s="595"/>
      <c r="ACJ236" s="595"/>
      <c r="ACK236" s="595"/>
      <c r="ACL236" s="595"/>
      <c r="ACM236" s="595"/>
      <c r="ACN236" s="595"/>
      <c r="ACO236" s="595"/>
      <c r="ACP236" s="595"/>
      <c r="ACQ236" s="595"/>
      <c r="ACR236" s="595"/>
      <c r="ACS236" s="595"/>
      <c r="ACT236" s="595"/>
      <c r="ACU236" s="595"/>
      <c r="ACV236" s="595"/>
      <c r="ACW236" s="595"/>
      <c r="ACX236" s="595"/>
      <c r="ACY236" s="595"/>
      <c r="ACZ236" s="595"/>
      <c r="ADA236" s="595"/>
      <c r="ADB236" s="595"/>
      <c r="ADC236" s="595"/>
      <c r="ADD236" s="595"/>
      <c r="ADE236" s="595"/>
      <c r="ADF236" s="595"/>
      <c r="ADG236" s="595"/>
      <c r="ADH236" s="595"/>
      <c r="ADI236" s="595"/>
      <c r="ADJ236" s="595"/>
      <c r="ADK236" s="595"/>
      <c r="ADL236" s="595"/>
      <c r="ADM236" s="595"/>
      <c r="ADN236" s="595"/>
      <c r="ADO236" s="595"/>
      <c r="ADP236" s="595"/>
      <c r="ADQ236" s="595"/>
      <c r="ADR236" s="595"/>
      <c r="ADS236" s="595"/>
      <c r="ADT236" s="595"/>
      <c r="ADU236" s="595"/>
      <c r="ADV236" s="595"/>
      <c r="ADW236" s="595"/>
      <c r="ADX236" s="595"/>
      <c r="ADY236" s="595"/>
      <c r="ADZ236" s="595"/>
      <c r="AEA236" s="595"/>
      <c r="AEB236" s="595"/>
      <c r="AEC236" s="595"/>
      <c r="AED236" s="595"/>
      <c r="AEE236" s="595"/>
      <c r="AEF236" s="595"/>
      <c r="AEG236" s="595"/>
      <c r="AEH236" s="595"/>
      <c r="AEI236" s="595"/>
      <c r="AEJ236" s="595"/>
      <c r="AEK236" s="595"/>
      <c r="AEL236" s="595"/>
      <c r="AEM236" s="595"/>
      <c r="AEN236" s="595"/>
      <c r="AEO236" s="595"/>
      <c r="AEP236" s="595"/>
      <c r="AEQ236" s="595"/>
      <c r="AER236" s="595"/>
      <c r="AES236" s="595"/>
      <c r="AET236" s="595"/>
      <c r="AEU236" s="595"/>
      <c r="AEV236" s="595"/>
      <c r="AEW236" s="595"/>
      <c r="AEX236" s="595"/>
      <c r="AEY236" s="595"/>
      <c r="AEZ236" s="595"/>
      <c r="AFA236" s="595"/>
      <c r="AFB236" s="595"/>
      <c r="AFC236" s="595"/>
      <c r="AFD236" s="595"/>
      <c r="AFE236" s="595"/>
      <c r="AFF236" s="595"/>
      <c r="AFG236" s="595"/>
      <c r="AFH236" s="595"/>
      <c r="AFI236" s="595"/>
      <c r="AFJ236" s="595"/>
      <c r="AFK236" s="595"/>
      <c r="AFL236" s="595"/>
      <c r="AFM236" s="595"/>
      <c r="AFN236" s="595"/>
      <c r="AFO236" s="595"/>
      <c r="AFP236" s="595"/>
      <c r="AFQ236" s="595"/>
      <c r="AFR236" s="595"/>
      <c r="AFS236" s="595"/>
      <c r="AFT236" s="595"/>
      <c r="AFU236" s="595"/>
      <c r="AFV236" s="595"/>
      <c r="AFW236" s="595"/>
      <c r="AFX236" s="595"/>
      <c r="AFY236" s="595"/>
      <c r="AFZ236" s="595"/>
      <c r="AGA236" s="595"/>
      <c r="AGB236" s="595"/>
      <c r="AGC236" s="595"/>
      <c r="AGD236" s="595"/>
      <c r="AGE236" s="595"/>
      <c r="AGF236" s="595"/>
      <c r="AGG236" s="595"/>
      <c r="AGH236" s="595"/>
      <c r="AGI236" s="595"/>
      <c r="AGJ236" s="595"/>
      <c r="AGK236" s="595"/>
      <c r="AGL236" s="595"/>
      <c r="AGM236" s="595"/>
      <c r="AGN236" s="595"/>
      <c r="AGO236" s="595"/>
      <c r="AGP236" s="595"/>
      <c r="AGQ236" s="595"/>
      <c r="AGR236" s="595"/>
      <c r="AGS236" s="595"/>
      <c r="AGT236" s="595"/>
      <c r="AGU236" s="595"/>
      <c r="AGV236" s="595"/>
      <c r="AGW236" s="595"/>
      <c r="AGX236" s="595"/>
      <c r="AGY236" s="595"/>
      <c r="AGZ236" s="595"/>
      <c r="AHA236" s="595"/>
      <c r="AHB236" s="595"/>
      <c r="AHC236" s="595"/>
      <c r="AHD236" s="595"/>
      <c r="AHE236" s="595"/>
      <c r="AHF236" s="595"/>
      <c r="AHG236" s="595"/>
      <c r="AHH236" s="595"/>
      <c r="AHI236" s="595"/>
      <c r="AHJ236" s="595"/>
      <c r="AHK236" s="595"/>
      <c r="AHL236" s="595"/>
      <c r="AHM236" s="595"/>
      <c r="AHN236" s="595"/>
      <c r="AHO236" s="595"/>
      <c r="AHP236" s="595"/>
      <c r="AHQ236" s="595"/>
      <c r="AHR236" s="595"/>
      <c r="AHS236" s="595"/>
      <c r="AHT236" s="595"/>
      <c r="AHU236" s="595"/>
      <c r="AHV236" s="595"/>
      <c r="AHW236" s="595"/>
      <c r="AHX236" s="595"/>
      <c r="AHY236" s="595"/>
      <c r="AHZ236" s="595"/>
      <c r="AIA236" s="595"/>
      <c r="AIB236" s="595"/>
      <c r="AIC236" s="595"/>
      <c r="AID236" s="595"/>
      <c r="AIE236" s="595"/>
      <c r="AIF236" s="595"/>
      <c r="AIG236" s="595"/>
      <c r="AIH236" s="595"/>
      <c r="AII236" s="595"/>
      <c r="AIJ236" s="595"/>
      <c r="AIK236" s="595"/>
      <c r="AIL236" s="595"/>
      <c r="AIM236" s="595"/>
      <c r="AIN236" s="595"/>
      <c r="AIO236" s="595"/>
      <c r="AIP236" s="595"/>
      <c r="AIQ236" s="595"/>
      <c r="AIR236" s="595"/>
      <c r="AIS236" s="595"/>
      <c r="AIT236" s="595"/>
      <c r="AIU236" s="595"/>
      <c r="AIV236" s="595"/>
      <c r="AIW236" s="595"/>
      <c r="AIX236" s="595"/>
      <c r="AIY236" s="595"/>
      <c r="AIZ236" s="595"/>
      <c r="AJA236" s="595"/>
      <c r="AJB236" s="595"/>
      <c r="AJC236" s="595"/>
      <c r="AJD236" s="595"/>
      <c r="AJE236" s="595"/>
      <c r="AJF236" s="595"/>
      <c r="AJG236" s="595"/>
      <c r="AJH236" s="595"/>
      <c r="AJI236" s="595"/>
      <c r="AJJ236" s="595"/>
      <c r="AJK236" s="595"/>
      <c r="AJL236" s="595"/>
      <c r="AJM236" s="595"/>
      <c r="AJN236" s="595"/>
      <c r="AJO236" s="595"/>
      <c r="AJP236" s="595"/>
      <c r="AJQ236" s="595"/>
      <c r="AJR236" s="595"/>
      <c r="AJS236" s="595"/>
      <c r="AJT236" s="595"/>
      <c r="AJU236" s="595"/>
      <c r="AJV236" s="595"/>
      <c r="AJW236" s="595"/>
      <c r="AJX236" s="595"/>
      <c r="AJY236" s="595"/>
      <c r="AJZ236" s="595"/>
      <c r="AKA236" s="595"/>
      <c r="AKB236" s="595"/>
      <c r="AKC236" s="595"/>
      <c r="AKD236" s="595"/>
      <c r="AKE236" s="595"/>
      <c r="AKF236" s="595"/>
      <c r="AKG236" s="595"/>
      <c r="AKH236" s="595"/>
      <c r="AKI236" s="595"/>
      <c r="AKJ236" s="595"/>
      <c r="AKK236" s="595"/>
      <c r="AKL236" s="595"/>
      <c r="AKM236" s="595"/>
      <c r="AKN236" s="595"/>
      <c r="AKO236" s="595"/>
      <c r="AKP236" s="595"/>
      <c r="AKQ236" s="595"/>
      <c r="AKR236" s="595"/>
      <c r="AKS236" s="595"/>
      <c r="AKT236" s="595"/>
      <c r="AKU236" s="595"/>
      <c r="AKV236" s="595"/>
      <c r="AKW236" s="595"/>
      <c r="AKX236" s="595"/>
      <c r="AKY236" s="595"/>
      <c r="AKZ236" s="595"/>
      <c r="ALA236" s="595"/>
      <c r="ALB236" s="595"/>
      <c r="ALC236" s="595"/>
      <c r="ALD236" s="595"/>
      <c r="ALE236" s="595"/>
      <c r="ALF236" s="595"/>
      <c r="ALG236" s="595"/>
      <c r="ALH236" s="595"/>
      <c r="ALI236" s="595"/>
      <c r="ALJ236" s="595"/>
      <c r="ALK236" s="595"/>
      <c r="ALL236" s="595"/>
      <c r="ALM236" s="595"/>
      <c r="ALN236" s="595"/>
      <c r="ALO236" s="595"/>
      <c r="ALP236" s="595"/>
      <c r="ALQ236" s="595"/>
      <c r="ALR236" s="595"/>
      <c r="ALS236" s="595"/>
      <c r="ALT236" s="595"/>
      <c r="ALU236" s="595"/>
      <c r="ALV236" s="595"/>
      <c r="ALW236" s="595"/>
      <c r="ALX236" s="595"/>
      <c r="ALY236" s="595"/>
      <c r="ALZ236" s="595"/>
      <c r="AMA236" s="595"/>
      <c r="AMB236" s="595"/>
      <c r="AMC236" s="595"/>
      <c r="AMD236" s="595"/>
      <c r="AME236" s="595"/>
      <c r="AMF236" s="595"/>
      <c r="AMG236" s="595"/>
      <c r="AMH236" s="595"/>
      <c r="AMI236" s="595"/>
      <c r="AMJ236" s="595"/>
      <c r="AMK236" s="595"/>
      <c r="AML236" s="595"/>
      <c r="AMM236" s="595"/>
      <c r="AMN236" s="595"/>
      <c r="AMO236" s="595"/>
      <c r="AMP236" s="595"/>
      <c r="AMQ236" s="595"/>
      <c r="AMR236" s="595"/>
      <c r="AMS236" s="595"/>
      <c r="AMT236" s="595"/>
      <c r="AMU236" s="595"/>
      <c r="AMV236" s="595"/>
      <c r="AMW236" s="595"/>
      <c r="AMX236" s="595"/>
      <c r="AMY236" s="595"/>
      <c r="AMZ236" s="595"/>
      <c r="ANA236" s="595"/>
      <c r="ANB236" s="595"/>
      <c r="ANC236" s="595"/>
      <c r="AND236" s="595"/>
      <c r="ANE236" s="595"/>
      <c r="ANF236" s="595"/>
      <c r="ANG236" s="595"/>
      <c r="ANH236" s="595"/>
      <c r="ANI236" s="595"/>
      <c r="ANJ236" s="595"/>
      <c r="ANK236" s="595"/>
      <c r="ANL236" s="595"/>
      <c r="ANM236" s="595"/>
      <c r="ANN236" s="595"/>
      <c r="ANO236" s="595"/>
      <c r="ANP236" s="595"/>
      <c r="ANQ236" s="595"/>
      <c r="ANR236" s="595"/>
      <c r="ANS236" s="595"/>
      <c r="ANT236" s="595"/>
      <c r="ANU236" s="595"/>
      <c r="ANV236" s="595"/>
      <c r="ANW236" s="595"/>
      <c r="ANX236" s="595"/>
      <c r="ANY236" s="595"/>
      <c r="ANZ236" s="595"/>
      <c r="AOA236" s="595"/>
      <c r="AOB236" s="595"/>
      <c r="AOC236" s="595"/>
      <c r="AOD236" s="595"/>
      <c r="AOE236" s="595"/>
      <c r="AOF236" s="595"/>
      <c r="AOG236" s="595"/>
      <c r="AOH236" s="595"/>
      <c r="AOI236" s="595"/>
      <c r="AOJ236" s="595"/>
      <c r="AOK236" s="595"/>
      <c r="AOL236" s="595"/>
      <c r="AOM236" s="595"/>
      <c r="AON236" s="595"/>
      <c r="AOO236" s="595"/>
      <c r="AOP236" s="595"/>
      <c r="AOQ236" s="595"/>
      <c r="AOR236" s="595"/>
      <c r="AOS236" s="595"/>
      <c r="AOT236" s="595"/>
      <c r="AOU236" s="595"/>
      <c r="AOV236" s="595"/>
      <c r="AOW236" s="595"/>
      <c r="AOX236" s="595"/>
      <c r="AOY236" s="595"/>
      <c r="AOZ236" s="595"/>
      <c r="APA236" s="595"/>
      <c r="APB236" s="595"/>
      <c r="APC236" s="595"/>
      <c r="APD236" s="595"/>
      <c r="APE236" s="595"/>
      <c r="APF236" s="595"/>
      <c r="APG236" s="595"/>
      <c r="APH236" s="595"/>
      <c r="API236" s="595"/>
      <c r="APJ236" s="595"/>
      <c r="APK236" s="595"/>
      <c r="APL236" s="595"/>
      <c r="APM236" s="595"/>
      <c r="APN236" s="595"/>
      <c r="APO236" s="595"/>
      <c r="APP236" s="595"/>
      <c r="APQ236" s="595"/>
      <c r="APR236" s="595"/>
      <c r="APS236" s="595"/>
      <c r="APT236" s="595"/>
      <c r="APU236" s="595"/>
      <c r="APV236" s="595"/>
      <c r="APW236" s="595"/>
      <c r="APX236" s="595"/>
      <c r="APY236" s="595"/>
      <c r="APZ236" s="595"/>
      <c r="AQA236" s="595"/>
      <c r="AQB236" s="595"/>
      <c r="AQC236" s="595"/>
      <c r="AQD236" s="595"/>
      <c r="AQE236" s="595"/>
      <c r="AQF236" s="595"/>
      <c r="AQG236" s="595"/>
      <c r="AQH236" s="595"/>
      <c r="AQI236" s="595"/>
      <c r="AQJ236" s="595"/>
      <c r="AQK236" s="595"/>
      <c r="AQL236" s="595"/>
      <c r="AQM236" s="595"/>
      <c r="AQN236" s="595"/>
      <c r="AQO236" s="595"/>
      <c r="AQP236" s="595"/>
      <c r="AQQ236" s="595"/>
      <c r="AQR236" s="595"/>
      <c r="AQS236" s="595"/>
      <c r="AQT236" s="595"/>
      <c r="AQU236" s="595"/>
      <c r="AQV236" s="595"/>
      <c r="AQW236" s="595"/>
      <c r="AQX236" s="595"/>
      <c r="AQY236" s="595"/>
      <c r="AQZ236" s="595"/>
      <c r="ARA236" s="595"/>
      <c r="ARB236" s="595"/>
      <c r="ARC236" s="595"/>
      <c r="ARD236" s="595"/>
      <c r="ARE236" s="595"/>
      <c r="ARF236" s="595"/>
      <c r="ARG236" s="595"/>
      <c r="ARH236" s="595"/>
      <c r="ARI236" s="595"/>
      <c r="ARJ236" s="595"/>
      <c r="ARK236" s="595"/>
      <c r="ARL236" s="595"/>
      <c r="ARM236" s="595"/>
      <c r="ARN236" s="595"/>
      <c r="ARO236" s="595"/>
      <c r="ARP236" s="595"/>
      <c r="ARQ236" s="595"/>
      <c r="ARR236" s="595"/>
      <c r="ARS236" s="595"/>
      <c r="ART236" s="595"/>
      <c r="ARU236" s="595"/>
      <c r="ARV236" s="595"/>
      <c r="ARW236" s="595"/>
      <c r="ARX236" s="595"/>
      <c r="ARY236" s="595"/>
      <c r="ARZ236" s="595"/>
      <c r="ASA236" s="595"/>
      <c r="ASB236" s="595"/>
      <c r="ASC236" s="595"/>
      <c r="ASD236" s="595"/>
      <c r="ASE236" s="595"/>
      <c r="ASF236" s="595"/>
      <c r="ASG236" s="595"/>
      <c r="ASH236" s="595"/>
      <c r="ASI236" s="595"/>
      <c r="ASJ236" s="595"/>
      <c r="ASK236" s="595"/>
      <c r="ASL236" s="595"/>
      <c r="ASM236" s="595"/>
      <c r="ASN236" s="595"/>
      <c r="ASO236" s="595"/>
      <c r="ASP236" s="595"/>
      <c r="ASQ236" s="595"/>
      <c r="ASR236" s="595"/>
      <c r="ASS236" s="595"/>
      <c r="AST236" s="595"/>
      <c r="ASU236" s="595"/>
      <c r="ASV236" s="595"/>
      <c r="ASW236" s="595"/>
      <c r="ASX236" s="595"/>
      <c r="ASY236" s="595"/>
      <c r="ASZ236" s="595"/>
      <c r="ATA236" s="595"/>
      <c r="ATB236" s="595"/>
      <c r="ATC236" s="595"/>
      <c r="ATD236" s="595"/>
      <c r="ATE236" s="595"/>
      <c r="ATF236" s="595"/>
      <c r="ATG236" s="595"/>
      <c r="ATH236" s="595"/>
      <c r="ATI236" s="595"/>
      <c r="ATJ236" s="595"/>
      <c r="ATK236" s="595"/>
      <c r="ATL236" s="595"/>
      <c r="ATM236" s="595"/>
      <c r="ATN236" s="595"/>
      <c r="ATO236" s="595"/>
      <c r="ATP236" s="595"/>
      <c r="ATQ236" s="595"/>
      <c r="ATR236" s="595"/>
      <c r="ATS236" s="595"/>
      <c r="ATT236" s="595"/>
      <c r="ATU236" s="595"/>
      <c r="ATV236" s="595"/>
      <c r="ATW236" s="595"/>
      <c r="ATX236" s="595"/>
      <c r="ATY236" s="595"/>
      <c r="ATZ236" s="595"/>
      <c r="AUA236" s="595"/>
      <c r="AUB236" s="595"/>
      <c r="AUC236" s="595"/>
      <c r="AUD236" s="595"/>
      <c r="AUE236" s="595"/>
      <c r="AUF236" s="595"/>
      <c r="AUG236" s="595"/>
      <c r="AUH236" s="595"/>
      <c r="AUI236" s="595"/>
      <c r="AUJ236" s="595"/>
      <c r="AUK236" s="595"/>
      <c r="AUL236" s="595"/>
      <c r="AUM236" s="595"/>
      <c r="AUN236" s="595"/>
      <c r="AUO236" s="595"/>
      <c r="AUP236" s="595"/>
      <c r="AUQ236" s="595"/>
      <c r="AUR236" s="595"/>
      <c r="AUS236" s="595"/>
      <c r="AUT236" s="595"/>
      <c r="AUU236" s="595"/>
      <c r="AUV236" s="595"/>
      <c r="AUW236" s="595"/>
      <c r="AUX236" s="595"/>
      <c r="AUY236" s="595"/>
      <c r="AUZ236" s="595"/>
      <c r="AVA236" s="595"/>
      <c r="AVB236" s="595"/>
      <c r="AVC236" s="595"/>
      <c r="AVD236" s="595"/>
      <c r="AVE236" s="595"/>
      <c r="AVF236" s="595"/>
      <c r="AVG236" s="595"/>
      <c r="AVH236" s="595"/>
      <c r="AVI236" s="595"/>
      <c r="AVJ236" s="595"/>
      <c r="AVK236" s="595"/>
      <c r="AVL236" s="595"/>
      <c r="AVM236" s="595"/>
      <c r="AVN236" s="595"/>
      <c r="AVO236" s="595"/>
      <c r="AVP236" s="595"/>
      <c r="AVQ236" s="595"/>
      <c r="AVR236" s="595"/>
      <c r="AVS236" s="595"/>
      <c r="AVT236" s="595"/>
      <c r="AVU236" s="595"/>
      <c r="AVV236" s="595"/>
      <c r="AVW236" s="595"/>
      <c r="AVX236" s="595"/>
      <c r="AVY236" s="595"/>
      <c r="AVZ236" s="595"/>
      <c r="AWA236" s="595"/>
      <c r="AWB236" s="595"/>
      <c r="AWC236" s="595"/>
      <c r="AWD236" s="595"/>
      <c r="AWE236" s="595"/>
      <c r="AWF236" s="595"/>
      <c r="AWG236" s="595"/>
      <c r="AWH236" s="595"/>
      <c r="AWI236" s="595"/>
      <c r="AWJ236" s="595"/>
      <c r="AWK236" s="595"/>
      <c r="AWL236" s="595"/>
      <c r="AWM236" s="595"/>
      <c r="AWN236" s="595"/>
      <c r="AWO236" s="595"/>
      <c r="AWP236" s="595"/>
      <c r="AWQ236" s="595"/>
      <c r="AWR236" s="595"/>
      <c r="AWS236" s="595"/>
      <c r="AWT236" s="595"/>
      <c r="AWU236" s="595"/>
      <c r="AWV236" s="595"/>
      <c r="AWW236" s="595"/>
      <c r="AWX236" s="595"/>
      <c r="AWY236" s="595"/>
      <c r="AWZ236" s="595"/>
      <c r="AXA236" s="595"/>
      <c r="AXB236" s="595"/>
      <c r="AXC236" s="595"/>
      <c r="AXD236" s="595"/>
      <c r="AXE236" s="595"/>
      <c r="AXF236" s="595"/>
      <c r="AXG236" s="595"/>
      <c r="AXH236" s="595"/>
      <c r="AXI236" s="595"/>
      <c r="AXJ236" s="595"/>
    </row>
    <row r="237" spans="1:1310" s="596" customFormat="1" ht="23.25" customHeight="1">
      <c r="A237" s="597"/>
      <c r="B237" s="610"/>
      <c r="C237" s="610"/>
      <c r="D237" s="610"/>
      <c r="E237" s="610"/>
      <c r="F237" s="610"/>
      <c r="G237" s="610"/>
      <c r="H237" s="610"/>
      <c r="I237" s="610"/>
      <c r="J237" s="610"/>
      <c r="K237" s="610"/>
      <c r="L237" s="610"/>
      <c r="M237" s="610"/>
      <c r="N237" s="610"/>
      <c r="O237" s="610"/>
      <c r="P237" s="610"/>
      <c r="Q237" s="610"/>
      <c r="R237" s="50"/>
      <c r="S237" s="50"/>
      <c r="T237" s="50"/>
      <c r="U237" s="50"/>
      <c r="V237" s="50"/>
      <c r="W237" s="50"/>
      <c r="X237" s="50"/>
      <c r="Y237" s="50"/>
      <c r="Z237" s="50"/>
      <c r="AA237" s="50"/>
      <c r="AB237" s="50"/>
      <c r="AC237" s="50"/>
      <c r="AD237" s="595"/>
      <c r="AE237" s="595"/>
      <c r="AF237" s="595"/>
      <c r="AG237" s="595"/>
      <c r="AH237" s="595"/>
      <c r="AI237" s="595"/>
      <c r="AJ237" s="595"/>
      <c r="AK237" s="595"/>
      <c r="AL237" s="595"/>
      <c r="AM237" s="595"/>
      <c r="AN237" s="595"/>
      <c r="AO237" s="595"/>
      <c r="AP237" s="595"/>
      <c r="AQ237" s="595"/>
      <c r="AR237" s="595"/>
      <c r="AS237" s="595"/>
      <c r="AT237" s="595"/>
      <c r="AU237" s="595"/>
      <c r="AV237" s="595"/>
      <c r="AW237" s="595"/>
      <c r="AX237" s="595"/>
      <c r="AY237" s="595"/>
      <c r="AZ237" s="595"/>
      <c r="BA237" s="595"/>
      <c r="BB237" s="595"/>
      <c r="BC237" s="595"/>
      <c r="BD237" s="595"/>
      <c r="BE237" s="595"/>
      <c r="BF237" s="595"/>
      <c r="BG237" s="595"/>
      <c r="BH237" s="595"/>
      <c r="BI237" s="595"/>
      <c r="BJ237" s="595"/>
      <c r="BK237" s="595"/>
      <c r="BL237" s="595"/>
      <c r="BM237" s="595"/>
      <c r="BN237" s="595"/>
      <c r="BO237" s="595"/>
      <c r="BP237" s="595"/>
      <c r="BQ237" s="595"/>
      <c r="BR237" s="595"/>
      <c r="BS237" s="595"/>
      <c r="BT237" s="595"/>
      <c r="BU237" s="595"/>
      <c r="BV237" s="595"/>
      <c r="BW237" s="595"/>
      <c r="BX237" s="595"/>
      <c r="BY237" s="595"/>
      <c r="BZ237" s="595"/>
      <c r="CA237" s="595"/>
      <c r="CB237" s="595"/>
      <c r="CC237" s="595"/>
      <c r="CD237" s="595"/>
      <c r="CE237" s="595"/>
      <c r="CF237" s="595"/>
      <c r="CG237" s="595"/>
      <c r="CH237" s="595"/>
      <c r="CI237" s="595"/>
      <c r="CJ237" s="595"/>
      <c r="CK237" s="595"/>
      <c r="CL237" s="595"/>
      <c r="CM237" s="595"/>
      <c r="CN237" s="595"/>
      <c r="CO237" s="595"/>
      <c r="CP237" s="595"/>
      <c r="CQ237" s="595"/>
      <c r="CR237" s="595"/>
      <c r="CS237" s="595"/>
      <c r="CT237" s="595"/>
      <c r="CU237" s="595"/>
      <c r="CV237" s="595"/>
      <c r="CW237" s="595"/>
      <c r="CX237" s="595"/>
      <c r="CY237" s="595"/>
      <c r="CZ237" s="595"/>
      <c r="DA237" s="595"/>
      <c r="DB237" s="595"/>
      <c r="DC237" s="595"/>
      <c r="DD237" s="595"/>
      <c r="DE237" s="595"/>
      <c r="DF237" s="595"/>
      <c r="DG237" s="595"/>
      <c r="DH237" s="595"/>
      <c r="DI237" s="595"/>
      <c r="DJ237" s="595"/>
      <c r="DK237" s="595"/>
      <c r="DL237" s="595"/>
      <c r="DM237" s="595"/>
      <c r="DN237" s="595"/>
      <c r="DO237" s="595"/>
      <c r="DP237" s="595"/>
      <c r="DQ237" s="595"/>
      <c r="DR237" s="595"/>
      <c r="DS237" s="595"/>
      <c r="DT237" s="595"/>
      <c r="DU237" s="595"/>
      <c r="DV237" s="595"/>
      <c r="DW237" s="595"/>
      <c r="DX237" s="595"/>
      <c r="DY237" s="595"/>
      <c r="DZ237" s="595"/>
      <c r="EA237" s="595"/>
      <c r="EB237" s="595"/>
      <c r="EC237" s="595"/>
      <c r="ED237" s="595"/>
      <c r="EE237" s="595"/>
      <c r="EF237" s="595"/>
      <c r="EG237" s="595"/>
      <c r="EH237" s="595"/>
      <c r="EI237" s="595"/>
      <c r="EJ237" s="595"/>
      <c r="EK237" s="595"/>
      <c r="EL237" s="595"/>
      <c r="EM237" s="595"/>
      <c r="EN237" s="595"/>
      <c r="EO237" s="595"/>
      <c r="EP237" s="595"/>
      <c r="EQ237" s="595"/>
      <c r="ER237" s="595"/>
      <c r="ES237" s="595"/>
      <c r="ET237" s="595"/>
      <c r="EU237" s="595"/>
      <c r="EV237" s="595"/>
      <c r="EW237" s="595"/>
      <c r="EX237" s="595"/>
      <c r="EY237" s="595"/>
      <c r="EZ237" s="595"/>
      <c r="FA237" s="595"/>
      <c r="FB237" s="595"/>
      <c r="FC237" s="595"/>
      <c r="FD237" s="595"/>
      <c r="FE237" s="595"/>
      <c r="FF237" s="595"/>
      <c r="FG237" s="595"/>
      <c r="FH237" s="595"/>
      <c r="FI237" s="595"/>
      <c r="FJ237" s="595"/>
      <c r="FK237" s="595"/>
      <c r="FL237" s="595"/>
      <c r="FM237" s="595"/>
      <c r="FN237" s="595"/>
      <c r="FO237" s="595"/>
      <c r="FP237" s="595"/>
      <c r="FQ237" s="595"/>
      <c r="FR237" s="595"/>
      <c r="FS237" s="595"/>
      <c r="FT237" s="595"/>
      <c r="FU237" s="595"/>
      <c r="FV237" s="595"/>
      <c r="FW237" s="595"/>
      <c r="FX237" s="595"/>
      <c r="FY237" s="595"/>
      <c r="FZ237" s="595"/>
      <c r="GA237" s="595"/>
      <c r="GB237" s="595"/>
      <c r="GC237" s="595"/>
      <c r="GD237" s="595"/>
      <c r="GE237" s="595"/>
      <c r="GF237" s="595"/>
      <c r="GG237" s="595"/>
      <c r="GH237" s="595"/>
      <c r="GI237" s="595"/>
      <c r="GJ237" s="595"/>
      <c r="GK237" s="595"/>
      <c r="GL237" s="595"/>
      <c r="GM237" s="595"/>
      <c r="GN237" s="595"/>
      <c r="GO237" s="595"/>
      <c r="GP237" s="595"/>
      <c r="GQ237" s="595"/>
      <c r="GR237" s="595"/>
      <c r="GS237" s="595"/>
      <c r="GT237" s="595"/>
      <c r="GU237" s="595"/>
      <c r="GV237" s="595"/>
      <c r="GW237" s="595"/>
      <c r="GX237" s="595"/>
      <c r="GY237" s="595"/>
      <c r="GZ237" s="595"/>
      <c r="HA237" s="595"/>
      <c r="HB237" s="595"/>
      <c r="HC237" s="595"/>
      <c r="HD237" s="595"/>
      <c r="HE237" s="595"/>
      <c r="HF237" s="595"/>
      <c r="HG237" s="595"/>
      <c r="HH237" s="595"/>
      <c r="HI237" s="595"/>
      <c r="HJ237" s="595"/>
      <c r="HK237" s="595"/>
      <c r="HL237" s="595"/>
      <c r="HM237" s="595"/>
      <c r="HN237" s="595"/>
      <c r="HO237" s="595"/>
      <c r="HP237" s="595"/>
      <c r="HQ237" s="595"/>
      <c r="HR237" s="595"/>
      <c r="HS237" s="595"/>
      <c r="HT237" s="595"/>
      <c r="HU237" s="595"/>
      <c r="HV237" s="595"/>
      <c r="HW237" s="595"/>
      <c r="HX237" s="595"/>
      <c r="HY237" s="595"/>
      <c r="HZ237" s="595"/>
      <c r="IA237" s="595"/>
      <c r="IB237" s="595"/>
      <c r="IC237" s="595"/>
      <c r="ID237" s="595"/>
      <c r="IE237" s="595"/>
      <c r="IF237" s="595"/>
      <c r="IG237" s="595"/>
      <c r="IH237" s="595"/>
      <c r="II237" s="595"/>
      <c r="IJ237" s="595"/>
      <c r="IK237" s="595"/>
      <c r="IL237" s="595"/>
      <c r="IM237" s="595"/>
      <c r="IN237" s="595"/>
      <c r="IO237" s="595"/>
      <c r="IP237" s="595"/>
      <c r="IQ237" s="595"/>
      <c r="IR237" s="595"/>
      <c r="IS237" s="595"/>
      <c r="IT237" s="595"/>
      <c r="IU237" s="595"/>
      <c r="IV237" s="595"/>
      <c r="IW237" s="595"/>
      <c r="IX237" s="595"/>
      <c r="IY237" s="595"/>
      <c r="IZ237" s="595"/>
      <c r="JA237" s="595"/>
      <c r="JB237" s="595"/>
      <c r="JC237" s="595"/>
      <c r="JD237" s="595"/>
      <c r="JE237" s="595"/>
      <c r="JF237" s="595"/>
      <c r="JG237" s="595"/>
      <c r="JH237" s="595"/>
      <c r="JI237" s="595"/>
      <c r="JJ237" s="595"/>
      <c r="JK237" s="595"/>
      <c r="JL237" s="595"/>
      <c r="JM237" s="595"/>
      <c r="JN237" s="595"/>
      <c r="JO237" s="595"/>
      <c r="JP237" s="595"/>
      <c r="JQ237" s="595"/>
      <c r="JR237" s="595"/>
      <c r="JS237" s="595"/>
      <c r="JT237" s="595"/>
      <c r="JU237" s="595"/>
      <c r="JV237" s="595"/>
      <c r="JW237" s="595"/>
      <c r="JX237" s="595"/>
      <c r="JY237" s="595"/>
      <c r="JZ237" s="595"/>
      <c r="KA237" s="595"/>
      <c r="KB237" s="595"/>
      <c r="KC237" s="595"/>
      <c r="KD237" s="595"/>
      <c r="KE237" s="595"/>
      <c r="KF237" s="595"/>
      <c r="KG237" s="595"/>
      <c r="KH237" s="595"/>
      <c r="KI237" s="595"/>
      <c r="KJ237" s="595"/>
      <c r="KK237" s="595"/>
      <c r="KL237" s="595"/>
      <c r="KM237" s="595"/>
      <c r="KN237" s="595"/>
      <c r="KO237" s="595"/>
      <c r="KP237" s="595"/>
      <c r="KQ237" s="595"/>
      <c r="KR237" s="595"/>
      <c r="KS237" s="595"/>
      <c r="KT237" s="595"/>
      <c r="KU237" s="595"/>
      <c r="KV237" s="595"/>
      <c r="KW237" s="595"/>
      <c r="KX237" s="595"/>
      <c r="KY237" s="595"/>
      <c r="KZ237" s="595"/>
      <c r="LA237" s="595"/>
      <c r="LB237" s="595"/>
      <c r="LC237" s="595"/>
      <c r="LD237" s="595"/>
      <c r="LE237" s="595"/>
      <c r="LF237" s="595"/>
      <c r="LG237" s="595"/>
      <c r="LH237" s="595"/>
      <c r="LI237" s="595"/>
      <c r="LJ237" s="595"/>
      <c r="LK237" s="595"/>
      <c r="LL237" s="595"/>
      <c r="LM237" s="595"/>
      <c r="LN237" s="595"/>
      <c r="LO237" s="595"/>
      <c r="LP237" s="595"/>
      <c r="LQ237" s="595"/>
      <c r="LR237" s="595"/>
      <c r="LS237" s="595"/>
      <c r="LT237" s="595"/>
      <c r="LU237" s="595"/>
      <c r="LV237" s="595"/>
      <c r="LW237" s="595"/>
      <c r="LX237" s="595"/>
      <c r="LY237" s="595"/>
      <c r="LZ237" s="595"/>
      <c r="MA237" s="595"/>
      <c r="MB237" s="595"/>
      <c r="MC237" s="595"/>
      <c r="MD237" s="595"/>
      <c r="ME237" s="595"/>
      <c r="MF237" s="595"/>
      <c r="MG237" s="595"/>
      <c r="MH237" s="595"/>
      <c r="MI237" s="595"/>
      <c r="MJ237" s="595"/>
      <c r="MK237" s="595"/>
      <c r="ML237" s="595"/>
      <c r="MM237" s="595"/>
      <c r="MN237" s="595"/>
      <c r="MO237" s="595"/>
      <c r="MP237" s="595"/>
      <c r="MQ237" s="595"/>
      <c r="MR237" s="595"/>
      <c r="MS237" s="595"/>
      <c r="MT237" s="595"/>
      <c r="MU237" s="595"/>
      <c r="MV237" s="595"/>
      <c r="MW237" s="595"/>
      <c r="MX237" s="595"/>
      <c r="MY237" s="595"/>
      <c r="MZ237" s="595"/>
      <c r="NA237" s="595"/>
      <c r="NB237" s="595"/>
      <c r="NC237" s="595"/>
      <c r="ND237" s="595"/>
      <c r="NE237" s="595"/>
      <c r="NF237" s="595"/>
      <c r="NG237" s="595"/>
      <c r="NH237" s="595"/>
      <c r="NI237" s="595"/>
      <c r="NJ237" s="595"/>
      <c r="NK237" s="595"/>
      <c r="NL237" s="595"/>
      <c r="NM237" s="595"/>
      <c r="NN237" s="595"/>
      <c r="NO237" s="595"/>
      <c r="NP237" s="595"/>
      <c r="NQ237" s="595"/>
      <c r="NR237" s="595"/>
      <c r="NS237" s="595"/>
      <c r="NT237" s="595"/>
      <c r="NU237" s="595"/>
      <c r="NV237" s="595"/>
      <c r="NW237" s="595"/>
      <c r="NX237" s="595"/>
      <c r="NY237" s="595"/>
      <c r="NZ237" s="595"/>
      <c r="OA237" s="595"/>
      <c r="OB237" s="595"/>
      <c r="OC237" s="595"/>
      <c r="OD237" s="595"/>
      <c r="OE237" s="595"/>
      <c r="OF237" s="595"/>
      <c r="OG237" s="595"/>
      <c r="OH237" s="595"/>
      <c r="OI237" s="595"/>
      <c r="OJ237" s="595"/>
      <c r="OK237" s="595"/>
      <c r="OL237" s="595"/>
      <c r="OM237" s="595"/>
      <c r="ON237" s="595"/>
      <c r="OO237" s="595"/>
      <c r="OP237" s="595"/>
      <c r="OQ237" s="595"/>
      <c r="OR237" s="595"/>
      <c r="OS237" s="595"/>
      <c r="OT237" s="595"/>
      <c r="OU237" s="595"/>
      <c r="OV237" s="595"/>
      <c r="OW237" s="595"/>
      <c r="OX237" s="595"/>
      <c r="OY237" s="595"/>
      <c r="OZ237" s="595"/>
      <c r="PA237" s="595"/>
      <c r="PB237" s="595"/>
      <c r="PC237" s="595"/>
      <c r="PD237" s="595"/>
      <c r="PE237" s="595"/>
      <c r="PF237" s="595"/>
      <c r="PG237" s="595"/>
      <c r="PH237" s="595"/>
      <c r="PI237" s="595"/>
      <c r="PJ237" s="595"/>
      <c r="PK237" s="595"/>
      <c r="PL237" s="595"/>
      <c r="PM237" s="595"/>
      <c r="PN237" s="595"/>
      <c r="PO237" s="595"/>
      <c r="PP237" s="595"/>
      <c r="PQ237" s="595"/>
      <c r="PR237" s="595"/>
      <c r="PS237" s="595"/>
      <c r="PT237" s="595"/>
      <c r="PU237" s="595"/>
      <c r="PV237" s="595"/>
      <c r="PW237" s="595"/>
      <c r="PX237" s="595"/>
      <c r="PY237" s="595"/>
      <c r="PZ237" s="595"/>
      <c r="QA237" s="595"/>
      <c r="QB237" s="595"/>
      <c r="QC237" s="595"/>
      <c r="QD237" s="595"/>
      <c r="QE237" s="595"/>
      <c r="QF237" s="595"/>
      <c r="QG237" s="595"/>
      <c r="QH237" s="595"/>
      <c r="QI237" s="595"/>
      <c r="QJ237" s="595"/>
      <c r="QK237" s="595"/>
      <c r="QL237" s="595"/>
      <c r="QM237" s="595"/>
      <c r="QN237" s="595"/>
      <c r="QO237" s="595"/>
      <c r="QP237" s="595"/>
      <c r="QQ237" s="595"/>
      <c r="QR237" s="595"/>
      <c r="QS237" s="595"/>
      <c r="QT237" s="595"/>
      <c r="QU237" s="595"/>
      <c r="QV237" s="595"/>
      <c r="QW237" s="595"/>
      <c r="QX237" s="595"/>
      <c r="QY237" s="595"/>
      <c r="QZ237" s="595"/>
      <c r="RA237" s="595"/>
      <c r="RB237" s="595"/>
      <c r="RC237" s="595"/>
      <c r="RD237" s="595"/>
      <c r="RE237" s="595"/>
      <c r="RF237" s="595"/>
      <c r="RG237" s="595"/>
      <c r="RH237" s="595"/>
      <c r="RI237" s="595"/>
      <c r="RJ237" s="595"/>
      <c r="RK237" s="595"/>
      <c r="RL237" s="595"/>
      <c r="RM237" s="595"/>
      <c r="RN237" s="595"/>
      <c r="RO237" s="595"/>
      <c r="RP237" s="595"/>
      <c r="RQ237" s="595"/>
      <c r="RR237" s="595"/>
      <c r="RS237" s="595"/>
      <c r="RT237" s="595"/>
      <c r="RU237" s="595"/>
      <c r="RV237" s="595"/>
      <c r="RW237" s="595"/>
      <c r="RX237" s="595"/>
      <c r="RY237" s="595"/>
      <c r="RZ237" s="595"/>
      <c r="SA237" s="595"/>
      <c r="SB237" s="595"/>
      <c r="SC237" s="595"/>
      <c r="SD237" s="595"/>
      <c r="SE237" s="595"/>
      <c r="SF237" s="595"/>
      <c r="SG237" s="595"/>
      <c r="SH237" s="595"/>
      <c r="SI237" s="595"/>
      <c r="SJ237" s="595"/>
      <c r="SK237" s="595"/>
      <c r="SL237" s="595"/>
      <c r="SM237" s="595"/>
      <c r="SN237" s="595"/>
      <c r="SO237" s="595"/>
      <c r="SP237" s="595"/>
      <c r="SQ237" s="595"/>
      <c r="SR237" s="595"/>
      <c r="SS237" s="595"/>
      <c r="ST237" s="595"/>
      <c r="SU237" s="595"/>
      <c r="SV237" s="595"/>
      <c r="SW237" s="595"/>
      <c r="SX237" s="595"/>
      <c r="SY237" s="595"/>
      <c r="SZ237" s="595"/>
      <c r="TA237" s="595"/>
      <c r="TB237" s="595"/>
      <c r="TC237" s="595"/>
      <c r="TD237" s="595"/>
      <c r="TE237" s="595"/>
      <c r="TF237" s="595"/>
      <c r="TG237" s="595"/>
      <c r="TH237" s="595"/>
      <c r="TI237" s="595"/>
      <c r="TJ237" s="595"/>
      <c r="TK237" s="595"/>
      <c r="TL237" s="595"/>
      <c r="TM237" s="595"/>
      <c r="TN237" s="595"/>
      <c r="TO237" s="595"/>
      <c r="TP237" s="595"/>
      <c r="TQ237" s="595"/>
      <c r="TR237" s="595"/>
      <c r="TS237" s="595"/>
      <c r="TT237" s="595"/>
      <c r="TU237" s="595"/>
      <c r="TV237" s="595"/>
      <c r="TW237" s="595"/>
      <c r="TX237" s="595"/>
      <c r="TY237" s="595"/>
      <c r="TZ237" s="595"/>
      <c r="UA237" s="595"/>
      <c r="UB237" s="595"/>
      <c r="UC237" s="595"/>
      <c r="UD237" s="595"/>
      <c r="UE237" s="595"/>
      <c r="UF237" s="595"/>
      <c r="UG237" s="595"/>
      <c r="UH237" s="595"/>
      <c r="UI237" s="595"/>
      <c r="UJ237" s="595"/>
      <c r="UK237" s="595"/>
      <c r="UL237" s="595"/>
      <c r="UM237" s="595"/>
      <c r="UN237" s="595"/>
      <c r="UO237" s="595"/>
      <c r="UP237" s="595"/>
      <c r="UQ237" s="595"/>
      <c r="UR237" s="595"/>
      <c r="US237" s="595"/>
      <c r="UT237" s="595"/>
      <c r="UU237" s="595"/>
      <c r="UV237" s="595"/>
      <c r="UW237" s="595"/>
      <c r="UX237" s="595"/>
      <c r="UY237" s="595"/>
      <c r="UZ237" s="595"/>
      <c r="VA237" s="595"/>
      <c r="VB237" s="595"/>
      <c r="VC237" s="595"/>
      <c r="VD237" s="595"/>
      <c r="VE237" s="595"/>
      <c r="VF237" s="595"/>
      <c r="VG237" s="595"/>
      <c r="VH237" s="595"/>
      <c r="VI237" s="595"/>
      <c r="VJ237" s="595"/>
      <c r="VK237" s="595"/>
      <c r="VL237" s="595"/>
      <c r="VM237" s="595"/>
      <c r="VN237" s="595"/>
      <c r="VO237" s="595"/>
      <c r="VP237" s="595"/>
      <c r="VQ237" s="595"/>
      <c r="VR237" s="595"/>
      <c r="VS237" s="595"/>
      <c r="VT237" s="595"/>
      <c r="VU237" s="595"/>
      <c r="VV237" s="595"/>
      <c r="VW237" s="595"/>
      <c r="VX237" s="595"/>
      <c r="VY237" s="595"/>
      <c r="VZ237" s="595"/>
      <c r="WA237" s="595"/>
      <c r="WB237" s="595"/>
      <c r="WC237" s="595"/>
      <c r="WD237" s="595"/>
      <c r="WE237" s="595"/>
      <c r="WF237" s="595"/>
      <c r="WG237" s="595"/>
      <c r="WH237" s="595"/>
      <c r="WI237" s="595"/>
      <c r="WJ237" s="595"/>
      <c r="WK237" s="595"/>
      <c r="WL237" s="595"/>
      <c r="WM237" s="595"/>
      <c r="WN237" s="595"/>
      <c r="WO237" s="595"/>
      <c r="WP237" s="595"/>
      <c r="WQ237" s="595"/>
      <c r="WR237" s="595"/>
      <c r="WS237" s="595"/>
      <c r="WT237" s="595"/>
      <c r="WU237" s="595"/>
      <c r="WV237" s="595"/>
      <c r="WW237" s="595"/>
      <c r="WX237" s="595"/>
      <c r="WY237" s="595"/>
      <c r="WZ237" s="595"/>
      <c r="XA237" s="595"/>
      <c r="XB237" s="595"/>
      <c r="XC237" s="595"/>
      <c r="XD237" s="595"/>
      <c r="XE237" s="595"/>
      <c r="XF237" s="595"/>
      <c r="XG237" s="595"/>
      <c r="XH237" s="595"/>
      <c r="XI237" s="595"/>
      <c r="XJ237" s="595"/>
      <c r="XK237" s="595"/>
      <c r="XL237" s="595"/>
      <c r="XM237" s="595"/>
      <c r="XN237" s="595"/>
      <c r="XO237" s="595"/>
      <c r="XP237" s="595"/>
      <c r="XQ237" s="595"/>
      <c r="XR237" s="595"/>
      <c r="XS237" s="595"/>
      <c r="XT237" s="595"/>
      <c r="XU237" s="595"/>
      <c r="XV237" s="595"/>
      <c r="XW237" s="595"/>
      <c r="XX237" s="595"/>
      <c r="XY237" s="595"/>
      <c r="XZ237" s="595"/>
      <c r="YA237" s="595"/>
      <c r="YB237" s="595"/>
      <c r="YC237" s="595"/>
      <c r="YD237" s="595"/>
      <c r="YE237" s="595"/>
      <c r="YF237" s="595"/>
      <c r="YG237" s="595"/>
      <c r="YH237" s="595"/>
      <c r="YI237" s="595"/>
      <c r="YJ237" s="595"/>
      <c r="YK237" s="595"/>
      <c r="YL237" s="595"/>
      <c r="YM237" s="595"/>
      <c r="YN237" s="595"/>
      <c r="YO237" s="595"/>
      <c r="YP237" s="595"/>
      <c r="YQ237" s="595"/>
      <c r="YR237" s="595"/>
      <c r="YS237" s="595"/>
      <c r="YT237" s="595"/>
      <c r="YU237" s="595"/>
      <c r="YV237" s="595"/>
      <c r="YW237" s="595"/>
      <c r="YX237" s="595"/>
      <c r="YY237" s="595"/>
      <c r="YZ237" s="595"/>
      <c r="ZA237" s="595"/>
      <c r="ZB237" s="595"/>
      <c r="ZC237" s="595"/>
      <c r="ZD237" s="595"/>
      <c r="ZE237" s="595"/>
      <c r="ZF237" s="595"/>
      <c r="ZG237" s="595"/>
      <c r="ZH237" s="595"/>
      <c r="ZI237" s="595"/>
      <c r="ZJ237" s="595"/>
      <c r="ZK237" s="595"/>
      <c r="ZL237" s="595"/>
      <c r="ZM237" s="595"/>
      <c r="ZN237" s="595"/>
      <c r="ZO237" s="595"/>
      <c r="ZP237" s="595"/>
      <c r="ZQ237" s="595"/>
      <c r="ZR237" s="595"/>
      <c r="ZS237" s="595"/>
      <c r="ZT237" s="595"/>
      <c r="ZU237" s="595"/>
      <c r="ZV237" s="595"/>
      <c r="ZW237" s="595"/>
      <c r="ZX237" s="595"/>
      <c r="ZY237" s="595"/>
      <c r="ZZ237" s="595"/>
      <c r="AAA237" s="595"/>
      <c r="AAB237" s="595"/>
      <c r="AAC237" s="595"/>
      <c r="AAD237" s="595"/>
      <c r="AAE237" s="595"/>
      <c r="AAF237" s="595"/>
      <c r="AAG237" s="595"/>
      <c r="AAH237" s="595"/>
      <c r="AAI237" s="595"/>
      <c r="AAJ237" s="595"/>
      <c r="AAK237" s="595"/>
      <c r="AAL237" s="595"/>
      <c r="AAM237" s="595"/>
      <c r="AAN237" s="595"/>
      <c r="AAO237" s="595"/>
      <c r="AAP237" s="595"/>
      <c r="AAQ237" s="595"/>
      <c r="AAR237" s="595"/>
      <c r="AAS237" s="595"/>
      <c r="AAT237" s="595"/>
      <c r="AAU237" s="595"/>
      <c r="AAV237" s="595"/>
      <c r="AAW237" s="595"/>
      <c r="AAX237" s="595"/>
      <c r="AAY237" s="595"/>
      <c r="AAZ237" s="595"/>
      <c r="ABA237" s="595"/>
      <c r="ABB237" s="595"/>
      <c r="ABC237" s="595"/>
      <c r="ABD237" s="595"/>
      <c r="ABE237" s="595"/>
      <c r="ABF237" s="595"/>
      <c r="ABG237" s="595"/>
      <c r="ABH237" s="595"/>
      <c r="ABI237" s="595"/>
      <c r="ABJ237" s="595"/>
      <c r="ABK237" s="595"/>
      <c r="ABL237" s="595"/>
      <c r="ABM237" s="595"/>
      <c r="ABN237" s="595"/>
      <c r="ABO237" s="595"/>
      <c r="ABP237" s="595"/>
      <c r="ABQ237" s="595"/>
      <c r="ABR237" s="595"/>
      <c r="ABS237" s="595"/>
      <c r="ABT237" s="595"/>
      <c r="ABU237" s="595"/>
      <c r="ABV237" s="595"/>
      <c r="ABW237" s="595"/>
      <c r="ABX237" s="595"/>
      <c r="ABY237" s="595"/>
      <c r="ABZ237" s="595"/>
      <c r="ACA237" s="595"/>
      <c r="ACB237" s="595"/>
      <c r="ACC237" s="595"/>
      <c r="ACD237" s="595"/>
      <c r="ACE237" s="595"/>
      <c r="ACF237" s="595"/>
      <c r="ACG237" s="595"/>
      <c r="ACH237" s="595"/>
      <c r="ACI237" s="595"/>
      <c r="ACJ237" s="595"/>
      <c r="ACK237" s="595"/>
      <c r="ACL237" s="595"/>
      <c r="ACM237" s="595"/>
      <c r="ACN237" s="595"/>
      <c r="ACO237" s="595"/>
      <c r="ACP237" s="595"/>
      <c r="ACQ237" s="595"/>
      <c r="ACR237" s="595"/>
      <c r="ACS237" s="595"/>
      <c r="ACT237" s="595"/>
      <c r="ACU237" s="595"/>
      <c r="ACV237" s="595"/>
      <c r="ACW237" s="595"/>
      <c r="ACX237" s="595"/>
      <c r="ACY237" s="595"/>
      <c r="ACZ237" s="595"/>
      <c r="ADA237" s="595"/>
      <c r="ADB237" s="595"/>
      <c r="ADC237" s="595"/>
      <c r="ADD237" s="595"/>
      <c r="ADE237" s="595"/>
      <c r="ADF237" s="595"/>
      <c r="ADG237" s="595"/>
      <c r="ADH237" s="595"/>
      <c r="ADI237" s="595"/>
      <c r="ADJ237" s="595"/>
      <c r="ADK237" s="595"/>
      <c r="ADL237" s="595"/>
      <c r="ADM237" s="595"/>
      <c r="ADN237" s="595"/>
      <c r="ADO237" s="595"/>
      <c r="ADP237" s="595"/>
      <c r="ADQ237" s="595"/>
      <c r="ADR237" s="595"/>
      <c r="ADS237" s="595"/>
      <c r="ADT237" s="595"/>
      <c r="ADU237" s="595"/>
      <c r="ADV237" s="595"/>
      <c r="ADW237" s="595"/>
      <c r="ADX237" s="595"/>
      <c r="ADY237" s="595"/>
      <c r="ADZ237" s="595"/>
      <c r="AEA237" s="595"/>
      <c r="AEB237" s="595"/>
      <c r="AEC237" s="595"/>
      <c r="AED237" s="595"/>
      <c r="AEE237" s="595"/>
      <c r="AEF237" s="595"/>
      <c r="AEG237" s="595"/>
      <c r="AEH237" s="595"/>
      <c r="AEI237" s="595"/>
      <c r="AEJ237" s="595"/>
      <c r="AEK237" s="595"/>
      <c r="AEL237" s="595"/>
      <c r="AEM237" s="595"/>
      <c r="AEN237" s="595"/>
      <c r="AEO237" s="595"/>
      <c r="AEP237" s="595"/>
      <c r="AEQ237" s="595"/>
      <c r="AER237" s="595"/>
      <c r="AES237" s="595"/>
      <c r="AET237" s="595"/>
      <c r="AEU237" s="595"/>
      <c r="AEV237" s="595"/>
      <c r="AEW237" s="595"/>
      <c r="AEX237" s="595"/>
      <c r="AEY237" s="595"/>
      <c r="AEZ237" s="595"/>
      <c r="AFA237" s="595"/>
      <c r="AFB237" s="595"/>
      <c r="AFC237" s="595"/>
      <c r="AFD237" s="595"/>
      <c r="AFE237" s="595"/>
      <c r="AFF237" s="595"/>
      <c r="AFG237" s="595"/>
      <c r="AFH237" s="595"/>
      <c r="AFI237" s="595"/>
      <c r="AFJ237" s="595"/>
      <c r="AFK237" s="595"/>
      <c r="AFL237" s="595"/>
      <c r="AFM237" s="595"/>
      <c r="AFN237" s="595"/>
      <c r="AFO237" s="595"/>
      <c r="AFP237" s="595"/>
      <c r="AFQ237" s="595"/>
      <c r="AFR237" s="595"/>
      <c r="AFS237" s="595"/>
      <c r="AFT237" s="595"/>
      <c r="AFU237" s="595"/>
      <c r="AFV237" s="595"/>
      <c r="AFW237" s="595"/>
      <c r="AFX237" s="595"/>
      <c r="AFY237" s="595"/>
      <c r="AFZ237" s="595"/>
      <c r="AGA237" s="595"/>
      <c r="AGB237" s="595"/>
      <c r="AGC237" s="595"/>
      <c r="AGD237" s="595"/>
      <c r="AGE237" s="595"/>
      <c r="AGF237" s="595"/>
      <c r="AGG237" s="595"/>
      <c r="AGH237" s="595"/>
      <c r="AGI237" s="595"/>
      <c r="AGJ237" s="595"/>
      <c r="AGK237" s="595"/>
      <c r="AGL237" s="595"/>
      <c r="AGM237" s="595"/>
      <c r="AGN237" s="595"/>
      <c r="AGO237" s="595"/>
      <c r="AGP237" s="595"/>
      <c r="AGQ237" s="595"/>
      <c r="AGR237" s="595"/>
      <c r="AGS237" s="595"/>
      <c r="AGT237" s="595"/>
      <c r="AGU237" s="595"/>
      <c r="AGV237" s="595"/>
      <c r="AGW237" s="595"/>
      <c r="AGX237" s="595"/>
      <c r="AGY237" s="595"/>
      <c r="AGZ237" s="595"/>
      <c r="AHA237" s="595"/>
      <c r="AHB237" s="595"/>
      <c r="AHC237" s="595"/>
      <c r="AHD237" s="595"/>
      <c r="AHE237" s="595"/>
      <c r="AHF237" s="595"/>
      <c r="AHG237" s="595"/>
      <c r="AHH237" s="595"/>
      <c r="AHI237" s="595"/>
      <c r="AHJ237" s="595"/>
      <c r="AHK237" s="595"/>
      <c r="AHL237" s="595"/>
      <c r="AHM237" s="595"/>
      <c r="AHN237" s="595"/>
      <c r="AHO237" s="595"/>
      <c r="AHP237" s="595"/>
      <c r="AHQ237" s="595"/>
      <c r="AHR237" s="595"/>
      <c r="AHS237" s="595"/>
      <c r="AHT237" s="595"/>
      <c r="AHU237" s="595"/>
      <c r="AHV237" s="595"/>
      <c r="AHW237" s="595"/>
      <c r="AHX237" s="595"/>
      <c r="AHY237" s="595"/>
      <c r="AHZ237" s="595"/>
      <c r="AIA237" s="595"/>
      <c r="AIB237" s="595"/>
      <c r="AIC237" s="595"/>
      <c r="AID237" s="595"/>
      <c r="AIE237" s="595"/>
      <c r="AIF237" s="595"/>
      <c r="AIG237" s="595"/>
      <c r="AIH237" s="595"/>
      <c r="AII237" s="595"/>
      <c r="AIJ237" s="595"/>
      <c r="AIK237" s="595"/>
      <c r="AIL237" s="595"/>
      <c r="AIM237" s="595"/>
      <c r="AIN237" s="595"/>
      <c r="AIO237" s="595"/>
      <c r="AIP237" s="595"/>
      <c r="AIQ237" s="595"/>
      <c r="AIR237" s="595"/>
      <c r="AIS237" s="595"/>
      <c r="AIT237" s="595"/>
      <c r="AIU237" s="595"/>
      <c r="AIV237" s="595"/>
      <c r="AIW237" s="595"/>
      <c r="AIX237" s="595"/>
      <c r="AIY237" s="595"/>
      <c r="AIZ237" s="595"/>
      <c r="AJA237" s="595"/>
      <c r="AJB237" s="595"/>
      <c r="AJC237" s="595"/>
      <c r="AJD237" s="595"/>
      <c r="AJE237" s="595"/>
      <c r="AJF237" s="595"/>
      <c r="AJG237" s="595"/>
      <c r="AJH237" s="595"/>
      <c r="AJI237" s="595"/>
      <c r="AJJ237" s="595"/>
      <c r="AJK237" s="595"/>
      <c r="AJL237" s="595"/>
      <c r="AJM237" s="595"/>
      <c r="AJN237" s="595"/>
      <c r="AJO237" s="595"/>
      <c r="AJP237" s="595"/>
      <c r="AJQ237" s="595"/>
      <c r="AJR237" s="595"/>
      <c r="AJS237" s="595"/>
      <c r="AJT237" s="595"/>
      <c r="AJU237" s="595"/>
      <c r="AJV237" s="595"/>
      <c r="AJW237" s="595"/>
      <c r="AJX237" s="595"/>
      <c r="AJY237" s="595"/>
      <c r="AJZ237" s="595"/>
      <c r="AKA237" s="595"/>
      <c r="AKB237" s="595"/>
      <c r="AKC237" s="595"/>
      <c r="AKD237" s="595"/>
      <c r="AKE237" s="595"/>
      <c r="AKF237" s="595"/>
      <c r="AKG237" s="595"/>
      <c r="AKH237" s="595"/>
      <c r="AKI237" s="595"/>
      <c r="AKJ237" s="595"/>
      <c r="AKK237" s="595"/>
      <c r="AKL237" s="595"/>
      <c r="AKM237" s="595"/>
      <c r="AKN237" s="595"/>
      <c r="AKO237" s="595"/>
      <c r="AKP237" s="595"/>
      <c r="AKQ237" s="595"/>
      <c r="AKR237" s="595"/>
      <c r="AKS237" s="595"/>
      <c r="AKT237" s="595"/>
      <c r="AKU237" s="595"/>
      <c r="AKV237" s="595"/>
      <c r="AKW237" s="595"/>
      <c r="AKX237" s="595"/>
      <c r="AKY237" s="595"/>
      <c r="AKZ237" s="595"/>
      <c r="ALA237" s="595"/>
      <c r="ALB237" s="595"/>
      <c r="ALC237" s="595"/>
      <c r="ALD237" s="595"/>
      <c r="ALE237" s="595"/>
      <c r="ALF237" s="595"/>
      <c r="ALG237" s="595"/>
      <c r="ALH237" s="595"/>
      <c r="ALI237" s="595"/>
      <c r="ALJ237" s="595"/>
      <c r="ALK237" s="595"/>
      <c r="ALL237" s="595"/>
      <c r="ALM237" s="595"/>
      <c r="ALN237" s="595"/>
      <c r="ALO237" s="595"/>
      <c r="ALP237" s="595"/>
      <c r="ALQ237" s="595"/>
      <c r="ALR237" s="595"/>
      <c r="ALS237" s="595"/>
      <c r="ALT237" s="595"/>
      <c r="ALU237" s="595"/>
      <c r="ALV237" s="595"/>
      <c r="ALW237" s="595"/>
      <c r="ALX237" s="595"/>
      <c r="ALY237" s="595"/>
      <c r="ALZ237" s="595"/>
      <c r="AMA237" s="595"/>
      <c r="AMB237" s="595"/>
      <c r="AMC237" s="595"/>
      <c r="AMD237" s="595"/>
      <c r="AME237" s="595"/>
      <c r="AMF237" s="595"/>
      <c r="AMG237" s="595"/>
      <c r="AMH237" s="595"/>
      <c r="AMI237" s="595"/>
      <c r="AMJ237" s="595"/>
      <c r="AMK237" s="595"/>
      <c r="AML237" s="595"/>
      <c r="AMM237" s="595"/>
      <c r="AMN237" s="595"/>
      <c r="AMO237" s="595"/>
      <c r="AMP237" s="595"/>
      <c r="AMQ237" s="595"/>
      <c r="AMR237" s="595"/>
      <c r="AMS237" s="595"/>
      <c r="AMT237" s="595"/>
      <c r="AMU237" s="595"/>
      <c r="AMV237" s="595"/>
      <c r="AMW237" s="595"/>
      <c r="AMX237" s="595"/>
      <c r="AMY237" s="595"/>
      <c r="AMZ237" s="595"/>
      <c r="ANA237" s="595"/>
      <c r="ANB237" s="595"/>
      <c r="ANC237" s="595"/>
      <c r="AND237" s="595"/>
      <c r="ANE237" s="595"/>
      <c r="ANF237" s="595"/>
      <c r="ANG237" s="595"/>
      <c r="ANH237" s="595"/>
      <c r="ANI237" s="595"/>
      <c r="ANJ237" s="595"/>
      <c r="ANK237" s="595"/>
      <c r="ANL237" s="595"/>
      <c r="ANM237" s="595"/>
      <c r="ANN237" s="595"/>
      <c r="ANO237" s="595"/>
      <c r="ANP237" s="595"/>
      <c r="ANQ237" s="595"/>
      <c r="ANR237" s="595"/>
      <c r="ANS237" s="595"/>
      <c r="ANT237" s="595"/>
      <c r="ANU237" s="595"/>
      <c r="ANV237" s="595"/>
      <c r="ANW237" s="595"/>
      <c r="ANX237" s="595"/>
      <c r="ANY237" s="595"/>
      <c r="ANZ237" s="595"/>
      <c r="AOA237" s="595"/>
      <c r="AOB237" s="595"/>
      <c r="AOC237" s="595"/>
      <c r="AOD237" s="595"/>
      <c r="AOE237" s="595"/>
      <c r="AOF237" s="595"/>
      <c r="AOG237" s="595"/>
      <c r="AOH237" s="595"/>
      <c r="AOI237" s="595"/>
      <c r="AOJ237" s="595"/>
      <c r="AOK237" s="595"/>
      <c r="AOL237" s="595"/>
      <c r="AOM237" s="595"/>
      <c r="AON237" s="595"/>
      <c r="AOO237" s="595"/>
      <c r="AOP237" s="595"/>
      <c r="AOQ237" s="595"/>
      <c r="AOR237" s="595"/>
      <c r="AOS237" s="595"/>
      <c r="AOT237" s="595"/>
      <c r="AOU237" s="595"/>
      <c r="AOV237" s="595"/>
      <c r="AOW237" s="595"/>
      <c r="AOX237" s="595"/>
      <c r="AOY237" s="595"/>
      <c r="AOZ237" s="595"/>
      <c r="APA237" s="595"/>
      <c r="APB237" s="595"/>
      <c r="APC237" s="595"/>
      <c r="APD237" s="595"/>
      <c r="APE237" s="595"/>
      <c r="APF237" s="595"/>
      <c r="APG237" s="595"/>
      <c r="APH237" s="595"/>
      <c r="API237" s="595"/>
      <c r="APJ237" s="595"/>
      <c r="APK237" s="595"/>
      <c r="APL237" s="595"/>
      <c r="APM237" s="595"/>
      <c r="APN237" s="595"/>
      <c r="APO237" s="595"/>
      <c r="APP237" s="595"/>
      <c r="APQ237" s="595"/>
      <c r="APR237" s="595"/>
      <c r="APS237" s="595"/>
      <c r="APT237" s="595"/>
      <c r="APU237" s="595"/>
      <c r="APV237" s="595"/>
      <c r="APW237" s="595"/>
      <c r="APX237" s="595"/>
      <c r="APY237" s="595"/>
      <c r="APZ237" s="595"/>
      <c r="AQA237" s="595"/>
      <c r="AQB237" s="595"/>
      <c r="AQC237" s="595"/>
      <c r="AQD237" s="595"/>
      <c r="AQE237" s="595"/>
      <c r="AQF237" s="595"/>
      <c r="AQG237" s="595"/>
      <c r="AQH237" s="595"/>
      <c r="AQI237" s="595"/>
      <c r="AQJ237" s="595"/>
      <c r="AQK237" s="595"/>
      <c r="AQL237" s="595"/>
      <c r="AQM237" s="595"/>
      <c r="AQN237" s="595"/>
      <c r="AQO237" s="595"/>
      <c r="AQP237" s="595"/>
      <c r="AQQ237" s="595"/>
      <c r="AQR237" s="595"/>
      <c r="AQS237" s="595"/>
      <c r="AQT237" s="595"/>
      <c r="AQU237" s="595"/>
      <c r="AQV237" s="595"/>
      <c r="AQW237" s="595"/>
      <c r="AQX237" s="595"/>
      <c r="AQY237" s="595"/>
      <c r="AQZ237" s="595"/>
      <c r="ARA237" s="595"/>
      <c r="ARB237" s="595"/>
      <c r="ARC237" s="595"/>
      <c r="ARD237" s="595"/>
      <c r="ARE237" s="595"/>
      <c r="ARF237" s="595"/>
      <c r="ARG237" s="595"/>
      <c r="ARH237" s="595"/>
      <c r="ARI237" s="595"/>
      <c r="ARJ237" s="595"/>
      <c r="ARK237" s="595"/>
      <c r="ARL237" s="595"/>
      <c r="ARM237" s="595"/>
      <c r="ARN237" s="595"/>
      <c r="ARO237" s="595"/>
      <c r="ARP237" s="595"/>
      <c r="ARQ237" s="595"/>
      <c r="ARR237" s="595"/>
      <c r="ARS237" s="595"/>
      <c r="ART237" s="595"/>
      <c r="ARU237" s="595"/>
      <c r="ARV237" s="595"/>
      <c r="ARW237" s="595"/>
      <c r="ARX237" s="595"/>
      <c r="ARY237" s="595"/>
      <c r="ARZ237" s="595"/>
      <c r="ASA237" s="595"/>
      <c r="ASB237" s="595"/>
      <c r="ASC237" s="595"/>
      <c r="ASD237" s="595"/>
      <c r="ASE237" s="595"/>
      <c r="ASF237" s="595"/>
      <c r="ASG237" s="595"/>
      <c r="ASH237" s="595"/>
      <c r="ASI237" s="595"/>
      <c r="ASJ237" s="595"/>
      <c r="ASK237" s="595"/>
      <c r="ASL237" s="595"/>
      <c r="ASM237" s="595"/>
      <c r="ASN237" s="595"/>
      <c r="ASO237" s="595"/>
      <c r="ASP237" s="595"/>
      <c r="ASQ237" s="595"/>
      <c r="ASR237" s="595"/>
      <c r="ASS237" s="595"/>
      <c r="AST237" s="595"/>
      <c r="ASU237" s="595"/>
      <c r="ASV237" s="595"/>
      <c r="ASW237" s="595"/>
      <c r="ASX237" s="595"/>
      <c r="ASY237" s="595"/>
      <c r="ASZ237" s="595"/>
      <c r="ATA237" s="595"/>
      <c r="ATB237" s="595"/>
      <c r="ATC237" s="595"/>
      <c r="ATD237" s="595"/>
      <c r="ATE237" s="595"/>
      <c r="ATF237" s="595"/>
      <c r="ATG237" s="595"/>
      <c r="ATH237" s="595"/>
      <c r="ATI237" s="595"/>
      <c r="ATJ237" s="595"/>
      <c r="ATK237" s="595"/>
      <c r="ATL237" s="595"/>
      <c r="ATM237" s="595"/>
      <c r="ATN237" s="595"/>
      <c r="ATO237" s="595"/>
      <c r="ATP237" s="595"/>
      <c r="ATQ237" s="595"/>
      <c r="ATR237" s="595"/>
      <c r="ATS237" s="595"/>
      <c r="ATT237" s="595"/>
      <c r="ATU237" s="595"/>
      <c r="ATV237" s="595"/>
      <c r="ATW237" s="595"/>
      <c r="ATX237" s="595"/>
      <c r="ATY237" s="595"/>
      <c r="ATZ237" s="595"/>
      <c r="AUA237" s="595"/>
      <c r="AUB237" s="595"/>
      <c r="AUC237" s="595"/>
      <c r="AUD237" s="595"/>
      <c r="AUE237" s="595"/>
      <c r="AUF237" s="595"/>
      <c r="AUG237" s="595"/>
      <c r="AUH237" s="595"/>
      <c r="AUI237" s="595"/>
      <c r="AUJ237" s="595"/>
      <c r="AUK237" s="595"/>
      <c r="AUL237" s="595"/>
      <c r="AUM237" s="595"/>
      <c r="AUN237" s="595"/>
      <c r="AUO237" s="595"/>
      <c r="AUP237" s="595"/>
      <c r="AUQ237" s="595"/>
      <c r="AUR237" s="595"/>
      <c r="AUS237" s="595"/>
      <c r="AUT237" s="595"/>
      <c r="AUU237" s="595"/>
      <c r="AUV237" s="595"/>
      <c r="AUW237" s="595"/>
      <c r="AUX237" s="595"/>
      <c r="AUY237" s="595"/>
      <c r="AUZ237" s="595"/>
      <c r="AVA237" s="595"/>
      <c r="AVB237" s="595"/>
      <c r="AVC237" s="595"/>
      <c r="AVD237" s="595"/>
      <c r="AVE237" s="595"/>
      <c r="AVF237" s="595"/>
      <c r="AVG237" s="595"/>
      <c r="AVH237" s="595"/>
      <c r="AVI237" s="595"/>
      <c r="AVJ237" s="595"/>
      <c r="AVK237" s="595"/>
      <c r="AVL237" s="595"/>
      <c r="AVM237" s="595"/>
      <c r="AVN237" s="595"/>
      <c r="AVO237" s="595"/>
      <c r="AVP237" s="595"/>
      <c r="AVQ237" s="595"/>
      <c r="AVR237" s="595"/>
      <c r="AVS237" s="595"/>
      <c r="AVT237" s="595"/>
      <c r="AVU237" s="595"/>
      <c r="AVV237" s="595"/>
      <c r="AVW237" s="595"/>
      <c r="AVX237" s="595"/>
      <c r="AVY237" s="595"/>
      <c r="AVZ237" s="595"/>
      <c r="AWA237" s="595"/>
      <c r="AWB237" s="595"/>
      <c r="AWC237" s="595"/>
      <c r="AWD237" s="595"/>
      <c r="AWE237" s="595"/>
      <c r="AWF237" s="595"/>
      <c r="AWG237" s="595"/>
      <c r="AWH237" s="595"/>
      <c r="AWI237" s="595"/>
      <c r="AWJ237" s="595"/>
      <c r="AWK237" s="595"/>
      <c r="AWL237" s="595"/>
      <c r="AWM237" s="595"/>
      <c r="AWN237" s="595"/>
      <c r="AWO237" s="595"/>
      <c r="AWP237" s="595"/>
      <c r="AWQ237" s="595"/>
      <c r="AWR237" s="595"/>
      <c r="AWS237" s="595"/>
      <c r="AWT237" s="595"/>
      <c r="AWU237" s="595"/>
      <c r="AWV237" s="595"/>
      <c r="AWW237" s="595"/>
      <c r="AWX237" s="595"/>
      <c r="AWY237" s="595"/>
      <c r="AWZ237" s="595"/>
      <c r="AXA237" s="595"/>
      <c r="AXB237" s="595"/>
      <c r="AXC237" s="595"/>
      <c r="AXD237" s="595"/>
      <c r="AXE237" s="595"/>
      <c r="AXF237" s="595"/>
      <c r="AXG237" s="595"/>
      <c r="AXH237" s="595"/>
      <c r="AXI237" s="595"/>
      <c r="AXJ237" s="595"/>
    </row>
    <row r="238" spans="1:1310" ht="20.100000000000001" customHeight="1">
      <c r="A238" s="597"/>
      <c r="B238" s="460"/>
      <c r="C238" s="460"/>
      <c r="D238" s="460"/>
      <c r="E238" s="366"/>
      <c r="F238" s="366"/>
      <c r="G238" s="460"/>
      <c r="H238" s="460"/>
      <c r="I238" s="460"/>
      <c r="J238" s="460"/>
      <c r="K238" s="460"/>
      <c r="L238" s="460"/>
      <c r="M238" s="460"/>
      <c r="N238" s="460"/>
      <c r="O238" s="460"/>
      <c r="P238" s="460"/>
      <c r="Q238" s="460"/>
    </row>
    <row r="239" spans="1:1310" ht="20.100000000000001" customHeight="1">
      <c r="A239" s="597"/>
      <c r="B239" s="1899" t="s">
        <v>1847</v>
      </c>
      <c r="C239" s="1899"/>
      <c r="D239" s="1899"/>
      <c r="E239" s="146" t="s">
        <v>1848</v>
      </c>
      <c r="F239" s="611"/>
      <c r="G239" s="146" t="s">
        <v>1849</v>
      </c>
      <c r="H239" s="612"/>
      <c r="I239" s="460"/>
      <c r="J239" s="146" t="s">
        <v>1850</v>
      </c>
      <c r="K239" s="612"/>
      <c r="L239" s="460"/>
      <c r="M239" s="613" t="s">
        <v>1851</v>
      </c>
      <c r="Q239" s="460"/>
    </row>
    <row r="240" spans="1:1310" ht="20.100000000000001" customHeight="1">
      <c r="A240" s="597"/>
      <c r="B240" s="460"/>
      <c r="C240" s="460"/>
      <c r="D240" s="460"/>
      <c r="E240" s="366"/>
      <c r="F240" s="366"/>
      <c r="G240" s="460"/>
      <c r="H240" s="460"/>
      <c r="I240" s="460"/>
      <c r="J240" s="460"/>
      <c r="K240" s="460"/>
      <c r="L240" s="460"/>
      <c r="M240" s="460"/>
      <c r="N240" s="460"/>
      <c r="O240" s="460"/>
      <c r="P240" s="460"/>
      <c r="Q240" s="460"/>
    </row>
    <row r="241" spans="1:1310" s="596" customFormat="1" ht="23.25" customHeight="1">
      <c r="A241" s="597"/>
      <c r="B241" s="610"/>
      <c r="C241" s="610"/>
      <c r="D241" s="610"/>
      <c r="E241" s="610"/>
      <c r="F241" s="610"/>
      <c r="G241" s="610"/>
      <c r="H241" s="610"/>
      <c r="I241" s="610"/>
      <c r="J241" s="610"/>
      <c r="K241" s="610"/>
      <c r="L241" s="610"/>
      <c r="M241" s="610"/>
      <c r="N241" s="610"/>
      <c r="O241" s="610"/>
      <c r="P241" s="610"/>
      <c r="Q241" s="610"/>
      <c r="R241" s="50"/>
      <c r="S241" s="50"/>
      <c r="T241" s="50"/>
      <c r="U241" s="50"/>
      <c r="V241" s="50"/>
      <c r="W241" s="50"/>
      <c r="X241" s="50"/>
      <c r="Y241" s="50"/>
      <c r="Z241" s="50"/>
      <c r="AA241" s="50"/>
      <c r="AB241" s="50"/>
      <c r="AC241" s="50"/>
      <c r="AD241" s="595"/>
      <c r="AE241" s="595"/>
      <c r="AF241" s="595"/>
      <c r="AG241" s="595"/>
      <c r="AH241" s="595"/>
      <c r="AI241" s="595"/>
      <c r="AJ241" s="595"/>
      <c r="AK241" s="595"/>
      <c r="AL241" s="595"/>
      <c r="AM241" s="595"/>
      <c r="AN241" s="595"/>
      <c r="AO241" s="595"/>
      <c r="AP241" s="595"/>
      <c r="AQ241" s="595"/>
      <c r="AR241" s="595"/>
      <c r="AS241" s="595"/>
      <c r="AT241" s="595"/>
      <c r="AU241" s="595"/>
      <c r="AV241" s="595"/>
      <c r="AW241" s="595"/>
      <c r="AX241" s="595"/>
      <c r="AY241" s="595"/>
      <c r="AZ241" s="595"/>
      <c r="BA241" s="595"/>
      <c r="BB241" s="595"/>
      <c r="BC241" s="595"/>
      <c r="BD241" s="595"/>
      <c r="BE241" s="595"/>
      <c r="BF241" s="595"/>
      <c r="BG241" s="595"/>
      <c r="BH241" s="595"/>
      <c r="BI241" s="595"/>
      <c r="BJ241" s="595"/>
      <c r="BK241" s="595"/>
      <c r="BL241" s="595"/>
      <c r="BM241" s="595"/>
      <c r="BN241" s="595"/>
      <c r="BO241" s="595"/>
      <c r="BP241" s="595"/>
      <c r="BQ241" s="595"/>
      <c r="BR241" s="595"/>
      <c r="BS241" s="595"/>
      <c r="BT241" s="595"/>
      <c r="BU241" s="595"/>
      <c r="BV241" s="595"/>
      <c r="BW241" s="595"/>
      <c r="BX241" s="595"/>
      <c r="BY241" s="595"/>
      <c r="BZ241" s="595"/>
      <c r="CA241" s="595"/>
      <c r="CB241" s="595"/>
      <c r="CC241" s="595"/>
      <c r="CD241" s="595"/>
      <c r="CE241" s="595"/>
      <c r="CF241" s="595"/>
      <c r="CG241" s="595"/>
      <c r="CH241" s="595"/>
      <c r="CI241" s="595"/>
      <c r="CJ241" s="595"/>
      <c r="CK241" s="595"/>
      <c r="CL241" s="595"/>
      <c r="CM241" s="595"/>
      <c r="CN241" s="595"/>
      <c r="CO241" s="595"/>
      <c r="CP241" s="595"/>
      <c r="CQ241" s="595"/>
      <c r="CR241" s="595"/>
      <c r="CS241" s="595"/>
      <c r="CT241" s="595"/>
      <c r="CU241" s="595"/>
      <c r="CV241" s="595"/>
      <c r="CW241" s="595"/>
      <c r="CX241" s="595"/>
      <c r="CY241" s="595"/>
      <c r="CZ241" s="595"/>
      <c r="DA241" s="595"/>
      <c r="DB241" s="595"/>
      <c r="DC241" s="595"/>
      <c r="DD241" s="595"/>
      <c r="DE241" s="595"/>
      <c r="DF241" s="595"/>
      <c r="DG241" s="595"/>
      <c r="DH241" s="595"/>
      <c r="DI241" s="595"/>
      <c r="DJ241" s="595"/>
      <c r="DK241" s="595"/>
      <c r="DL241" s="595"/>
      <c r="DM241" s="595"/>
      <c r="DN241" s="595"/>
      <c r="DO241" s="595"/>
      <c r="DP241" s="595"/>
      <c r="DQ241" s="595"/>
      <c r="DR241" s="595"/>
      <c r="DS241" s="595"/>
      <c r="DT241" s="595"/>
      <c r="DU241" s="595"/>
      <c r="DV241" s="595"/>
      <c r="DW241" s="595"/>
      <c r="DX241" s="595"/>
      <c r="DY241" s="595"/>
      <c r="DZ241" s="595"/>
      <c r="EA241" s="595"/>
      <c r="EB241" s="595"/>
      <c r="EC241" s="595"/>
      <c r="ED241" s="595"/>
      <c r="EE241" s="595"/>
      <c r="EF241" s="595"/>
      <c r="EG241" s="595"/>
      <c r="EH241" s="595"/>
      <c r="EI241" s="595"/>
      <c r="EJ241" s="595"/>
      <c r="EK241" s="595"/>
      <c r="EL241" s="595"/>
      <c r="EM241" s="595"/>
      <c r="EN241" s="595"/>
      <c r="EO241" s="595"/>
      <c r="EP241" s="595"/>
      <c r="EQ241" s="595"/>
      <c r="ER241" s="595"/>
      <c r="ES241" s="595"/>
      <c r="ET241" s="595"/>
      <c r="EU241" s="595"/>
      <c r="EV241" s="595"/>
      <c r="EW241" s="595"/>
      <c r="EX241" s="595"/>
      <c r="EY241" s="595"/>
      <c r="EZ241" s="595"/>
      <c r="FA241" s="595"/>
      <c r="FB241" s="595"/>
      <c r="FC241" s="595"/>
      <c r="FD241" s="595"/>
      <c r="FE241" s="595"/>
      <c r="FF241" s="595"/>
      <c r="FG241" s="595"/>
      <c r="FH241" s="595"/>
      <c r="FI241" s="595"/>
      <c r="FJ241" s="595"/>
      <c r="FK241" s="595"/>
      <c r="FL241" s="595"/>
      <c r="FM241" s="595"/>
      <c r="FN241" s="595"/>
      <c r="FO241" s="595"/>
      <c r="FP241" s="595"/>
      <c r="FQ241" s="595"/>
      <c r="FR241" s="595"/>
      <c r="FS241" s="595"/>
      <c r="FT241" s="595"/>
      <c r="FU241" s="595"/>
      <c r="FV241" s="595"/>
      <c r="FW241" s="595"/>
      <c r="FX241" s="595"/>
      <c r="FY241" s="595"/>
      <c r="FZ241" s="595"/>
      <c r="GA241" s="595"/>
      <c r="GB241" s="595"/>
      <c r="GC241" s="595"/>
      <c r="GD241" s="595"/>
      <c r="GE241" s="595"/>
      <c r="GF241" s="595"/>
      <c r="GG241" s="595"/>
      <c r="GH241" s="595"/>
      <c r="GI241" s="595"/>
      <c r="GJ241" s="595"/>
      <c r="GK241" s="595"/>
      <c r="GL241" s="595"/>
      <c r="GM241" s="595"/>
      <c r="GN241" s="595"/>
      <c r="GO241" s="595"/>
      <c r="GP241" s="595"/>
      <c r="GQ241" s="595"/>
      <c r="GR241" s="595"/>
      <c r="GS241" s="595"/>
      <c r="GT241" s="595"/>
      <c r="GU241" s="595"/>
      <c r="GV241" s="595"/>
      <c r="GW241" s="595"/>
      <c r="GX241" s="595"/>
      <c r="GY241" s="595"/>
      <c r="GZ241" s="595"/>
      <c r="HA241" s="595"/>
      <c r="HB241" s="595"/>
      <c r="HC241" s="595"/>
      <c r="HD241" s="595"/>
      <c r="HE241" s="595"/>
      <c r="HF241" s="595"/>
      <c r="HG241" s="595"/>
      <c r="HH241" s="595"/>
      <c r="HI241" s="595"/>
      <c r="HJ241" s="595"/>
      <c r="HK241" s="595"/>
      <c r="HL241" s="595"/>
      <c r="HM241" s="595"/>
      <c r="HN241" s="595"/>
      <c r="HO241" s="595"/>
      <c r="HP241" s="595"/>
      <c r="HQ241" s="595"/>
      <c r="HR241" s="595"/>
      <c r="HS241" s="595"/>
      <c r="HT241" s="595"/>
      <c r="HU241" s="595"/>
      <c r="HV241" s="595"/>
      <c r="HW241" s="595"/>
      <c r="HX241" s="595"/>
      <c r="HY241" s="595"/>
      <c r="HZ241" s="595"/>
      <c r="IA241" s="595"/>
      <c r="IB241" s="595"/>
      <c r="IC241" s="595"/>
      <c r="ID241" s="595"/>
      <c r="IE241" s="595"/>
      <c r="IF241" s="595"/>
      <c r="IG241" s="595"/>
      <c r="IH241" s="595"/>
      <c r="II241" s="595"/>
      <c r="IJ241" s="595"/>
      <c r="IK241" s="595"/>
      <c r="IL241" s="595"/>
      <c r="IM241" s="595"/>
      <c r="IN241" s="595"/>
      <c r="IO241" s="595"/>
      <c r="IP241" s="595"/>
      <c r="IQ241" s="595"/>
      <c r="IR241" s="595"/>
      <c r="IS241" s="595"/>
      <c r="IT241" s="595"/>
      <c r="IU241" s="595"/>
      <c r="IV241" s="595"/>
      <c r="IW241" s="595"/>
      <c r="IX241" s="595"/>
      <c r="IY241" s="595"/>
      <c r="IZ241" s="595"/>
      <c r="JA241" s="595"/>
      <c r="JB241" s="595"/>
      <c r="JC241" s="595"/>
      <c r="JD241" s="595"/>
      <c r="JE241" s="595"/>
      <c r="JF241" s="595"/>
      <c r="JG241" s="595"/>
      <c r="JH241" s="595"/>
      <c r="JI241" s="595"/>
      <c r="JJ241" s="595"/>
      <c r="JK241" s="595"/>
      <c r="JL241" s="595"/>
      <c r="JM241" s="595"/>
      <c r="JN241" s="595"/>
      <c r="JO241" s="595"/>
      <c r="JP241" s="595"/>
      <c r="JQ241" s="595"/>
      <c r="JR241" s="595"/>
      <c r="JS241" s="595"/>
      <c r="JT241" s="595"/>
      <c r="JU241" s="595"/>
      <c r="JV241" s="595"/>
      <c r="JW241" s="595"/>
      <c r="JX241" s="595"/>
      <c r="JY241" s="595"/>
      <c r="JZ241" s="595"/>
      <c r="KA241" s="595"/>
      <c r="KB241" s="595"/>
      <c r="KC241" s="595"/>
      <c r="KD241" s="595"/>
      <c r="KE241" s="595"/>
      <c r="KF241" s="595"/>
      <c r="KG241" s="595"/>
      <c r="KH241" s="595"/>
      <c r="KI241" s="595"/>
      <c r="KJ241" s="595"/>
      <c r="KK241" s="595"/>
      <c r="KL241" s="595"/>
      <c r="KM241" s="595"/>
      <c r="KN241" s="595"/>
      <c r="KO241" s="595"/>
      <c r="KP241" s="595"/>
      <c r="KQ241" s="595"/>
      <c r="KR241" s="595"/>
      <c r="KS241" s="595"/>
      <c r="KT241" s="595"/>
      <c r="KU241" s="595"/>
      <c r="KV241" s="595"/>
      <c r="KW241" s="595"/>
      <c r="KX241" s="595"/>
      <c r="KY241" s="595"/>
      <c r="KZ241" s="595"/>
      <c r="LA241" s="595"/>
      <c r="LB241" s="595"/>
      <c r="LC241" s="595"/>
      <c r="LD241" s="595"/>
      <c r="LE241" s="595"/>
      <c r="LF241" s="595"/>
      <c r="LG241" s="595"/>
      <c r="LH241" s="595"/>
      <c r="LI241" s="595"/>
      <c r="LJ241" s="595"/>
      <c r="LK241" s="595"/>
      <c r="LL241" s="595"/>
      <c r="LM241" s="595"/>
      <c r="LN241" s="595"/>
      <c r="LO241" s="595"/>
      <c r="LP241" s="595"/>
      <c r="LQ241" s="595"/>
      <c r="LR241" s="595"/>
      <c r="LS241" s="595"/>
      <c r="LT241" s="595"/>
      <c r="LU241" s="595"/>
      <c r="LV241" s="595"/>
      <c r="LW241" s="595"/>
      <c r="LX241" s="595"/>
      <c r="LY241" s="595"/>
      <c r="LZ241" s="595"/>
      <c r="MA241" s="595"/>
      <c r="MB241" s="595"/>
      <c r="MC241" s="595"/>
      <c r="MD241" s="595"/>
      <c r="ME241" s="595"/>
      <c r="MF241" s="595"/>
      <c r="MG241" s="595"/>
      <c r="MH241" s="595"/>
      <c r="MI241" s="595"/>
      <c r="MJ241" s="595"/>
      <c r="MK241" s="595"/>
      <c r="ML241" s="595"/>
      <c r="MM241" s="595"/>
      <c r="MN241" s="595"/>
      <c r="MO241" s="595"/>
      <c r="MP241" s="595"/>
      <c r="MQ241" s="595"/>
      <c r="MR241" s="595"/>
      <c r="MS241" s="595"/>
      <c r="MT241" s="595"/>
      <c r="MU241" s="595"/>
      <c r="MV241" s="595"/>
      <c r="MW241" s="595"/>
      <c r="MX241" s="595"/>
      <c r="MY241" s="595"/>
      <c r="MZ241" s="595"/>
      <c r="NA241" s="595"/>
      <c r="NB241" s="595"/>
      <c r="NC241" s="595"/>
      <c r="ND241" s="595"/>
      <c r="NE241" s="595"/>
      <c r="NF241" s="595"/>
      <c r="NG241" s="595"/>
      <c r="NH241" s="595"/>
      <c r="NI241" s="595"/>
      <c r="NJ241" s="595"/>
      <c r="NK241" s="595"/>
      <c r="NL241" s="595"/>
      <c r="NM241" s="595"/>
      <c r="NN241" s="595"/>
      <c r="NO241" s="595"/>
      <c r="NP241" s="595"/>
      <c r="NQ241" s="595"/>
      <c r="NR241" s="595"/>
      <c r="NS241" s="595"/>
      <c r="NT241" s="595"/>
      <c r="NU241" s="595"/>
      <c r="NV241" s="595"/>
      <c r="NW241" s="595"/>
      <c r="NX241" s="595"/>
      <c r="NY241" s="595"/>
      <c r="NZ241" s="595"/>
      <c r="OA241" s="595"/>
      <c r="OB241" s="595"/>
      <c r="OC241" s="595"/>
      <c r="OD241" s="595"/>
      <c r="OE241" s="595"/>
      <c r="OF241" s="595"/>
      <c r="OG241" s="595"/>
      <c r="OH241" s="595"/>
      <c r="OI241" s="595"/>
      <c r="OJ241" s="595"/>
      <c r="OK241" s="595"/>
      <c r="OL241" s="595"/>
      <c r="OM241" s="595"/>
      <c r="ON241" s="595"/>
      <c r="OO241" s="595"/>
      <c r="OP241" s="595"/>
      <c r="OQ241" s="595"/>
      <c r="OR241" s="595"/>
      <c r="OS241" s="595"/>
      <c r="OT241" s="595"/>
      <c r="OU241" s="595"/>
      <c r="OV241" s="595"/>
      <c r="OW241" s="595"/>
      <c r="OX241" s="595"/>
      <c r="OY241" s="595"/>
      <c r="OZ241" s="595"/>
      <c r="PA241" s="595"/>
      <c r="PB241" s="595"/>
      <c r="PC241" s="595"/>
      <c r="PD241" s="595"/>
      <c r="PE241" s="595"/>
      <c r="PF241" s="595"/>
      <c r="PG241" s="595"/>
      <c r="PH241" s="595"/>
      <c r="PI241" s="595"/>
      <c r="PJ241" s="595"/>
      <c r="PK241" s="595"/>
      <c r="PL241" s="595"/>
      <c r="PM241" s="595"/>
      <c r="PN241" s="595"/>
      <c r="PO241" s="595"/>
      <c r="PP241" s="595"/>
      <c r="PQ241" s="595"/>
      <c r="PR241" s="595"/>
      <c r="PS241" s="595"/>
      <c r="PT241" s="595"/>
      <c r="PU241" s="595"/>
      <c r="PV241" s="595"/>
      <c r="PW241" s="595"/>
      <c r="PX241" s="595"/>
      <c r="PY241" s="595"/>
      <c r="PZ241" s="595"/>
      <c r="QA241" s="595"/>
      <c r="QB241" s="595"/>
      <c r="QC241" s="595"/>
      <c r="QD241" s="595"/>
      <c r="QE241" s="595"/>
      <c r="QF241" s="595"/>
      <c r="QG241" s="595"/>
      <c r="QH241" s="595"/>
      <c r="QI241" s="595"/>
      <c r="QJ241" s="595"/>
      <c r="QK241" s="595"/>
      <c r="QL241" s="595"/>
      <c r="QM241" s="595"/>
      <c r="QN241" s="595"/>
      <c r="QO241" s="595"/>
      <c r="QP241" s="595"/>
      <c r="QQ241" s="595"/>
      <c r="QR241" s="595"/>
      <c r="QS241" s="595"/>
      <c r="QT241" s="595"/>
      <c r="QU241" s="595"/>
      <c r="QV241" s="595"/>
      <c r="QW241" s="595"/>
      <c r="QX241" s="595"/>
      <c r="QY241" s="595"/>
      <c r="QZ241" s="595"/>
      <c r="RA241" s="595"/>
      <c r="RB241" s="595"/>
      <c r="RC241" s="595"/>
      <c r="RD241" s="595"/>
      <c r="RE241" s="595"/>
      <c r="RF241" s="595"/>
      <c r="RG241" s="595"/>
      <c r="RH241" s="595"/>
      <c r="RI241" s="595"/>
      <c r="RJ241" s="595"/>
      <c r="RK241" s="595"/>
      <c r="RL241" s="595"/>
      <c r="RM241" s="595"/>
      <c r="RN241" s="595"/>
      <c r="RO241" s="595"/>
      <c r="RP241" s="595"/>
      <c r="RQ241" s="595"/>
      <c r="RR241" s="595"/>
      <c r="RS241" s="595"/>
      <c r="RT241" s="595"/>
      <c r="RU241" s="595"/>
      <c r="RV241" s="595"/>
      <c r="RW241" s="595"/>
      <c r="RX241" s="595"/>
      <c r="RY241" s="595"/>
      <c r="RZ241" s="595"/>
      <c r="SA241" s="595"/>
      <c r="SB241" s="595"/>
      <c r="SC241" s="595"/>
      <c r="SD241" s="595"/>
      <c r="SE241" s="595"/>
      <c r="SF241" s="595"/>
      <c r="SG241" s="595"/>
      <c r="SH241" s="595"/>
      <c r="SI241" s="595"/>
      <c r="SJ241" s="595"/>
      <c r="SK241" s="595"/>
      <c r="SL241" s="595"/>
      <c r="SM241" s="595"/>
      <c r="SN241" s="595"/>
      <c r="SO241" s="595"/>
      <c r="SP241" s="595"/>
      <c r="SQ241" s="595"/>
      <c r="SR241" s="595"/>
      <c r="SS241" s="595"/>
      <c r="ST241" s="595"/>
      <c r="SU241" s="595"/>
      <c r="SV241" s="595"/>
      <c r="SW241" s="595"/>
      <c r="SX241" s="595"/>
      <c r="SY241" s="595"/>
      <c r="SZ241" s="595"/>
      <c r="TA241" s="595"/>
      <c r="TB241" s="595"/>
      <c r="TC241" s="595"/>
      <c r="TD241" s="595"/>
      <c r="TE241" s="595"/>
      <c r="TF241" s="595"/>
      <c r="TG241" s="595"/>
      <c r="TH241" s="595"/>
      <c r="TI241" s="595"/>
      <c r="TJ241" s="595"/>
      <c r="TK241" s="595"/>
      <c r="TL241" s="595"/>
      <c r="TM241" s="595"/>
      <c r="TN241" s="595"/>
      <c r="TO241" s="595"/>
      <c r="TP241" s="595"/>
      <c r="TQ241" s="595"/>
      <c r="TR241" s="595"/>
      <c r="TS241" s="595"/>
      <c r="TT241" s="595"/>
      <c r="TU241" s="595"/>
      <c r="TV241" s="595"/>
      <c r="TW241" s="595"/>
      <c r="TX241" s="595"/>
      <c r="TY241" s="595"/>
      <c r="TZ241" s="595"/>
      <c r="UA241" s="595"/>
      <c r="UB241" s="595"/>
      <c r="UC241" s="595"/>
      <c r="UD241" s="595"/>
      <c r="UE241" s="595"/>
      <c r="UF241" s="595"/>
      <c r="UG241" s="595"/>
      <c r="UH241" s="595"/>
      <c r="UI241" s="595"/>
      <c r="UJ241" s="595"/>
      <c r="UK241" s="595"/>
      <c r="UL241" s="595"/>
      <c r="UM241" s="595"/>
      <c r="UN241" s="595"/>
      <c r="UO241" s="595"/>
      <c r="UP241" s="595"/>
      <c r="UQ241" s="595"/>
      <c r="UR241" s="595"/>
      <c r="US241" s="595"/>
      <c r="UT241" s="595"/>
      <c r="UU241" s="595"/>
      <c r="UV241" s="595"/>
      <c r="UW241" s="595"/>
      <c r="UX241" s="595"/>
      <c r="UY241" s="595"/>
      <c r="UZ241" s="595"/>
      <c r="VA241" s="595"/>
      <c r="VB241" s="595"/>
      <c r="VC241" s="595"/>
      <c r="VD241" s="595"/>
      <c r="VE241" s="595"/>
      <c r="VF241" s="595"/>
      <c r="VG241" s="595"/>
      <c r="VH241" s="595"/>
      <c r="VI241" s="595"/>
      <c r="VJ241" s="595"/>
      <c r="VK241" s="595"/>
      <c r="VL241" s="595"/>
      <c r="VM241" s="595"/>
      <c r="VN241" s="595"/>
      <c r="VO241" s="595"/>
      <c r="VP241" s="595"/>
      <c r="VQ241" s="595"/>
      <c r="VR241" s="595"/>
      <c r="VS241" s="595"/>
      <c r="VT241" s="595"/>
      <c r="VU241" s="595"/>
      <c r="VV241" s="595"/>
      <c r="VW241" s="595"/>
      <c r="VX241" s="595"/>
      <c r="VY241" s="595"/>
      <c r="VZ241" s="595"/>
      <c r="WA241" s="595"/>
      <c r="WB241" s="595"/>
      <c r="WC241" s="595"/>
      <c r="WD241" s="595"/>
      <c r="WE241" s="595"/>
      <c r="WF241" s="595"/>
      <c r="WG241" s="595"/>
      <c r="WH241" s="595"/>
      <c r="WI241" s="595"/>
      <c r="WJ241" s="595"/>
      <c r="WK241" s="595"/>
      <c r="WL241" s="595"/>
      <c r="WM241" s="595"/>
      <c r="WN241" s="595"/>
      <c r="WO241" s="595"/>
      <c r="WP241" s="595"/>
      <c r="WQ241" s="595"/>
      <c r="WR241" s="595"/>
      <c r="WS241" s="595"/>
      <c r="WT241" s="595"/>
      <c r="WU241" s="595"/>
      <c r="WV241" s="595"/>
      <c r="WW241" s="595"/>
      <c r="WX241" s="595"/>
      <c r="WY241" s="595"/>
      <c r="WZ241" s="595"/>
      <c r="XA241" s="595"/>
      <c r="XB241" s="595"/>
      <c r="XC241" s="595"/>
      <c r="XD241" s="595"/>
      <c r="XE241" s="595"/>
      <c r="XF241" s="595"/>
      <c r="XG241" s="595"/>
      <c r="XH241" s="595"/>
      <c r="XI241" s="595"/>
      <c r="XJ241" s="595"/>
      <c r="XK241" s="595"/>
      <c r="XL241" s="595"/>
      <c r="XM241" s="595"/>
      <c r="XN241" s="595"/>
      <c r="XO241" s="595"/>
      <c r="XP241" s="595"/>
      <c r="XQ241" s="595"/>
      <c r="XR241" s="595"/>
      <c r="XS241" s="595"/>
      <c r="XT241" s="595"/>
      <c r="XU241" s="595"/>
      <c r="XV241" s="595"/>
      <c r="XW241" s="595"/>
      <c r="XX241" s="595"/>
      <c r="XY241" s="595"/>
      <c r="XZ241" s="595"/>
      <c r="YA241" s="595"/>
      <c r="YB241" s="595"/>
      <c r="YC241" s="595"/>
      <c r="YD241" s="595"/>
      <c r="YE241" s="595"/>
      <c r="YF241" s="595"/>
      <c r="YG241" s="595"/>
      <c r="YH241" s="595"/>
      <c r="YI241" s="595"/>
      <c r="YJ241" s="595"/>
      <c r="YK241" s="595"/>
      <c r="YL241" s="595"/>
      <c r="YM241" s="595"/>
      <c r="YN241" s="595"/>
      <c r="YO241" s="595"/>
      <c r="YP241" s="595"/>
      <c r="YQ241" s="595"/>
      <c r="YR241" s="595"/>
      <c r="YS241" s="595"/>
      <c r="YT241" s="595"/>
      <c r="YU241" s="595"/>
      <c r="YV241" s="595"/>
      <c r="YW241" s="595"/>
      <c r="YX241" s="595"/>
      <c r="YY241" s="595"/>
      <c r="YZ241" s="595"/>
      <c r="ZA241" s="595"/>
      <c r="ZB241" s="595"/>
      <c r="ZC241" s="595"/>
      <c r="ZD241" s="595"/>
      <c r="ZE241" s="595"/>
      <c r="ZF241" s="595"/>
      <c r="ZG241" s="595"/>
      <c r="ZH241" s="595"/>
      <c r="ZI241" s="595"/>
      <c r="ZJ241" s="595"/>
      <c r="ZK241" s="595"/>
      <c r="ZL241" s="595"/>
      <c r="ZM241" s="595"/>
      <c r="ZN241" s="595"/>
      <c r="ZO241" s="595"/>
      <c r="ZP241" s="595"/>
      <c r="ZQ241" s="595"/>
      <c r="ZR241" s="595"/>
      <c r="ZS241" s="595"/>
      <c r="ZT241" s="595"/>
      <c r="ZU241" s="595"/>
      <c r="ZV241" s="595"/>
      <c r="ZW241" s="595"/>
      <c r="ZX241" s="595"/>
      <c r="ZY241" s="595"/>
      <c r="ZZ241" s="595"/>
      <c r="AAA241" s="595"/>
      <c r="AAB241" s="595"/>
      <c r="AAC241" s="595"/>
      <c r="AAD241" s="595"/>
      <c r="AAE241" s="595"/>
      <c r="AAF241" s="595"/>
      <c r="AAG241" s="595"/>
      <c r="AAH241" s="595"/>
      <c r="AAI241" s="595"/>
      <c r="AAJ241" s="595"/>
      <c r="AAK241" s="595"/>
      <c r="AAL241" s="595"/>
      <c r="AAM241" s="595"/>
      <c r="AAN241" s="595"/>
      <c r="AAO241" s="595"/>
      <c r="AAP241" s="595"/>
      <c r="AAQ241" s="595"/>
      <c r="AAR241" s="595"/>
      <c r="AAS241" s="595"/>
      <c r="AAT241" s="595"/>
      <c r="AAU241" s="595"/>
      <c r="AAV241" s="595"/>
      <c r="AAW241" s="595"/>
      <c r="AAX241" s="595"/>
      <c r="AAY241" s="595"/>
      <c r="AAZ241" s="595"/>
      <c r="ABA241" s="595"/>
      <c r="ABB241" s="595"/>
      <c r="ABC241" s="595"/>
      <c r="ABD241" s="595"/>
      <c r="ABE241" s="595"/>
      <c r="ABF241" s="595"/>
      <c r="ABG241" s="595"/>
      <c r="ABH241" s="595"/>
      <c r="ABI241" s="595"/>
      <c r="ABJ241" s="595"/>
      <c r="ABK241" s="595"/>
      <c r="ABL241" s="595"/>
      <c r="ABM241" s="595"/>
      <c r="ABN241" s="595"/>
      <c r="ABO241" s="595"/>
      <c r="ABP241" s="595"/>
      <c r="ABQ241" s="595"/>
      <c r="ABR241" s="595"/>
      <c r="ABS241" s="595"/>
      <c r="ABT241" s="595"/>
      <c r="ABU241" s="595"/>
      <c r="ABV241" s="595"/>
      <c r="ABW241" s="595"/>
      <c r="ABX241" s="595"/>
      <c r="ABY241" s="595"/>
      <c r="ABZ241" s="595"/>
      <c r="ACA241" s="595"/>
      <c r="ACB241" s="595"/>
      <c r="ACC241" s="595"/>
      <c r="ACD241" s="595"/>
      <c r="ACE241" s="595"/>
      <c r="ACF241" s="595"/>
      <c r="ACG241" s="595"/>
      <c r="ACH241" s="595"/>
      <c r="ACI241" s="595"/>
      <c r="ACJ241" s="595"/>
      <c r="ACK241" s="595"/>
      <c r="ACL241" s="595"/>
      <c r="ACM241" s="595"/>
      <c r="ACN241" s="595"/>
      <c r="ACO241" s="595"/>
      <c r="ACP241" s="595"/>
      <c r="ACQ241" s="595"/>
      <c r="ACR241" s="595"/>
      <c r="ACS241" s="595"/>
      <c r="ACT241" s="595"/>
      <c r="ACU241" s="595"/>
      <c r="ACV241" s="595"/>
      <c r="ACW241" s="595"/>
      <c r="ACX241" s="595"/>
      <c r="ACY241" s="595"/>
      <c r="ACZ241" s="595"/>
      <c r="ADA241" s="595"/>
      <c r="ADB241" s="595"/>
      <c r="ADC241" s="595"/>
      <c r="ADD241" s="595"/>
      <c r="ADE241" s="595"/>
      <c r="ADF241" s="595"/>
      <c r="ADG241" s="595"/>
      <c r="ADH241" s="595"/>
      <c r="ADI241" s="595"/>
      <c r="ADJ241" s="595"/>
      <c r="ADK241" s="595"/>
      <c r="ADL241" s="595"/>
      <c r="ADM241" s="595"/>
      <c r="ADN241" s="595"/>
      <c r="ADO241" s="595"/>
      <c r="ADP241" s="595"/>
      <c r="ADQ241" s="595"/>
      <c r="ADR241" s="595"/>
      <c r="ADS241" s="595"/>
      <c r="ADT241" s="595"/>
      <c r="ADU241" s="595"/>
      <c r="ADV241" s="595"/>
      <c r="ADW241" s="595"/>
      <c r="ADX241" s="595"/>
      <c r="ADY241" s="595"/>
      <c r="ADZ241" s="595"/>
      <c r="AEA241" s="595"/>
      <c r="AEB241" s="595"/>
      <c r="AEC241" s="595"/>
      <c r="AED241" s="595"/>
      <c r="AEE241" s="595"/>
      <c r="AEF241" s="595"/>
      <c r="AEG241" s="595"/>
      <c r="AEH241" s="595"/>
      <c r="AEI241" s="595"/>
      <c r="AEJ241" s="595"/>
      <c r="AEK241" s="595"/>
      <c r="AEL241" s="595"/>
      <c r="AEM241" s="595"/>
      <c r="AEN241" s="595"/>
      <c r="AEO241" s="595"/>
      <c r="AEP241" s="595"/>
      <c r="AEQ241" s="595"/>
      <c r="AER241" s="595"/>
      <c r="AES241" s="595"/>
      <c r="AET241" s="595"/>
      <c r="AEU241" s="595"/>
      <c r="AEV241" s="595"/>
      <c r="AEW241" s="595"/>
      <c r="AEX241" s="595"/>
      <c r="AEY241" s="595"/>
      <c r="AEZ241" s="595"/>
      <c r="AFA241" s="595"/>
      <c r="AFB241" s="595"/>
      <c r="AFC241" s="595"/>
      <c r="AFD241" s="595"/>
      <c r="AFE241" s="595"/>
      <c r="AFF241" s="595"/>
      <c r="AFG241" s="595"/>
      <c r="AFH241" s="595"/>
      <c r="AFI241" s="595"/>
      <c r="AFJ241" s="595"/>
      <c r="AFK241" s="595"/>
      <c r="AFL241" s="595"/>
      <c r="AFM241" s="595"/>
      <c r="AFN241" s="595"/>
      <c r="AFO241" s="595"/>
      <c r="AFP241" s="595"/>
      <c r="AFQ241" s="595"/>
      <c r="AFR241" s="595"/>
      <c r="AFS241" s="595"/>
      <c r="AFT241" s="595"/>
      <c r="AFU241" s="595"/>
      <c r="AFV241" s="595"/>
      <c r="AFW241" s="595"/>
      <c r="AFX241" s="595"/>
      <c r="AFY241" s="595"/>
      <c r="AFZ241" s="595"/>
      <c r="AGA241" s="595"/>
      <c r="AGB241" s="595"/>
      <c r="AGC241" s="595"/>
      <c r="AGD241" s="595"/>
      <c r="AGE241" s="595"/>
      <c r="AGF241" s="595"/>
      <c r="AGG241" s="595"/>
      <c r="AGH241" s="595"/>
      <c r="AGI241" s="595"/>
      <c r="AGJ241" s="595"/>
      <c r="AGK241" s="595"/>
      <c r="AGL241" s="595"/>
      <c r="AGM241" s="595"/>
      <c r="AGN241" s="595"/>
      <c r="AGO241" s="595"/>
      <c r="AGP241" s="595"/>
      <c r="AGQ241" s="595"/>
      <c r="AGR241" s="595"/>
      <c r="AGS241" s="595"/>
      <c r="AGT241" s="595"/>
      <c r="AGU241" s="595"/>
      <c r="AGV241" s="595"/>
      <c r="AGW241" s="595"/>
      <c r="AGX241" s="595"/>
      <c r="AGY241" s="595"/>
      <c r="AGZ241" s="595"/>
      <c r="AHA241" s="595"/>
      <c r="AHB241" s="595"/>
      <c r="AHC241" s="595"/>
      <c r="AHD241" s="595"/>
      <c r="AHE241" s="595"/>
      <c r="AHF241" s="595"/>
      <c r="AHG241" s="595"/>
      <c r="AHH241" s="595"/>
      <c r="AHI241" s="595"/>
      <c r="AHJ241" s="595"/>
      <c r="AHK241" s="595"/>
      <c r="AHL241" s="595"/>
      <c r="AHM241" s="595"/>
      <c r="AHN241" s="595"/>
      <c r="AHO241" s="595"/>
      <c r="AHP241" s="595"/>
      <c r="AHQ241" s="595"/>
      <c r="AHR241" s="595"/>
      <c r="AHS241" s="595"/>
      <c r="AHT241" s="595"/>
      <c r="AHU241" s="595"/>
      <c r="AHV241" s="595"/>
      <c r="AHW241" s="595"/>
      <c r="AHX241" s="595"/>
      <c r="AHY241" s="595"/>
      <c r="AHZ241" s="595"/>
      <c r="AIA241" s="595"/>
      <c r="AIB241" s="595"/>
      <c r="AIC241" s="595"/>
      <c r="AID241" s="595"/>
      <c r="AIE241" s="595"/>
      <c r="AIF241" s="595"/>
      <c r="AIG241" s="595"/>
      <c r="AIH241" s="595"/>
      <c r="AII241" s="595"/>
      <c r="AIJ241" s="595"/>
      <c r="AIK241" s="595"/>
      <c r="AIL241" s="595"/>
      <c r="AIM241" s="595"/>
      <c r="AIN241" s="595"/>
      <c r="AIO241" s="595"/>
      <c r="AIP241" s="595"/>
      <c r="AIQ241" s="595"/>
      <c r="AIR241" s="595"/>
      <c r="AIS241" s="595"/>
      <c r="AIT241" s="595"/>
      <c r="AIU241" s="595"/>
      <c r="AIV241" s="595"/>
      <c r="AIW241" s="595"/>
      <c r="AIX241" s="595"/>
      <c r="AIY241" s="595"/>
      <c r="AIZ241" s="595"/>
      <c r="AJA241" s="595"/>
      <c r="AJB241" s="595"/>
      <c r="AJC241" s="595"/>
      <c r="AJD241" s="595"/>
      <c r="AJE241" s="595"/>
      <c r="AJF241" s="595"/>
      <c r="AJG241" s="595"/>
      <c r="AJH241" s="595"/>
      <c r="AJI241" s="595"/>
      <c r="AJJ241" s="595"/>
      <c r="AJK241" s="595"/>
      <c r="AJL241" s="595"/>
      <c r="AJM241" s="595"/>
      <c r="AJN241" s="595"/>
      <c r="AJO241" s="595"/>
      <c r="AJP241" s="595"/>
      <c r="AJQ241" s="595"/>
      <c r="AJR241" s="595"/>
      <c r="AJS241" s="595"/>
      <c r="AJT241" s="595"/>
      <c r="AJU241" s="595"/>
      <c r="AJV241" s="595"/>
      <c r="AJW241" s="595"/>
      <c r="AJX241" s="595"/>
      <c r="AJY241" s="595"/>
      <c r="AJZ241" s="595"/>
      <c r="AKA241" s="595"/>
      <c r="AKB241" s="595"/>
      <c r="AKC241" s="595"/>
      <c r="AKD241" s="595"/>
      <c r="AKE241" s="595"/>
      <c r="AKF241" s="595"/>
      <c r="AKG241" s="595"/>
      <c r="AKH241" s="595"/>
      <c r="AKI241" s="595"/>
      <c r="AKJ241" s="595"/>
      <c r="AKK241" s="595"/>
      <c r="AKL241" s="595"/>
      <c r="AKM241" s="595"/>
      <c r="AKN241" s="595"/>
      <c r="AKO241" s="595"/>
      <c r="AKP241" s="595"/>
      <c r="AKQ241" s="595"/>
      <c r="AKR241" s="595"/>
      <c r="AKS241" s="595"/>
      <c r="AKT241" s="595"/>
      <c r="AKU241" s="595"/>
      <c r="AKV241" s="595"/>
      <c r="AKW241" s="595"/>
      <c r="AKX241" s="595"/>
      <c r="AKY241" s="595"/>
      <c r="AKZ241" s="595"/>
      <c r="ALA241" s="595"/>
      <c r="ALB241" s="595"/>
      <c r="ALC241" s="595"/>
      <c r="ALD241" s="595"/>
      <c r="ALE241" s="595"/>
      <c r="ALF241" s="595"/>
      <c r="ALG241" s="595"/>
      <c r="ALH241" s="595"/>
      <c r="ALI241" s="595"/>
      <c r="ALJ241" s="595"/>
      <c r="ALK241" s="595"/>
      <c r="ALL241" s="595"/>
      <c r="ALM241" s="595"/>
      <c r="ALN241" s="595"/>
      <c r="ALO241" s="595"/>
      <c r="ALP241" s="595"/>
      <c r="ALQ241" s="595"/>
      <c r="ALR241" s="595"/>
      <c r="ALS241" s="595"/>
      <c r="ALT241" s="595"/>
      <c r="ALU241" s="595"/>
      <c r="ALV241" s="595"/>
      <c r="ALW241" s="595"/>
      <c r="ALX241" s="595"/>
      <c r="ALY241" s="595"/>
      <c r="ALZ241" s="595"/>
      <c r="AMA241" s="595"/>
      <c r="AMB241" s="595"/>
      <c r="AMC241" s="595"/>
      <c r="AMD241" s="595"/>
      <c r="AME241" s="595"/>
      <c r="AMF241" s="595"/>
      <c r="AMG241" s="595"/>
      <c r="AMH241" s="595"/>
      <c r="AMI241" s="595"/>
      <c r="AMJ241" s="595"/>
      <c r="AMK241" s="595"/>
      <c r="AML241" s="595"/>
      <c r="AMM241" s="595"/>
      <c r="AMN241" s="595"/>
      <c r="AMO241" s="595"/>
      <c r="AMP241" s="595"/>
      <c r="AMQ241" s="595"/>
      <c r="AMR241" s="595"/>
      <c r="AMS241" s="595"/>
      <c r="AMT241" s="595"/>
      <c r="AMU241" s="595"/>
      <c r="AMV241" s="595"/>
      <c r="AMW241" s="595"/>
      <c r="AMX241" s="595"/>
      <c r="AMY241" s="595"/>
      <c r="AMZ241" s="595"/>
      <c r="ANA241" s="595"/>
      <c r="ANB241" s="595"/>
      <c r="ANC241" s="595"/>
      <c r="AND241" s="595"/>
      <c r="ANE241" s="595"/>
      <c r="ANF241" s="595"/>
      <c r="ANG241" s="595"/>
      <c r="ANH241" s="595"/>
      <c r="ANI241" s="595"/>
      <c r="ANJ241" s="595"/>
      <c r="ANK241" s="595"/>
      <c r="ANL241" s="595"/>
      <c r="ANM241" s="595"/>
      <c r="ANN241" s="595"/>
      <c r="ANO241" s="595"/>
      <c r="ANP241" s="595"/>
      <c r="ANQ241" s="595"/>
      <c r="ANR241" s="595"/>
      <c r="ANS241" s="595"/>
      <c r="ANT241" s="595"/>
      <c r="ANU241" s="595"/>
      <c r="ANV241" s="595"/>
      <c r="ANW241" s="595"/>
      <c r="ANX241" s="595"/>
      <c r="ANY241" s="595"/>
      <c r="ANZ241" s="595"/>
      <c r="AOA241" s="595"/>
      <c r="AOB241" s="595"/>
      <c r="AOC241" s="595"/>
      <c r="AOD241" s="595"/>
      <c r="AOE241" s="595"/>
      <c r="AOF241" s="595"/>
      <c r="AOG241" s="595"/>
      <c r="AOH241" s="595"/>
      <c r="AOI241" s="595"/>
      <c r="AOJ241" s="595"/>
      <c r="AOK241" s="595"/>
      <c r="AOL241" s="595"/>
      <c r="AOM241" s="595"/>
      <c r="AON241" s="595"/>
      <c r="AOO241" s="595"/>
      <c r="AOP241" s="595"/>
      <c r="AOQ241" s="595"/>
      <c r="AOR241" s="595"/>
      <c r="AOS241" s="595"/>
      <c r="AOT241" s="595"/>
      <c r="AOU241" s="595"/>
      <c r="AOV241" s="595"/>
      <c r="AOW241" s="595"/>
      <c r="AOX241" s="595"/>
      <c r="AOY241" s="595"/>
      <c r="AOZ241" s="595"/>
      <c r="APA241" s="595"/>
      <c r="APB241" s="595"/>
      <c r="APC241" s="595"/>
      <c r="APD241" s="595"/>
      <c r="APE241" s="595"/>
      <c r="APF241" s="595"/>
      <c r="APG241" s="595"/>
      <c r="APH241" s="595"/>
      <c r="API241" s="595"/>
      <c r="APJ241" s="595"/>
      <c r="APK241" s="595"/>
      <c r="APL241" s="595"/>
      <c r="APM241" s="595"/>
      <c r="APN241" s="595"/>
      <c r="APO241" s="595"/>
      <c r="APP241" s="595"/>
      <c r="APQ241" s="595"/>
      <c r="APR241" s="595"/>
      <c r="APS241" s="595"/>
      <c r="APT241" s="595"/>
      <c r="APU241" s="595"/>
      <c r="APV241" s="595"/>
      <c r="APW241" s="595"/>
      <c r="APX241" s="595"/>
      <c r="APY241" s="595"/>
      <c r="APZ241" s="595"/>
      <c r="AQA241" s="595"/>
      <c r="AQB241" s="595"/>
      <c r="AQC241" s="595"/>
      <c r="AQD241" s="595"/>
      <c r="AQE241" s="595"/>
      <c r="AQF241" s="595"/>
      <c r="AQG241" s="595"/>
      <c r="AQH241" s="595"/>
      <c r="AQI241" s="595"/>
      <c r="AQJ241" s="595"/>
      <c r="AQK241" s="595"/>
      <c r="AQL241" s="595"/>
      <c r="AQM241" s="595"/>
      <c r="AQN241" s="595"/>
      <c r="AQO241" s="595"/>
      <c r="AQP241" s="595"/>
      <c r="AQQ241" s="595"/>
      <c r="AQR241" s="595"/>
      <c r="AQS241" s="595"/>
      <c r="AQT241" s="595"/>
      <c r="AQU241" s="595"/>
      <c r="AQV241" s="595"/>
      <c r="AQW241" s="595"/>
      <c r="AQX241" s="595"/>
      <c r="AQY241" s="595"/>
      <c r="AQZ241" s="595"/>
      <c r="ARA241" s="595"/>
      <c r="ARB241" s="595"/>
      <c r="ARC241" s="595"/>
      <c r="ARD241" s="595"/>
      <c r="ARE241" s="595"/>
      <c r="ARF241" s="595"/>
      <c r="ARG241" s="595"/>
      <c r="ARH241" s="595"/>
      <c r="ARI241" s="595"/>
      <c r="ARJ241" s="595"/>
      <c r="ARK241" s="595"/>
      <c r="ARL241" s="595"/>
      <c r="ARM241" s="595"/>
      <c r="ARN241" s="595"/>
      <c r="ARO241" s="595"/>
      <c r="ARP241" s="595"/>
      <c r="ARQ241" s="595"/>
      <c r="ARR241" s="595"/>
      <c r="ARS241" s="595"/>
      <c r="ART241" s="595"/>
      <c r="ARU241" s="595"/>
      <c r="ARV241" s="595"/>
      <c r="ARW241" s="595"/>
      <c r="ARX241" s="595"/>
      <c r="ARY241" s="595"/>
      <c r="ARZ241" s="595"/>
      <c r="ASA241" s="595"/>
      <c r="ASB241" s="595"/>
      <c r="ASC241" s="595"/>
      <c r="ASD241" s="595"/>
      <c r="ASE241" s="595"/>
      <c r="ASF241" s="595"/>
      <c r="ASG241" s="595"/>
      <c r="ASH241" s="595"/>
      <c r="ASI241" s="595"/>
      <c r="ASJ241" s="595"/>
      <c r="ASK241" s="595"/>
      <c r="ASL241" s="595"/>
      <c r="ASM241" s="595"/>
      <c r="ASN241" s="595"/>
      <c r="ASO241" s="595"/>
      <c r="ASP241" s="595"/>
      <c r="ASQ241" s="595"/>
      <c r="ASR241" s="595"/>
      <c r="ASS241" s="595"/>
      <c r="AST241" s="595"/>
      <c r="ASU241" s="595"/>
      <c r="ASV241" s="595"/>
      <c r="ASW241" s="595"/>
      <c r="ASX241" s="595"/>
      <c r="ASY241" s="595"/>
      <c r="ASZ241" s="595"/>
      <c r="ATA241" s="595"/>
      <c r="ATB241" s="595"/>
      <c r="ATC241" s="595"/>
      <c r="ATD241" s="595"/>
      <c r="ATE241" s="595"/>
      <c r="ATF241" s="595"/>
      <c r="ATG241" s="595"/>
      <c r="ATH241" s="595"/>
      <c r="ATI241" s="595"/>
      <c r="ATJ241" s="595"/>
      <c r="ATK241" s="595"/>
      <c r="ATL241" s="595"/>
      <c r="ATM241" s="595"/>
      <c r="ATN241" s="595"/>
      <c r="ATO241" s="595"/>
      <c r="ATP241" s="595"/>
      <c r="ATQ241" s="595"/>
      <c r="ATR241" s="595"/>
      <c r="ATS241" s="595"/>
      <c r="ATT241" s="595"/>
      <c r="ATU241" s="595"/>
      <c r="ATV241" s="595"/>
      <c r="ATW241" s="595"/>
      <c r="ATX241" s="595"/>
      <c r="ATY241" s="595"/>
      <c r="ATZ241" s="595"/>
      <c r="AUA241" s="595"/>
      <c r="AUB241" s="595"/>
      <c r="AUC241" s="595"/>
      <c r="AUD241" s="595"/>
      <c r="AUE241" s="595"/>
      <c r="AUF241" s="595"/>
      <c r="AUG241" s="595"/>
      <c r="AUH241" s="595"/>
      <c r="AUI241" s="595"/>
      <c r="AUJ241" s="595"/>
      <c r="AUK241" s="595"/>
      <c r="AUL241" s="595"/>
      <c r="AUM241" s="595"/>
      <c r="AUN241" s="595"/>
      <c r="AUO241" s="595"/>
      <c r="AUP241" s="595"/>
      <c r="AUQ241" s="595"/>
      <c r="AUR241" s="595"/>
      <c r="AUS241" s="595"/>
      <c r="AUT241" s="595"/>
      <c r="AUU241" s="595"/>
      <c r="AUV241" s="595"/>
      <c r="AUW241" s="595"/>
      <c r="AUX241" s="595"/>
      <c r="AUY241" s="595"/>
      <c r="AUZ241" s="595"/>
      <c r="AVA241" s="595"/>
      <c r="AVB241" s="595"/>
      <c r="AVC241" s="595"/>
      <c r="AVD241" s="595"/>
      <c r="AVE241" s="595"/>
      <c r="AVF241" s="595"/>
      <c r="AVG241" s="595"/>
      <c r="AVH241" s="595"/>
      <c r="AVI241" s="595"/>
      <c r="AVJ241" s="595"/>
      <c r="AVK241" s="595"/>
      <c r="AVL241" s="595"/>
      <c r="AVM241" s="595"/>
      <c r="AVN241" s="595"/>
      <c r="AVO241" s="595"/>
      <c r="AVP241" s="595"/>
      <c r="AVQ241" s="595"/>
      <c r="AVR241" s="595"/>
      <c r="AVS241" s="595"/>
      <c r="AVT241" s="595"/>
      <c r="AVU241" s="595"/>
      <c r="AVV241" s="595"/>
      <c r="AVW241" s="595"/>
      <c r="AVX241" s="595"/>
      <c r="AVY241" s="595"/>
      <c r="AVZ241" s="595"/>
      <c r="AWA241" s="595"/>
      <c r="AWB241" s="595"/>
      <c r="AWC241" s="595"/>
      <c r="AWD241" s="595"/>
      <c r="AWE241" s="595"/>
      <c r="AWF241" s="595"/>
      <c r="AWG241" s="595"/>
      <c r="AWH241" s="595"/>
      <c r="AWI241" s="595"/>
      <c r="AWJ241" s="595"/>
      <c r="AWK241" s="595"/>
      <c r="AWL241" s="595"/>
      <c r="AWM241" s="595"/>
      <c r="AWN241" s="595"/>
      <c r="AWO241" s="595"/>
      <c r="AWP241" s="595"/>
      <c r="AWQ241" s="595"/>
      <c r="AWR241" s="595"/>
      <c r="AWS241" s="595"/>
      <c r="AWT241" s="595"/>
      <c r="AWU241" s="595"/>
      <c r="AWV241" s="595"/>
      <c r="AWW241" s="595"/>
      <c r="AWX241" s="595"/>
      <c r="AWY241" s="595"/>
      <c r="AWZ241" s="595"/>
      <c r="AXA241" s="595"/>
      <c r="AXB241" s="595"/>
      <c r="AXC241" s="595"/>
      <c r="AXD241" s="595"/>
      <c r="AXE241" s="595"/>
      <c r="AXF241" s="595"/>
      <c r="AXG241" s="595"/>
      <c r="AXH241" s="595"/>
      <c r="AXI241" s="595"/>
      <c r="AXJ241" s="595"/>
    </row>
    <row r="242" spans="1:1310" ht="20.100000000000001" customHeight="1" thickBot="1">
      <c r="B242" s="460"/>
      <c r="C242" s="460"/>
      <c r="D242" s="460"/>
      <c r="E242" s="366"/>
      <c r="F242" s="366"/>
      <c r="G242" s="460"/>
      <c r="H242" s="460"/>
      <c r="I242" s="460"/>
      <c r="J242" s="460"/>
      <c r="K242" s="460"/>
      <c r="L242" s="460"/>
      <c r="M242" s="460"/>
      <c r="N242" s="460"/>
      <c r="O242" s="460"/>
      <c r="P242" s="460"/>
      <c r="Q242" s="460"/>
    </row>
    <row r="243" spans="1:1310" ht="20.100000000000001" customHeight="1">
      <c r="A243" s="614" t="s">
        <v>269</v>
      </c>
      <c r="B243" s="1900" t="s">
        <v>1852</v>
      </c>
      <c r="C243" s="1901"/>
      <c r="D243" s="1901"/>
      <c r="E243" s="1901"/>
      <c r="F243" s="1901"/>
      <c r="G243" s="1902"/>
      <c r="H243" s="460"/>
      <c r="I243" s="1906" t="s">
        <v>1853</v>
      </c>
      <c r="J243" s="1907"/>
      <c r="K243" s="1907"/>
      <c r="L243" s="1907"/>
      <c r="M243" s="1907"/>
      <c r="N243" s="1907"/>
      <c r="O243" s="1908"/>
      <c r="P243" s="460"/>
      <c r="Q243" s="460"/>
    </row>
    <row r="244" spans="1:1310" ht="20.100000000000001" customHeight="1">
      <c r="A244" s="1911" t="s">
        <v>1852</v>
      </c>
      <c r="B244" s="1903"/>
      <c r="C244" s="1904"/>
      <c r="D244" s="1904"/>
      <c r="E244" s="1904"/>
      <c r="F244" s="1904"/>
      <c r="G244" s="1905"/>
      <c r="H244" s="460"/>
      <c r="I244" s="615" t="s">
        <v>1854</v>
      </c>
      <c r="J244" s="204"/>
      <c r="K244" s="204"/>
      <c r="L244" s="616" t="s">
        <v>1855</v>
      </c>
      <c r="M244" s="204"/>
      <c r="N244" s="204"/>
      <c r="O244" s="407"/>
      <c r="P244" s="460"/>
      <c r="Q244" s="460"/>
    </row>
    <row r="245" spans="1:1310" ht="20.100000000000001" customHeight="1">
      <c r="A245" s="1911"/>
      <c r="B245" s="617"/>
      <c r="C245" s="50"/>
      <c r="D245" s="618"/>
      <c r="E245" s="50"/>
      <c r="F245" s="618"/>
      <c r="G245" s="619"/>
      <c r="H245" s="460"/>
      <c r="I245" s="615" t="s">
        <v>1856</v>
      </c>
      <c r="J245" s="204"/>
      <c r="K245" s="204"/>
      <c r="L245" s="616" t="s">
        <v>1857</v>
      </c>
      <c r="M245" s="204"/>
      <c r="N245" s="204"/>
      <c r="O245" s="407"/>
      <c r="P245" s="460"/>
      <c r="Q245" s="460"/>
    </row>
    <row r="246" spans="1:1310" ht="20.100000000000001" customHeight="1">
      <c r="A246" s="1911"/>
      <c r="B246" s="620" t="s">
        <v>281</v>
      </c>
      <c r="C246" s="255" t="s">
        <v>1858</v>
      </c>
      <c r="D246" s="204"/>
      <c r="E246" s="204"/>
      <c r="F246" s="204"/>
      <c r="G246" s="407"/>
      <c r="H246" s="460"/>
      <c r="I246" s="615" t="s">
        <v>1859</v>
      </c>
      <c r="J246" s="204"/>
      <c r="K246" s="204"/>
      <c r="L246" s="460"/>
      <c r="M246" s="204"/>
      <c r="N246" s="204"/>
      <c r="O246" s="407"/>
      <c r="P246" s="460"/>
      <c r="Q246" s="460"/>
    </row>
    <row r="247" spans="1:1310" ht="20.100000000000001" customHeight="1">
      <c r="A247" s="1911"/>
      <c r="B247" s="621" t="s">
        <v>276</v>
      </c>
      <c r="C247" s="255" t="s">
        <v>1860</v>
      </c>
      <c r="D247" s="204"/>
      <c r="E247" s="204"/>
      <c r="F247" s="204"/>
      <c r="G247" s="407"/>
      <c r="H247" s="460"/>
      <c r="I247" s="615" t="s">
        <v>1861</v>
      </c>
      <c r="J247" s="204"/>
      <c r="K247" s="204"/>
      <c r="L247" s="616" t="s">
        <v>1862</v>
      </c>
      <c r="M247" s="204"/>
      <c r="N247" s="204"/>
      <c r="O247" s="407"/>
      <c r="P247" s="460"/>
      <c r="Q247" s="460"/>
    </row>
    <row r="248" spans="1:1310" ht="20.100000000000001" customHeight="1">
      <c r="A248" s="1911"/>
      <c r="B248" s="622" t="s">
        <v>272</v>
      </c>
      <c r="C248" s="255" t="s">
        <v>1863</v>
      </c>
      <c r="D248" s="204"/>
      <c r="E248" s="204"/>
      <c r="F248" s="204"/>
      <c r="G248" s="407"/>
      <c r="H248" s="460"/>
      <c r="I248" s="615" t="s">
        <v>1864</v>
      </c>
      <c r="J248" s="204"/>
      <c r="K248" s="204"/>
      <c r="L248" s="616" t="s">
        <v>1865</v>
      </c>
      <c r="M248" s="204"/>
      <c r="N248" s="204"/>
      <c r="O248" s="407"/>
      <c r="P248" s="460"/>
      <c r="Q248" s="460"/>
    </row>
    <row r="249" spans="1:1310" ht="20.100000000000001" customHeight="1" thickBot="1">
      <c r="A249" s="1911"/>
      <c r="B249" s="531"/>
      <c r="C249" s="204"/>
      <c r="D249" s="204"/>
      <c r="E249" s="204"/>
      <c r="F249" s="204"/>
      <c r="G249" s="407"/>
      <c r="H249" s="460"/>
      <c r="I249" s="615"/>
      <c r="J249" s="204"/>
      <c r="K249" s="204"/>
      <c r="L249" s="616" t="s">
        <v>1866</v>
      </c>
      <c r="M249" s="204"/>
      <c r="N249" s="204"/>
      <c r="O249" s="407"/>
      <c r="P249" s="460"/>
      <c r="Q249" s="460"/>
    </row>
    <row r="250" spans="1:1310" ht="20.100000000000001" customHeight="1">
      <c r="A250" s="1911"/>
      <c r="B250" s="623"/>
      <c r="C250" s="624"/>
      <c r="D250" s="625"/>
      <c r="E250" s="624"/>
      <c r="F250" s="625"/>
      <c r="G250" s="626"/>
      <c r="H250" s="460"/>
      <c r="I250" s="531"/>
      <c r="J250" s="204"/>
      <c r="K250" s="204"/>
      <c r="L250" s="204"/>
      <c r="M250" s="204"/>
      <c r="N250" s="204"/>
      <c r="O250" s="407"/>
      <c r="P250" s="460"/>
      <c r="Q250" s="460"/>
    </row>
    <row r="251" spans="1:1310" ht="20.100000000000001" customHeight="1">
      <c r="A251" s="1911"/>
      <c r="B251" s="1912" t="s">
        <v>1867</v>
      </c>
      <c r="C251" s="1698"/>
      <c r="D251" s="1698"/>
      <c r="E251" s="1698"/>
      <c r="F251" s="1698"/>
      <c r="G251" s="1913"/>
      <c r="H251" s="460"/>
      <c r="I251" s="615" t="s">
        <v>1868</v>
      </c>
      <c r="J251" s="204"/>
      <c r="K251" s="204"/>
      <c r="L251" s="591" t="s">
        <v>1869</v>
      </c>
      <c r="M251" s="204"/>
      <c r="N251" s="204"/>
      <c r="O251" s="407"/>
      <c r="P251" s="460"/>
      <c r="Q251" s="460"/>
    </row>
    <row r="252" spans="1:1310" ht="20.100000000000001" customHeight="1">
      <c r="A252" s="1911"/>
      <c r="B252" s="627"/>
      <c r="C252" s="204"/>
      <c r="D252" s="628"/>
      <c r="E252" s="204"/>
      <c r="F252" s="628"/>
      <c r="G252" s="629"/>
      <c r="H252" s="460"/>
      <c r="I252" s="615" t="s">
        <v>1870</v>
      </c>
      <c r="J252" s="204"/>
      <c r="K252" s="204"/>
      <c r="L252" s="630">
        <v>0</v>
      </c>
      <c r="M252" s="631">
        <v>0</v>
      </c>
      <c r="N252" s="632">
        <v>0</v>
      </c>
      <c r="O252" s="633">
        <v>0</v>
      </c>
      <c r="P252" s="460"/>
      <c r="Q252" s="460"/>
    </row>
    <row r="253" spans="1:1310" ht="20.100000000000001" customHeight="1" thickBot="1">
      <c r="A253" s="1911"/>
      <c r="B253" s="620" t="s">
        <v>281</v>
      </c>
      <c r="C253" s="255" t="s">
        <v>1871</v>
      </c>
      <c r="D253" s="204"/>
      <c r="E253" s="204"/>
      <c r="F253" s="204"/>
      <c r="G253" s="407"/>
      <c r="H253" s="460"/>
      <c r="I253" s="545"/>
      <c r="J253" s="546"/>
      <c r="K253" s="546"/>
      <c r="L253" s="546"/>
      <c r="M253" s="546"/>
      <c r="N253" s="546"/>
      <c r="O253" s="547"/>
      <c r="P253" s="460"/>
      <c r="Q253" s="460"/>
    </row>
    <row r="254" spans="1:1310" ht="20.100000000000001" customHeight="1" thickBot="1">
      <c r="A254" s="1911"/>
      <c r="B254" s="621" t="s">
        <v>276</v>
      </c>
      <c r="C254" s="255" t="s">
        <v>1872</v>
      </c>
      <c r="D254" s="204"/>
      <c r="E254" s="204"/>
      <c r="F254" s="204"/>
      <c r="G254" s="407"/>
      <c r="H254" s="460"/>
      <c r="I254" s="50"/>
      <c r="J254" s="50"/>
      <c r="K254" s="50"/>
      <c r="L254" s="50"/>
      <c r="M254" s="50"/>
      <c r="N254" s="50"/>
      <c r="O254" s="50"/>
      <c r="P254" s="460"/>
      <c r="Q254" s="460"/>
    </row>
    <row r="255" spans="1:1310" ht="20.100000000000001" customHeight="1">
      <c r="A255" s="1911"/>
      <c r="B255" s="622" t="s">
        <v>272</v>
      </c>
      <c r="C255" s="255" t="s">
        <v>1873</v>
      </c>
      <c r="D255" s="204"/>
      <c r="E255" s="204"/>
      <c r="F255" s="204"/>
      <c r="G255" s="407"/>
      <c r="H255" s="460"/>
      <c r="I255" s="1914" t="s">
        <v>1874</v>
      </c>
      <c r="J255" s="1915"/>
      <c r="K255" s="1915"/>
      <c r="L255" s="1915"/>
      <c r="M255" s="1915"/>
      <c r="N255" s="1915"/>
      <c r="O255" s="1916"/>
      <c r="P255" s="460"/>
      <c r="Q255" s="460"/>
    </row>
    <row r="256" spans="1:1310" ht="20.100000000000001" customHeight="1">
      <c r="A256" s="1911"/>
      <c r="B256" s="531"/>
      <c r="C256" s="204"/>
      <c r="D256" s="204"/>
      <c r="E256" s="204"/>
      <c r="F256" s="204"/>
      <c r="G256" s="407"/>
      <c r="H256" s="460"/>
      <c r="I256" s="1917" t="s">
        <v>1875</v>
      </c>
      <c r="J256" s="1918">
        <v>8.35</v>
      </c>
      <c r="K256" s="1919" t="s">
        <v>1876</v>
      </c>
      <c r="L256" s="1919"/>
      <c r="M256" s="1918">
        <v>0.25</v>
      </c>
      <c r="N256" s="1920">
        <f>IF(ISBLANK(M257),I260,M257)</f>
        <v>33.4</v>
      </c>
      <c r="O256" s="1921" t="s">
        <v>1877</v>
      </c>
      <c r="P256" s="460"/>
      <c r="Q256" s="460"/>
    </row>
    <row r="257" spans="1:17" ht="20.100000000000001" customHeight="1">
      <c r="A257" s="1911"/>
      <c r="B257" s="634" t="s">
        <v>1878</v>
      </c>
      <c r="C257" s="635"/>
      <c r="D257" s="636"/>
      <c r="E257" s="635"/>
      <c r="F257" s="1922">
        <f>3.14*(11*11)</f>
        <v>379.94</v>
      </c>
      <c r="G257" s="1923"/>
      <c r="H257" s="460"/>
      <c r="I257" s="1917"/>
      <c r="J257" s="1918"/>
      <c r="K257" s="1919"/>
      <c r="L257" s="1919"/>
      <c r="M257" s="1918"/>
      <c r="N257" s="1920"/>
      <c r="O257" s="1921"/>
      <c r="P257" s="460"/>
      <c r="Q257" s="460"/>
    </row>
    <row r="258" spans="1:17" ht="20.100000000000001" customHeight="1">
      <c r="A258" s="1911"/>
      <c r="B258" s="637" t="s">
        <v>1879</v>
      </c>
      <c r="C258" s="638"/>
      <c r="D258" s="639"/>
      <c r="E258" s="638"/>
      <c r="F258" s="1947" t="s">
        <v>1880</v>
      </c>
      <c r="G258" s="1948"/>
      <c r="H258" s="460"/>
      <c r="I258" s="1917"/>
      <c r="J258" s="1918"/>
      <c r="K258" s="1949" t="s">
        <v>1881</v>
      </c>
      <c r="L258" s="1949"/>
      <c r="M258" s="1950">
        <v>70</v>
      </c>
      <c r="N258" s="1951">
        <f>J256/M258</f>
        <v>0.11928571428571429</v>
      </c>
      <c r="O258" s="1921" t="s">
        <v>300</v>
      </c>
      <c r="P258" s="460"/>
      <c r="Q258" s="460"/>
    </row>
    <row r="259" spans="1:17" ht="20.100000000000001" customHeight="1">
      <c r="A259" s="1911"/>
      <c r="B259" s="640" t="s">
        <v>1882</v>
      </c>
      <c r="C259" s="641" t="s">
        <v>1883</v>
      </c>
      <c r="E259" s="641" t="s">
        <v>1884</v>
      </c>
      <c r="F259" s="642" t="s">
        <v>1885</v>
      </c>
      <c r="G259" s="643"/>
      <c r="H259" s="460"/>
      <c r="I259" s="1917"/>
      <c r="J259" s="1918"/>
      <c r="K259" s="1949"/>
      <c r="L259" s="1949"/>
      <c r="M259" s="1950"/>
      <c r="N259" s="1951"/>
      <c r="O259" s="1921"/>
      <c r="P259" s="460"/>
      <c r="Q259" s="460"/>
    </row>
    <row r="260" spans="1:17" ht="20.100000000000001" customHeight="1">
      <c r="A260" s="1911"/>
      <c r="B260" s="1930">
        <v>1</v>
      </c>
      <c r="C260" s="1932">
        <v>22</v>
      </c>
      <c r="D260" s="460"/>
      <c r="E260" s="1934">
        <f>C260/2</f>
        <v>11</v>
      </c>
      <c r="F260" s="1936">
        <f>PI()*(E260^2)</f>
        <v>380.13271108436498</v>
      </c>
      <c r="G260" s="644"/>
      <c r="H260" s="460"/>
      <c r="I260" s="645">
        <f>IF(ISBLANK(M256),0,J256/M256)</f>
        <v>33.4</v>
      </c>
      <c r="J260" s="646"/>
      <c r="K260" s="646"/>
      <c r="L260" s="646"/>
      <c r="M260" s="646"/>
      <c r="N260" s="646"/>
      <c r="O260" s="647"/>
      <c r="P260" s="460"/>
      <c r="Q260" s="460"/>
    </row>
    <row r="261" spans="1:17" ht="20.100000000000001" customHeight="1" thickBot="1">
      <c r="A261" s="1911"/>
      <c r="B261" s="1930"/>
      <c r="C261" s="1932"/>
      <c r="D261" s="460"/>
      <c r="E261" s="1934"/>
      <c r="F261" s="1936"/>
      <c r="G261" s="644"/>
      <c r="H261" s="460"/>
      <c r="I261" s="1952" t="s">
        <v>1886</v>
      </c>
      <c r="J261" s="1953"/>
      <c r="K261" s="1953"/>
      <c r="L261" s="1953"/>
      <c r="M261" s="1953"/>
      <c r="N261" s="1953"/>
      <c r="O261" s="1954"/>
      <c r="P261" s="460"/>
      <c r="Q261" s="460"/>
    </row>
    <row r="262" spans="1:17" ht="20.100000000000001" customHeight="1">
      <c r="A262" s="1911"/>
      <c r="B262" s="648"/>
      <c r="C262" s="649"/>
      <c r="D262" s="460"/>
      <c r="E262" s="244"/>
      <c r="F262" s="650"/>
      <c r="G262" s="644"/>
      <c r="H262" s="460"/>
      <c r="I262" s="1924" t="s">
        <v>297</v>
      </c>
      <c r="J262" s="1925"/>
      <c r="K262" s="1925"/>
      <c r="L262" s="1925"/>
      <c r="M262" s="1925"/>
      <c r="N262" s="1925"/>
      <c r="O262" s="1926"/>
      <c r="P262" s="460"/>
      <c r="Q262" s="460"/>
    </row>
    <row r="263" spans="1:17" ht="20.100000000000001" customHeight="1" thickBot="1">
      <c r="A263" s="1911"/>
      <c r="B263" s="1930">
        <v>1</v>
      </c>
      <c r="C263" s="1932">
        <v>22</v>
      </c>
      <c r="D263" s="460"/>
      <c r="E263" s="1934">
        <f>C263/2</f>
        <v>11</v>
      </c>
      <c r="F263" s="1936">
        <f>PI()*(E263^2)</f>
        <v>380.13271108436498</v>
      </c>
      <c r="G263" s="644"/>
      <c r="H263" s="460"/>
      <c r="I263" s="1927"/>
      <c r="J263" s="1928"/>
      <c r="K263" s="1928"/>
      <c r="L263" s="1928"/>
      <c r="M263" s="1928"/>
      <c r="N263" s="1928"/>
      <c r="O263" s="1929"/>
      <c r="P263" s="460"/>
      <c r="Q263" s="460"/>
    </row>
    <row r="264" spans="1:17" ht="20.100000000000001" customHeight="1" thickBot="1">
      <c r="A264" s="1911"/>
      <c r="B264" s="1931"/>
      <c r="C264" s="1933"/>
      <c r="D264" s="460"/>
      <c r="E264" s="1935"/>
      <c r="F264" s="1937"/>
      <c r="G264" s="644"/>
      <c r="H264" s="460"/>
      <c r="P264" s="460"/>
      <c r="Q264" s="460"/>
    </row>
    <row r="265" spans="1:17" ht="20.100000000000001" customHeight="1">
      <c r="A265" s="1911"/>
      <c r="B265" s="1938" t="s">
        <v>1887</v>
      </c>
      <c r="C265" s="1939"/>
      <c r="D265" s="1939"/>
      <c r="E265" s="1939"/>
      <c r="F265" s="1939"/>
      <c r="G265" s="1940"/>
      <c r="H265" s="460"/>
      <c r="I265" s="1941" t="s">
        <v>1888</v>
      </c>
      <c r="J265" s="1942"/>
      <c r="K265" s="1942"/>
      <c r="L265" s="1942"/>
      <c r="M265" s="1942"/>
      <c r="N265" s="1943"/>
      <c r="O265" s="460"/>
      <c r="P265" s="460"/>
      <c r="Q265" s="460"/>
    </row>
    <row r="266" spans="1:17" ht="20.100000000000001" customHeight="1">
      <c r="A266" s="1911"/>
      <c r="B266" s="651" t="s">
        <v>1889</v>
      </c>
      <c r="C266" s="50"/>
      <c r="D266" s="652"/>
      <c r="E266" s="50"/>
      <c r="F266" s="653"/>
      <c r="G266" s="654"/>
      <c r="H266" s="460"/>
      <c r="I266" s="1944"/>
      <c r="J266" s="1945"/>
      <c r="K266" s="1945"/>
      <c r="L266" s="1945"/>
      <c r="M266" s="1945"/>
      <c r="N266" s="1946"/>
      <c r="O266" s="460"/>
      <c r="P266" s="460"/>
      <c r="Q266" s="460"/>
    </row>
    <row r="267" spans="1:17" ht="20.100000000000001" customHeight="1">
      <c r="A267" s="1911"/>
      <c r="B267" s="1955" t="s">
        <v>297</v>
      </c>
      <c r="C267" s="1956"/>
      <c r="D267" s="1956"/>
      <c r="E267" s="1956"/>
      <c r="F267" s="1956"/>
      <c r="G267" s="1957"/>
      <c r="H267" s="460"/>
      <c r="I267" s="1961" t="s">
        <v>1890</v>
      </c>
      <c r="J267" s="1962"/>
      <c r="K267" s="1962"/>
      <c r="L267" s="1962"/>
      <c r="M267" s="1962"/>
      <c r="N267" s="1963"/>
      <c r="O267" s="460"/>
      <c r="P267" s="460"/>
      <c r="Q267" s="460"/>
    </row>
    <row r="268" spans="1:17" ht="20.100000000000001" customHeight="1" thickBot="1">
      <c r="A268" s="1911"/>
      <c r="B268" s="1958"/>
      <c r="C268" s="1959"/>
      <c r="D268" s="1959"/>
      <c r="E268" s="1959"/>
      <c r="F268" s="1959"/>
      <c r="G268" s="1960"/>
      <c r="H268" s="460"/>
      <c r="I268" s="1961"/>
      <c r="J268" s="1962"/>
      <c r="K268" s="1962"/>
      <c r="L268" s="1962"/>
      <c r="M268" s="1962"/>
      <c r="N268" s="1963"/>
      <c r="O268" s="460"/>
      <c r="P268" s="460"/>
      <c r="Q268" s="460"/>
    </row>
    <row r="269" spans="1:17" ht="20.100000000000001" customHeight="1" thickBot="1">
      <c r="B269" s="460"/>
      <c r="C269" s="460"/>
      <c r="D269" s="460"/>
      <c r="E269" s="366"/>
      <c r="F269" s="366"/>
      <c r="G269" s="460"/>
      <c r="H269" s="460"/>
      <c r="I269" s="1964" t="s">
        <v>1882</v>
      </c>
      <c r="J269" s="1965" t="s">
        <v>1883</v>
      </c>
      <c r="K269" s="1965" t="s">
        <v>1884</v>
      </c>
      <c r="L269" s="1966" t="s">
        <v>1891</v>
      </c>
      <c r="M269" s="1967" t="s">
        <v>294</v>
      </c>
      <c r="N269" s="1968" t="s">
        <v>1892</v>
      </c>
      <c r="O269" s="460"/>
      <c r="P269" s="460"/>
      <c r="Q269" s="460"/>
    </row>
    <row r="270" spans="1:17" ht="20.100000000000001" customHeight="1">
      <c r="A270" s="614" t="s">
        <v>269</v>
      </c>
      <c r="B270" s="1969" t="s">
        <v>1893</v>
      </c>
      <c r="C270" s="1970"/>
      <c r="D270" s="1970"/>
      <c r="E270" s="1970"/>
      <c r="F270" s="1970"/>
      <c r="G270" s="1971"/>
      <c r="H270" s="460"/>
      <c r="I270" s="1964"/>
      <c r="J270" s="1965"/>
      <c r="K270" s="1965"/>
      <c r="L270" s="1966"/>
      <c r="M270" s="1967"/>
      <c r="N270" s="1968"/>
      <c r="O270" s="460"/>
      <c r="P270" s="460"/>
      <c r="Q270" s="460"/>
    </row>
    <row r="271" spans="1:17" ht="20.100000000000001" customHeight="1">
      <c r="A271" s="1972" t="s">
        <v>1893</v>
      </c>
      <c r="B271" s="1973" t="s">
        <v>1894</v>
      </c>
      <c r="C271" s="1974"/>
      <c r="D271" s="1974"/>
      <c r="E271" s="1974"/>
      <c r="F271" s="1974"/>
      <c r="G271" s="1975"/>
      <c r="H271" s="460"/>
      <c r="I271" s="1976">
        <v>1</v>
      </c>
      <c r="J271" s="1977">
        <v>22</v>
      </c>
      <c r="K271" s="1934">
        <f>J271/2</f>
        <v>11</v>
      </c>
      <c r="L271" s="1978">
        <v>0.15</v>
      </c>
      <c r="M271" s="1982">
        <f>(PI()*(K271^2)*I271)</f>
        <v>380.13271108436498</v>
      </c>
      <c r="N271" s="1983">
        <f>N275</f>
        <v>1.5783961298369786</v>
      </c>
      <c r="O271" s="460"/>
      <c r="P271" s="460"/>
      <c r="Q271" s="460"/>
    </row>
    <row r="272" spans="1:17" ht="20.100000000000001" customHeight="1">
      <c r="A272" s="1972"/>
      <c r="B272" s="1973"/>
      <c r="C272" s="1974"/>
      <c r="D272" s="1974"/>
      <c r="E272" s="1974"/>
      <c r="F272" s="1974"/>
      <c r="G272" s="1975"/>
      <c r="H272" s="460"/>
      <c r="I272" s="1976"/>
      <c r="J272" s="1977"/>
      <c r="K272" s="1934"/>
      <c r="L272" s="1978"/>
      <c r="M272" s="1982"/>
      <c r="N272" s="1983"/>
      <c r="O272" s="460"/>
      <c r="P272" s="460"/>
      <c r="Q272" s="460"/>
    </row>
    <row r="273" spans="1:17" ht="20.100000000000001" customHeight="1">
      <c r="A273" s="1972"/>
      <c r="B273" s="1973" t="s">
        <v>1895</v>
      </c>
      <c r="C273" s="1974"/>
      <c r="D273" s="1974"/>
      <c r="E273" s="1974"/>
      <c r="F273" s="1974"/>
      <c r="G273" s="1975"/>
      <c r="H273" s="460"/>
      <c r="I273" s="1961" t="s">
        <v>1896</v>
      </c>
      <c r="J273" s="1962"/>
      <c r="K273" s="1962"/>
      <c r="L273" s="1962"/>
      <c r="M273" s="1962"/>
      <c r="N273" s="1963"/>
      <c r="O273" s="460"/>
      <c r="P273" s="460"/>
      <c r="Q273" s="460"/>
    </row>
    <row r="274" spans="1:17" ht="20.100000000000001" customHeight="1">
      <c r="A274" s="1972"/>
      <c r="B274" s="1973"/>
      <c r="C274" s="1974"/>
      <c r="D274" s="1974"/>
      <c r="E274" s="1974"/>
      <c r="F274" s="1974"/>
      <c r="G274" s="1975"/>
      <c r="H274" s="460"/>
      <c r="I274" s="1961"/>
      <c r="J274" s="1962"/>
      <c r="K274" s="1962"/>
      <c r="L274" s="1962"/>
      <c r="M274" s="1962"/>
      <c r="N274" s="1963"/>
      <c r="O274" s="460"/>
      <c r="P274" s="460"/>
      <c r="Q274" s="460"/>
    </row>
    <row r="275" spans="1:17" ht="20.100000000000001" customHeight="1">
      <c r="A275" s="1972"/>
      <c r="B275" s="1973"/>
      <c r="C275" s="1974"/>
      <c r="D275" s="1974"/>
      <c r="E275" s="1974"/>
      <c r="F275" s="1974"/>
      <c r="G275" s="1975"/>
      <c r="H275" s="460"/>
      <c r="I275" s="1976">
        <v>1</v>
      </c>
      <c r="J275" s="1977">
        <v>30</v>
      </c>
      <c r="K275" s="1977">
        <v>20</v>
      </c>
      <c r="L275" s="1706">
        <f>(L271*N271)*I271</f>
        <v>0.2367594194755468</v>
      </c>
      <c r="M275" s="1982">
        <f>(J275*K275)*I275</f>
        <v>600</v>
      </c>
      <c r="N275" s="1983">
        <f>M275/M271</f>
        <v>1.5783961298369786</v>
      </c>
      <c r="O275" s="460"/>
      <c r="P275" s="460"/>
      <c r="Q275" s="460"/>
    </row>
    <row r="276" spans="1:17" ht="20.100000000000001" customHeight="1">
      <c r="A276" s="1972"/>
      <c r="B276" s="655"/>
      <c r="C276" s="656"/>
      <c r="D276" s="656"/>
      <c r="E276" s="656"/>
      <c r="F276" s="656"/>
      <c r="G276" s="644"/>
      <c r="H276" s="460"/>
      <c r="I276" s="1976"/>
      <c r="J276" s="1977"/>
      <c r="K276" s="1977"/>
      <c r="L276" s="1706"/>
      <c r="M276" s="1982"/>
      <c r="N276" s="1983"/>
      <c r="O276" s="460"/>
      <c r="P276" s="460"/>
      <c r="Q276" s="460"/>
    </row>
    <row r="277" spans="1:17" ht="20.100000000000001" customHeight="1">
      <c r="A277" s="1972"/>
      <c r="B277" s="655"/>
      <c r="C277" s="656"/>
      <c r="D277" s="656"/>
      <c r="E277" s="656"/>
      <c r="F277" s="656"/>
      <c r="G277" s="644"/>
      <c r="H277" s="460"/>
      <c r="I277" s="1979" t="s">
        <v>1897</v>
      </c>
      <c r="J277" s="1980" t="s">
        <v>1898</v>
      </c>
      <c r="K277" s="1980" t="s">
        <v>1899</v>
      </c>
      <c r="L277" s="1981" t="s">
        <v>1891</v>
      </c>
      <c r="M277" s="1984" t="s">
        <v>294</v>
      </c>
      <c r="N277" s="1985" t="s">
        <v>1892</v>
      </c>
      <c r="O277" s="460"/>
      <c r="P277" s="460"/>
      <c r="Q277" s="460"/>
    </row>
    <row r="278" spans="1:17" ht="20.100000000000001" customHeight="1">
      <c r="A278" s="1972"/>
      <c r="B278" s="655"/>
      <c r="C278" s="656"/>
      <c r="D278" s="656"/>
      <c r="E278" s="656"/>
      <c r="F278" s="656"/>
      <c r="G278" s="644"/>
      <c r="H278" s="460"/>
      <c r="I278" s="1979"/>
      <c r="J278" s="1980"/>
      <c r="K278" s="1980"/>
      <c r="L278" s="1981"/>
      <c r="M278" s="1984"/>
      <c r="N278" s="1985"/>
      <c r="O278" s="460"/>
      <c r="P278" s="460"/>
      <c r="Q278" s="460"/>
    </row>
    <row r="279" spans="1:17" ht="20.100000000000001" customHeight="1" thickBot="1">
      <c r="A279" s="1972"/>
      <c r="B279" s="655"/>
      <c r="C279" s="656"/>
      <c r="D279" s="656"/>
      <c r="E279" s="656"/>
      <c r="F279" s="656"/>
      <c r="G279" s="644"/>
      <c r="H279" s="460"/>
      <c r="I279" s="657" t="s">
        <v>1900</v>
      </c>
      <c r="J279" s="658"/>
      <c r="K279" s="658"/>
      <c r="L279" s="658"/>
      <c r="M279" s="658"/>
      <c r="N279" s="659"/>
      <c r="O279" s="460"/>
      <c r="P279" s="460"/>
      <c r="Q279" s="460"/>
    </row>
    <row r="280" spans="1:17" ht="20.100000000000001" customHeight="1">
      <c r="A280" s="1972"/>
      <c r="B280" s="655"/>
      <c r="C280" s="656"/>
      <c r="D280" s="656"/>
      <c r="E280" s="656"/>
      <c r="F280" s="656"/>
      <c r="G280" s="644"/>
      <c r="H280" s="460"/>
      <c r="I280" s="660" t="s">
        <v>1901</v>
      </c>
      <c r="J280" s="661" t="s">
        <v>1902</v>
      </c>
      <c r="K280" s="662"/>
      <c r="L280" s="662"/>
      <c r="M280" s="662"/>
      <c r="N280" s="663"/>
      <c r="O280" s="460"/>
      <c r="P280" s="460"/>
      <c r="Q280" s="460"/>
    </row>
    <row r="281" spans="1:17" ht="20.100000000000001" customHeight="1">
      <c r="A281" s="1972"/>
      <c r="B281" s="655"/>
      <c r="C281" s="656"/>
      <c r="D281" s="656"/>
      <c r="E281" s="656"/>
      <c r="F281" s="656"/>
      <c r="G281" s="644"/>
      <c r="H281" s="460"/>
      <c r="I281" s="1986" t="s">
        <v>297</v>
      </c>
      <c r="J281" s="1987"/>
      <c r="K281" s="1987"/>
      <c r="L281" s="1987"/>
      <c r="M281" s="1987"/>
      <c r="N281" s="1988"/>
      <c r="O281" s="460"/>
      <c r="P281" s="460"/>
      <c r="Q281" s="460"/>
    </row>
    <row r="282" spans="1:17" ht="20.100000000000001" customHeight="1" thickBot="1">
      <c r="A282" s="1972"/>
      <c r="B282" s="655"/>
      <c r="C282" s="656"/>
      <c r="D282" s="656"/>
      <c r="E282" s="656"/>
      <c r="F282" s="656"/>
      <c r="G282" s="644"/>
      <c r="H282" s="460"/>
      <c r="I282" s="1989"/>
      <c r="J282" s="1990"/>
      <c r="K282" s="1990"/>
      <c r="L282" s="1990"/>
      <c r="M282" s="1990"/>
      <c r="N282" s="1991"/>
      <c r="O282" s="460"/>
      <c r="P282" s="460"/>
      <c r="Q282" s="460"/>
    </row>
    <row r="283" spans="1:17" ht="20.100000000000001" customHeight="1" thickBot="1">
      <c r="A283" s="1972"/>
      <c r="B283" s="655"/>
      <c r="C283" s="656"/>
      <c r="D283" s="656"/>
      <c r="E283" s="656"/>
      <c r="F283" s="656"/>
      <c r="G283" s="644"/>
      <c r="H283" s="460"/>
      <c r="I283" s="460"/>
      <c r="J283" s="460"/>
      <c r="K283" s="460"/>
      <c r="L283" s="460"/>
      <c r="M283" s="460"/>
      <c r="N283" s="460"/>
      <c r="O283" s="460"/>
      <c r="P283" s="460"/>
      <c r="Q283" s="460"/>
    </row>
    <row r="284" spans="1:17" ht="20.100000000000001" customHeight="1">
      <c r="A284" s="1972"/>
      <c r="B284" s="655"/>
      <c r="C284" s="656"/>
      <c r="D284" s="656"/>
      <c r="E284" s="656"/>
      <c r="F284" s="656"/>
      <c r="G284" s="644"/>
      <c r="H284" s="460"/>
      <c r="I284" s="1900" t="s">
        <v>1903</v>
      </c>
      <c r="J284" s="1901"/>
      <c r="K284" s="1901"/>
      <c r="L284" s="1901"/>
      <c r="M284" s="1902"/>
      <c r="O284" s="460"/>
      <c r="P284" s="460"/>
      <c r="Q284" s="460"/>
    </row>
    <row r="285" spans="1:17" ht="20.100000000000001" customHeight="1">
      <c r="A285" s="1972"/>
      <c r="B285" s="655"/>
      <c r="C285" s="656"/>
      <c r="D285" s="656"/>
      <c r="E285" s="656"/>
      <c r="F285" s="656"/>
      <c r="G285" s="644"/>
      <c r="H285" s="460"/>
      <c r="I285" s="1903"/>
      <c r="J285" s="1904"/>
      <c r="K285" s="1904"/>
      <c r="L285" s="1904"/>
      <c r="M285" s="1905"/>
    </row>
    <row r="286" spans="1:17" ht="20.100000000000001" customHeight="1">
      <c r="A286" s="1972"/>
      <c r="B286" s="655"/>
      <c r="C286" s="656"/>
      <c r="D286" s="656"/>
      <c r="E286" s="656"/>
      <c r="F286" s="656"/>
      <c r="G286" s="644"/>
      <c r="H286" s="460"/>
      <c r="I286" s="1903"/>
      <c r="J286" s="1904"/>
      <c r="K286" s="1904"/>
      <c r="L286" s="1904"/>
      <c r="M286" s="1905"/>
    </row>
    <row r="287" spans="1:17" ht="20.100000000000001" customHeight="1">
      <c r="A287" s="1972"/>
      <c r="B287" s="1992" t="s">
        <v>1904</v>
      </c>
      <c r="C287" s="1993"/>
      <c r="D287" s="1993"/>
      <c r="E287" s="1993"/>
      <c r="F287" s="1993"/>
      <c r="G287" s="644"/>
      <c r="H287" s="460"/>
      <c r="I287" s="1964" t="s">
        <v>1882</v>
      </c>
      <c r="J287" s="1965" t="s">
        <v>1883</v>
      </c>
      <c r="K287" s="1965" t="s">
        <v>1884</v>
      </c>
      <c r="L287" s="1965" t="s">
        <v>1905</v>
      </c>
      <c r="M287" s="1968" t="s">
        <v>294</v>
      </c>
    </row>
    <row r="288" spans="1:17" ht="20.100000000000001" customHeight="1">
      <c r="A288" s="1972"/>
      <c r="B288" s="1992"/>
      <c r="C288" s="1993"/>
      <c r="D288" s="1993"/>
      <c r="E288" s="1993"/>
      <c r="F288" s="1993"/>
      <c r="G288" s="644"/>
      <c r="H288" s="460"/>
      <c r="I288" s="1964"/>
      <c r="J288" s="1965"/>
      <c r="K288" s="1965"/>
      <c r="L288" s="1965"/>
      <c r="M288" s="1968"/>
    </row>
    <row r="289" spans="1:17" ht="20.100000000000001" customHeight="1" thickBot="1">
      <c r="A289" s="1972"/>
      <c r="B289" s="1994"/>
      <c r="C289" s="1995"/>
      <c r="D289" s="1995"/>
      <c r="E289" s="1995"/>
      <c r="F289" s="1995"/>
      <c r="G289" s="664"/>
      <c r="H289" s="460"/>
      <c r="I289" s="1976">
        <v>1</v>
      </c>
      <c r="J289" s="1996">
        <v>22</v>
      </c>
      <c r="K289" s="1997">
        <f>J289/2</f>
        <v>11</v>
      </c>
      <c r="L289" s="1996">
        <v>1</v>
      </c>
      <c r="M289" s="1998">
        <f>((PI()*(K289^2)*L289))*I289</f>
        <v>380.13271108436498</v>
      </c>
    </row>
    <row r="290" spans="1:17" ht="20.100000000000001" customHeight="1">
      <c r="B290" s="460"/>
      <c r="C290" s="460"/>
      <c r="D290" s="460"/>
      <c r="E290" s="366"/>
      <c r="F290" s="366"/>
      <c r="G290" s="460"/>
      <c r="H290" s="460"/>
      <c r="I290" s="1976"/>
      <c r="J290" s="1996"/>
      <c r="K290" s="1997"/>
      <c r="L290" s="1996"/>
      <c r="M290" s="1998"/>
    </row>
    <row r="291" spans="1:17" ht="20.100000000000001" customHeight="1">
      <c r="B291" s="1999" t="s">
        <v>1906</v>
      </c>
      <c r="C291" s="2000"/>
      <c r="D291" s="2000"/>
      <c r="E291" s="2000"/>
      <c r="F291" s="2000"/>
      <c r="G291" s="2001"/>
      <c r="H291" s="460"/>
      <c r="I291" s="1964" t="s">
        <v>1882</v>
      </c>
      <c r="J291" s="1965" t="s">
        <v>1883</v>
      </c>
      <c r="K291" s="1965" t="s">
        <v>1905</v>
      </c>
      <c r="L291" s="1965"/>
      <c r="M291" s="1968" t="s">
        <v>294</v>
      </c>
    </row>
    <row r="292" spans="1:17" ht="20.100000000000001" customHeight="1">
      <c r="B292" s="1999"/>
      <c r="C292" s="2000"/>
      <c r="D292" s="2000"/>
      <c r="E292" s="2000"/>
      <c r="F292" s="2000"/>
      <c r="G292" s="2001"/>
      <c r="H292" s="460"/>
      <c r="I292" s="1964"/>
      <c r="J292" s="1965"/>
      <c r="K292" s="1965"/>
      <c r="L292" s="1965"/>
      <c r="M292" s="1968"/>
    </row>
    <row r="293" spans="1:17" ht="20.100000000000001" customHeight="1">
      <c r="B293" s="2002" t="s">
        <v>1897</v>
      </c>
      <c r="C293" s="2003" t="s">
        <v>1898</v>
      </c>
      <c r="D293" s="2003" t="s">
        <v>1899</v>
      </c>
      <c r="E293" s="2003" t="s">
        <v>1905</v>
      </c>
      <c r="F293" s="2003" t="s">
        <v>294</v>
      </c>
      <c r="G293" s="2004"/>
      <c r="H293" s="460"/>
      <c r="I293" s="1976">
        <v>1</v>
      </c>
      <c r="J293" s="1977">
        <v>22</v>
      </c>
      <c r="K293" s="1977">
        <v>1</v>
      </c>
      <c r="L293" s="2005"/>
      <c r="M293" s="1998">
        <f>(((J293/2)*(J293/2)*3.1416)*K293)*I293</f>
        <v>380.1336</v>
      </c>
    </row>
    <row r="294" spans="1:17" ht="20.100000000000001" customHeight="1">
      <c r="B294" s="2002"/>
      <c r="C294" s="2003"/>
      <c r="D294" s="2003"/>
      <c r="E294" s="2003"/>
      <c r="F294" s="2003"/>
      <c r="G294" s="2004"/>
      <c r="H294" s="460"/>
      <c r="I294" s="1976"/>
      <c r="J294" s="1977"/>
      <c r="K294" s="1977"/>
      <c r="L294" s="2005"/>
      <c r="M294" s="1998"/>
    </row>
    <row r="295" spans="1:17" ht="20.100000000000001" customHeight="1">
      <c r="B295" s="1976">
        <v>1</v>
      </c>
      <c r="C295" s="1977">
        <v>30</v>
      </c>
      <c r="D295" s="1977">
        <v>20</v>
      </c>
      <c r="E295" s="1996">
        <v>1</v>
      </c>
      <c r="F295" s="2010">
        <f>((C295*D295)*E295)*B295</f>
        <v>600</v>
      </c>
      <c r="G295" s="2011"/>
      <c r="H295" s="460"/>
      <c r="I295" s="1964" t="s">
        <v>1882</v>
      </c>
      <c r="J295" s="1965" t="s">
        <v>1883</v>
      </c>
      <c r="K295" s="1965" t="s">
        <v>1905</v>
      </c>
      <c r="L295" s="1965" t="s">
        <v>1881</v>
      </c>
      <c r="M295" s="1968" t="s">
        <v>294</v>
      </c>
    </row>
    <row r="296" spans="1:17" ht="20.100000000000001" customHeight="1">
      <c r="B296" s="1976"/>
      <c r="C296" s="1977"/>
      <c r="D296" s="1977"/>
      <c r="E296" s="1996"/>
      <c r="F296" s="2010"/>
      <c r="G296" s="2011"/>
      <c r="H296" s="460"/>
      <c r="I296" s="1964"/>
      <c r="J296" s="1965"/>
      <c r="K296" s="1965"/>
      <c r="L296" s="1965"/>
      <c r="M296" s="1968"/>
    </row>
    <row r="297" spans="1:17" ht="20.100000000000001" customHeight="1">
      <c r="B297" s="2006" t="s">
        <v>1900</v>
      </c>
      <c r="C297" s="2007"/>
      <c r="D297" s="2007"/>
      <c r="E297" s="2007"/>
      <c r="F297" s="2007"/>
      <c r="G297" s="2008"/>
      <c r="H297" s="460"/>
      <c r="I297" s="1976">
        <v>1</v>
      </c>
      <c r="J297" s="1977">
        <v>22</v>
      </c>
      <c r="K297" s="1977">
        <v>1</v>
      </c>
      <c r="L297" s="2009">
        <v>3</v>
      </c>
      <c r="M297" s="1998">
        <f>(((J297/2)*(J297/2)*PI()*K297)*I297)/L297</f>
        <v>126.71090369478833</v>
      </c>
    </row>
    <row r="298" spans="1:17" ht="20.100000000000001" customHeight="1">
      <c r="B298" s="665" t="s">
        <v>297</v>
      </c>
      <c r="C298" s="666"/>
      <c r="D298" s="666"/>
      <c r="E298" s="666"/>
      <c r="F298" s="666"/>
      <c r="G298" s="667"/>
      <c r="H298" s="460"/>
      <c r="I298" s="1976"/>
      <c r="J298" s="1977"/>
      <c r="K298" s="1977"/>
      <c r="L298" s="2009"/>
      <c r="M298" s="1998"/>
    </row>
    <row r="299" spans="1:17" ht="20.100000000000001" customHeight="1" thickBot="1">
      <c r="B299" s="668"/>
      <c r="C299" s="669"/>
      <c r="D299" s="669"/>
      <c r="E299" s="669"/>
      <c r="F299" s="669"/>
      <c r="G299" s="670"/>
      <c r="H299" s="460"/>
      <c r="I299" s="2006" t="s">
        <v>1900</v>
      </c>
      <c r="J299" s="2007"/>
      <c r="K299" s="2007"/>
      <c r="L299" s="2007"/>
      <c r="M299" s="2008"/>
    </row>
    <row r="300" spans="1:17" ht="20.100000000000001" customHeight="1">
      <c r="B300" s="460"/>
      <c r="C300" s="460"/>
      <c r="D300" s="460"/>
      <c r="E300" s="366"/>
      <c r="F300" s="366"/>
      <c r="G300" s="460"/>
      <c r="H300" s="460"/>
      <c r="I300" s="2015" t="s">
        <v>297</v>
      </c>
      <c r="J300" s="2016"/>
      <c r="K300" s="2016"/>
      <c r="L300" s="2016"/>
      <c r="M300" s="2017"/>
    </row>
    <row r="301" spans="1:17" ht="20.100000000000001" customHeight="1" thickBot="1">
      <c r="B301" s="460"/>
      <c r="C301" s="460"/>
      <c r="D301" s="460"/>
      <c r="E301" s="366"/>
      <c r="F301" s="366"/>
      <c r="G301" s="460"/>
      <c r="H301" s="460"/>
      <c r="I301" s="2018"/>
      <c r="J301" s="2019"/>
      <c r="K301" s="2019"/>
      <c r="L301" s="2019"/>
      <c r="M301" s="2020"/>
      <c r="N301" s="460"/>
    </row>
    <row r="302" spans="1:17" ht="20.100000000000001" customHeight="1">
      <c r="A302" s="460"/>
      <c r="B302" s="460"/>
      <c r="C302" s="460"/>
      <c r="D302" s="460"/>
      <c r="E302" s="366"/>
      <c r="F302" s="366"/>
      <c r="G302" s="460"/>
      <c r="H302" s="460"/>
      <c r="I302" s="460"/>
      <c r="J302" s="460"/>
      <c r="K302" s="460"/>
      <c r="L302" s="460"/>
      <c r="M302" s="460"/>
      <c r="N302" s="460"/>
    </row>
    <row r="303" spans="1:17" ht="20.100000000000001" customHeight="1">
      <c r="B303" s="2021" t="s">
        <v>1907</v>
      </c>
      <c r="C303" s="2022"/>
      <c r="D303" s="2022"/>
      <c r="E303" s="2022"/>
      <c r="F303" s="2022"/>
      <c r="G303" s="2022"/>
      <c r="H303" s="2022"/>
      <c r="I303" s="2022"/>
      <c r="J303" s="2022"/>
      <c r="K303" s="2022"/>
      <c r="L303" s="460"/>
      <c r="M303" s="460"/>
      <c r="N303" s="460"/>
      <c r="O303" s="460"/>
      <c r="P303" s="460"/>
      <c r="Q303" s="460"/>
    </row>
    <row r="304" spans="1:17" ht="20.100000000000001" customHeight="1">
      <c r="B304" s="2021"/>
      <c r="C304" s="2022"/>
      <c r="D304" s="2022"/>
      <c r="E304" s="2022"/>
      <c r="F304" s="2022"/>
      <c r="G304" s="2022"/>
      <c r="H304" s="2022"/>
      <c r="I304" s="2022"/>
      <c r="J304" s="2022"/>
      <c r="K304" s="2022"/>
      <c r="L304" s="460"/>
      <c r="M304" s="460"/>
      <c r="N304" s="460"/>
      <c r="O304" s="460"/>
      <c r="P304" s="460"/>
      <c r="Q304" s="460"/>
    </row>
    <row r="305" spans="2:17" ht="20.100000000000001" customHeight="1">
      <c r="B305" s="2023" t="s">
        <v>1908</v>
      </c>
      <c r="C305" s="2024"/>
      <c r="D305" s="2024"/>
      <c r="E305" s="2024"/>
      <c r="F305" s="2024"/>
      <c r="G305" s="2024"/>
      <c r="H305" s="2024"/>
      <c r="I305" s="2024"/>
      <c r="J305" s="2024"/>
      <c r="K305" s="2025"/>
      <c r="L305" s="460"/>
      <c r="M305" s="460"/>
      <c r="N305" s="460"/>
      <c r="O305" s="460"/>
      <c r="P305" s="460"/>
      <c r="Q305" s="460"/>
    </row>
    <row r="306" spans="2:17" ht="20.100000000000001" customHeight="1">
      <c r="B306" s="671"/>
      <c r="C306" s="2026" t="s">
        <v>1882</v>
      </c>
      <c r="D306" s="2026"/>
      <c r="E306" s="2026" t="s">
        <v>1883</v>
      </c>
      <c r="F306" s="2026"/>
      <c r="G306" s="2026" t="s">
        <v>1905</v>
      </c>
      <c r="H306" s="2026"/>
      <c r="I306" s="2027" t="s">
        <v>1909</v>
      </c>
      <c r="J306" s="2027"/>
      <c r="K306" s="672" t="s">
        <v>294</v>
      </c>
      <c r="L306" s="460"/>
      <c r="M306" s="460"/>
      <c r="N306" s="460"/>
      <c r="O306" s="460"/>
      <c r="P306" s="460"/>
      <c r="Q306" s="460"/>
    </row>
    <row r="307" spans="2:17" ht="20.100000000000001" customHeight="1">
      <c r="B307" s="2012" t="s">
        <v>281</v>
      </c>
      <c r="C307" s="2013">
        <v>1</v>
      </c>
      <c r="D307" s="2013"/>
      <c r="E307" s="1977">
        <v>26</v>
      </c>
      <c r="F307" s="1977"/>
      <c r="G307" s="1977">
        <v>4</v>
      </c>
      <c r="H307" s="1977"/>
      <c r="I307" s="2014">
        <f>(I311/K311)*K307</f>
        <v>0.47499999999999998</v>
      </c>
      <c r="J307" s="2014"/>
      <c r="K307" s="1998">
        <f>(((E307/2)*(E307/2)*PI())*G307)*C307</f>
        <v>2123.7166338267002</v>
      </c>
      <c r="L307" s="460"/>
      <c r="M307" s="460"/>
      <c r="N307" s="460"/>
      <c r="O307" s="460"/>
      <c r="P307" s="460"/>
      <c r="Q307" s="460"/>
    </row>
    <row r="308" spans="2:17" ht="20.100000000000001" customHeight="1">
      <c r="B308" s="2012"/>
      <c r="C308" s="2013"/>
      <c r="D308" s="2013"/>
      <c r="E308" s="1977"/>
      <c r="F308" s="1977"/>
      <c r="G308" s="1977"/>
      <c r="H308" s="1977"/>
      <c r="I308" s="2014"/>
      <c r="J308" s="2014"/>
      <c r="K308" s="1998"/>
      <c r="L308" s="460"/>
      <c r="M308" s="460"/>
      <c r="N308" s="460"/>
      <c r="O308" s="460"/>
      <c r="P308" s="460"/>
      <c r="Q308" s="460"/>
    </row>
    <row r="309" spans="2:17" ht="20.100000000000001" customHeight="1" thickBot="1">
      <c r="B309" s="671"/>
      <c r="C309" s="673"/>
      <c r="D309" s="50"/>
      <c r="E309" s="674"/>
      <c r="F309" s="50"/>
      <c r="G309" s="674"/>
      <c r="H309" s="50"/>
      <c r="I309" s="675"/>
      <c r="J309" s="50"/>
      <c r="K309" s="672"/>
      <c r="L309" s="460"/>
      <c r="M309" s="460"/>
      <c r="N309" s="460"/>
      <c r="O309" s="460"/>
      <c r="P309" s="460"/>
      <c r="Q309" s="460"/>
    </row>
    <row r="310" spans="2:17" ht="20.100000000000001" customHeight="1">
      <c r="B310" s="2041" t="s">
        <v>1910</v>
      </c>
      <c r="C310" s="2042"/>
      <c r="D310" s="2042"/>
      <c r="E310" s="2042"/>
      <c r="F310" s="2042"/>
      <c r="G310" s="2042"/>
      <c r="H310" s="2042"/>
      <c r="I310" s="2042"/>
      <c r="J310" s="2042"/>
      <c r="K310" s="2043"/>
      <c r="L310" s="460"/>
      <c r="M310" s="460"/>
      <c r="N310" s="460"/>
      <c r="O310" s="460"/>
      <c r="P310" s="460"/>
      <c r="Q310" s="460"/>
    </row>
    <row r="311" spans="2:17" ht="20.100000000000001" customHeight="1">
      <c r="B311" s="2044" t="s">
        <v>276</v>
      </c>
      <c r="C311" s="2045">
        <v>1</v>
      </c>
      <c r="D311" s="2045"/>
      <c r="E311" s="2046">
        <v>26</v>
      </c>
      <c r="F311" s="2046"/>
      <c r="G311" s="2046">
        <v>4</v>
      </c>
      <c r="H311" s="2046"/>
      <c r="I311" s="2047">
        <v>0.47499999999999998</v>
      </c>
      <c r="J311" s="2047"/>
      <c r="K311" s="2048">
        <f>(((E311/2)*(E311/2)*PI())*G311)*C311</f>
        <v>2123.7166338267002</v>
      </c>
      <c r="L311" s="460"/>
      <c r="M311" s="460"/>
      <c r="N311" s="460"/>
      <c r="O311" s="460"/>
      <c r="P311" s="460"/>
      <c r="Q311" s="460"/>
    </row>
    <row r="312" spans="2:17" ht="20.100000000000001" customHeight="1">
      <c r="B312" s="2044"/>
      <c r="C312" s="2045"/>
      <c r="D312" s="2045"/>
      <c r="E312" s="2046"/>
      <c r="F312" s="2046"/>
      <c r="G312" s="2046"/>
      <c r="H312" s="2046"/>
      <c r="I312" s="2047"/>
      <c r="J312" s="2047"/>
      <c r="K312" s="2048"/>
      <c r="L312" s="460"/>
      <c r="M312" s="460"/>
      <c r="N312" s="460"/>
      <c r="O312" s="460"/>
      <c r="P312" s="460"/>
      <c r="Q312" s="460"/>
    </row>
    <row r="313" spans="2:17" ht="20.100000000000001" customHeight="1">
      <c r="B313" s="2028" t="s">
        <v>1911</v>
      </c>
      <c r="C313" s="2029"/>
      <c r="D313" s="2029"/>
      <c r="E313" s="2029"/>
      <c r="F313" s="2029"/>
      <c r="G313" s="2029"/>
      <c r="H313" s="2029"/>
      <c r="I313" s="2029"/>
      <c r="J313" s="2029"/>
      <c r="K313" s="2030"/>
      <c r="L313" s="460"/>
      <c r="M313" s="460"/>
      <c r="N313" s="460"/>
      <c r="O313" s="460"/>
      <c r="P313" s="460"/>
      <c r="Q313" s="460"/>
    </row>
    <row r="314" spans="2:17" ht="20.100000000000001" customHeight="1">
      <c r="B314" s="676" t="s">
        <v>281</v>
      </c>
      <c r="C314" s="2031" t="s">
        <v>1912</v>
      </c>
      <c r="D314" s="2031"/>
      <c r="E314" s="2031"/>
      <c r="F314" s="2031"/>
      <c r="G314" s="2031"/>
      <c r="H314" s="2031"/>
      <c r="I314" s="2031"/>
      <c r="J314" s="2031"/>
      <c r="K314" s="2032"/>
      <c r="L314" s="460"/>
      <c r="M314" s="460"/>
      <c r="N314" s="460"/>
      <c r="O314" s="460"/>
      <c r="P314" s="460"/>
      <c r="Q314" s="460"/>
    </row>
    <row r="315" spans="2:17" ht="20.100000000000001" customHeight="1">
      <c r="B315" s="2033" t="s">
        <v>276</v>
      </c>
      <c r="C315" s="2034" t="s">
        <v>1913</v>
      </c>
      <c r="D315" s="2034"/>
      <c r="E315" s="2034"/>
      <c r="F315" s="2034"/>
      <c r="G315" s="2034"/>
      <c r="H315" s="2034"/>
      <c r="I315" s="2034"/>
      <c r="J315" s="2034"/>
      <c r="K315" s="2035"/>
      <c r="L315" s="460"/>
      <c r="M315" s="460"/>
      <c r="N315" s="460"/>
      <c r="O315" s="460"/>
      <c r="P315" s="460"/>
      <c r="Q315" s="460"/>
    </row>
    <row r="316" spans="2:17" ht="20.100000000000001" customHeight="1">
      <c r="B316" s="2033"/>
      <c r="C316" s="2034"/>
      <c r="D316" s="2034"/>
      <c r="E316" s="2034"/>
      <c r="F316" s="2034"/>
      <c r="G316" s="2034"/>
      <c r="H316" s="2034"/>
      <c r="I316" s="2034"/>
      <c r="J316" s="2034"/>
      <c r="K316" s="2035"/>
      <c r="L316" s="460"/>
      <c r="M316" s="460"/>
      <c r="N316" s="460"/>
      <c r="O316" s="460"/>
      <c r="P316" s="460"/>
      <c r="Q316" s="460"/>
    </row>
    <row r="317" spans="2:17" ht="20.100000000000001" customHeight="1">
      <c r="B317" s="2036"/>
      <c r="C317" s="2037"/>
      <c r="D317" s="2037"/>
      <c r="E317" s="2037"/>
      <c r="F317" s="2037"/>
      <c r="G317" s="2037"/>
      <c r="H317" s="2037"/>
      <c r="I317" s="2037"/>
      <c r="J317" s="2037"/>
      <c r="K317" s="2038"/>
      <c r="L317" s="460"/>
      <c r="M317" s="460"/>
      <c r="N317" s="460"/>
      <c r="O317" s="460"/>
      <c r="P317" s="460"/>
      <c r="Q317" s="460"/>
    </row>
    <row r="318" spans="2:17" ht="20.100000000000001" customHeight="1">
      <c r="B318" s="2039" t="s">
        <v>1914</v>
      </c>
      <c r="C318" s="2040"/>
      <c r="D318" s="2040"/>
      <c r="E318" s="2040"/>
      <c r="F318" s="677"/>
      <c r="G318" s="677"/>
      <c r="H318" s="677"/>
      <c r="I318" s="678" t="s">
        <v>280</v>
      </c>
      <c r="J318" s="679">
        <f>SUM(D319:D320,G319:G320,J319:J320)</f>
        <v>0.47500000000000003</v>
      </c>
      <c r="K318" s="680"/>
      <c r="L318" s="460"/>
      <c r="M318" s="460"/>
      <c r="N318" s="460"/>
      <c r="O318" s="460"/>
      <c r="P318" s="460"/>
      <c r="Q318" s="460"/>
    </row>
    <row r="319" spans="2:17" ht="20.100000000000001" customHeight="1">
      <c r="B319" s="2057" t="s">
        <v>1552</v>
      </c>
      <c r="C319" s="2058"/>
      <c r="D319" s="681">
        <v>0.25</v>
      </c>
      <c r="E319" s="2058" t="s">
        <v>341</v>
      </c>
      <c r="F319" s="2058"/>
      <c r="G319" s="681">
        <v>5.0000000000000001E-3</v>
      </c>
      <c r="H319" s="2058" t="s">
        <v>1915</v>
      </c>
      <c r="I319" s="2058"/>
      <c r="J319" s="681">
        <v>2.5000000000000001E-2</v>
      </c>
      <c r="K319" s="682"/>
      <c r="L319" s="460"/>
      <c r="M319" s="460"/>
      <c r="N319" s="460"/>
      <c r="O319" s="460"/>
      <c r="P319" s="460"/>
      <c r="Q319" s="460"/>
    </row>
    <row r="320" spans="2:17" ht="20.100000000000001" customHeight="1">
      <c r="B320" s="2059" t="s">
        <v>342</v>
      </c>
      <c r="C320" s="2060"/>
      <c r="D320" s="683">
        <v>0.125</v>
      </c>
      <c r="E320" s="2060" t="s">
        <v>1916</v>
      </c>
      <c r="F320" s="2060"/>
      <c r="G320" s="683">
        <v>0.02</v>
      </c>
      <c r="H320" s="2060" t="s">
        <v>1917</v>
      </c>
      <c r="I320" s="2060"/>
      <c r="J320" s="683">
        <v>0.05</v>
      </c>
      <c r="K320" s="684"/>
      <c r="L320" s="460"/>
      <c r="M320" s="460"/>
      <c r="N320" s="460"/>
      <c r="O320" s="460"/>
      <c r="P320" s="460"/>
      <c r="Q320" s="460"/>
    </row>
    <row r="321" spans="2:17" ht="20.100000000000001" customHeight="1">
      <c r="B321" s="1955" t="s">
        <v>297</v>
      </c>
      <c r="C321" s="1956"/>
      <c r="D321" s="1956"/>
      <c r="E321" s="1956"/>
      <c r="F321" s="1956"/>
      <c r="G321" s="1956"/>
      <c r="H321" s="1956"/>
      <c r="I321" s="1956"/>
      <c r="J321" s="1956"/>
      <c r="K321" s="1957"/>
      <c r="L321" s="460"/>
      <c r="M321" s="460"/>
      <c r="N321" s="460"/>
      <c r="O321" s="460"/>
      <c r="P321" s="460"/>
      <c r="Q321" s="460"/>
    </row>
    <row r="322" spans="2:17" ht="20.100000000000001" customHeight="1" thickBot="1">
      <c r="B322" s="1958"/>
      <c r="C322" s="1959"/>
      <c r="D322" s="1959"/>
      <c r="E322" s="1959"/>
      <c r="F322" s="1959"/>
      <c r="G322" s="1959"/>
      <c r="H322" s="1959"/>
      <c r="I322" s="1959"/>
      <c r="J322" s="1959"/>
      <c r="K322" s="1960"/>
      <c r="L322" s="460"/>
      <c r="M322" s="460"/>
      <c r="N322" s="460"/>
      <c r="O322" s="460"/>
      <c r="P322" s="460"/>
      <c r="Q322" s="460"/>
    </row>
    <row r="323" spans="2:17" ht="20.100000000000001" customHeight="1" thickBot="1">
      <c r="B323" s="460"/>
      <c r="C323" s="460"/>
      <c r="D323" s="460"/>
      <c r="E323" s="366"/>
      <c r="F323" s="366"/>
      <c r="G323" s="460"/>
      <c r="H323" s="460"/>
      <c r="I323" s="460"/>
      <c r="J323" s="460"/>
      <c r="K323" s="460"/>
      <c r="L323" s="460"/>
      <c r="M323" s="460"/>
      <c r="N323" s="460"/>
      <c r="O323" s="460"/>
      <c r="P323" s="460"/>
      <c r="Q323" s="460"/>
    </row>
    <row r="324" spans="2:17" ht="20.100000000000001" customHeight="1">
      <c r="B324" s="2049" t="s">
        <v>1918</v>
      </c>
      <c r="C324" s="2049"/>
      <c r="D324" s="2049"/>
      <c r="E324" s="2049"/>
      <c r="F324" s="2049"/>
      <c r="G324" s="2049"/>
      <c r="H324" s="2049"/>
      <c r="I324" s="2049"/>
      <c r="J324" s="2049"/>
      <c r="K324" s="2049"/>
      <c r="L324" s="2049"/>
      <c r="M324" s="2049"/>
      <c r="N324" s="2050"/>
      <c r="O324" s="460"/>
      <c r="P324" s="460"/>
      <c r="Q324" s="460"/>
    </row>
    <row r="325" spans="2:17" ht="20.100000000000001" customHeight="1">
      <c r="B325" s="2051"/>
      <c r="C325" s="2051"/>
      <c r="D325" s="2051"/>
      <c r="E325" s="2051"/>
      <c r="F325" s="2051"/>
      <c r="G325" s="2051"/>
      <c r="H325" s="2051"/>
      <c r="I325" s="2051"/>
      <c r="J325" s="2051"/>
      <c r="K325" s="2051"/>
      <c r="L325" s="2051"/>
      <c r="M325" s="2051"/>
      <c r="N325" s="2052"/>
      <c r="O325" s="460"/>
      <c r="P325" s="460"/>
      <c r="Q325" s="460"/>
    </row>
    <row r="326" spans="2:17" ht="20.100000000000001" customHeight="1">
      <c r="B326" s="2051"/>
      <c r="C326" s="2051"/>
      <c r="D326" s="2051"/>
      <c r="E326" s="2051"/>
      <c r="F326" s="2051"/>
      <c r="G326" s="2051"/>
      <c r="H326" s="2051"/>
      <c r="I326" s="2051"/>
      <c r="J326" s="2051"/>
      <c r="K326" s="2051"/>
      <c r="L326" s="2051"/>
      <c r="M326" s="2051"/>
      <c r="N326" s="2052"/>
      <c r="O326" s="460"/>
      <c r="P326" s="460"/>
      <c r="Q326" s="460"/>
    </row>
    <row r="327" spans="2:17" ht="20.100000000000001" customHeight="1">
      <c r="B327" s="685"/>
      <c r="C327" s="2053" t="s">
        <v>1919</v>
      </c>
      <c r="D327" s="2053"/>
      <c r="E327" s="2053"/>
      <c r="F327" s="2053"/>
      <c r="G327" s="2053"/>
      <c r="H327" s="2053"/>
      <c r="I327" s="2053"/>
      <c r="J327" s="2053"/>
      <c r="K327" s="2053"/>
      <c r="L327" s="2053"/>
      <c r="M327" s="2053"/>
      <c r="N327" s="407"/>
      <c r="O327" s="460"/>
      <c r="P327" s="460"/>
      <c r="Q327" s="460"/>
    </row>
    <row r="328" spans="2:17" ht="20.100000000000001" customHeight="1">
      <c r="B328" s="685"/>
      <c r="C328" s="2054" t="s">
        <v>1920</v>
      </c>
      <c r="D328" s="2054"/>
      <c r="E328" s="2054"/>
      <c r="F328" s="2054"/>
      <c r="G328" s="2054"/>
      <c r="H328" s="2054"/>
      <c r="I328" s="2054"/>
      <c r="J328" s="2054"/>
      <c r="K328" s="2054"/>
      <c r="L328" s="2054"/>
      <c r="M328" s="2054"/>
      <c r="N328" s="407"/>
      <c r="O328" s="460"/>
      <c r="P328" s="460"/>
      <c r="Q328" s="460"/>
    </row>
    <row r="329" spans="2:17" ht="20.100000000000001" customHeight="1">
      <c r="B329" s="685"/>
      <c r="C329" s="2055" t="s">
        <v>1921</v>
      </c>
      <c r="D329" s="2055"/>
      <c r="E329" s="2055"/>
      <c r="F329" s="2055"/>
      <c r="G329" s="2055"/>
      <c r="H329" s="2055"/>
      <c r="I329" s="2055"/>
      <c r="J329" s="2055"/>
      <c r="K329" s="2055"/>
      <c r="L329" s="2055"/>
      <c r="M329" s="2055"/>
      <c r="N329" s="407"/>
      <c r="O329" s="460"/>
      <c r="P329" s="460"/>
      <c r="Q329" s="460"/>
    </row>
    <row r="330" spans="2:17" ht="20.100000000000001" customHeight="1" thickBot="1">
      <c r="B330" s="685"/>
      <c r="C330" s="2056"/>
      <c r="D330" s="2056"/>
      <c r="E330" s="2056"/>
      <c r="F330" s="2056"/>
      <c r="G330" s="2056"/>
      <c r="H330" s="2056"/>
      <c r="I330" s="2056"/>
      <c r="J330" s="2056"/>
      <c r="K330" s="2056"/>
      <c r="L330" s="2056"/>
      <c r="M330" s="2056"/>
      <c r="N330" s="407"/>
      <c r="O330" s="460"/>
      <c r="P330" s="460"/>
      <c r="Q330" s="460"/>
    </row>
    <row r="331" spans="2:17" ht="20.100000000000001" customHeight="1">
      <c r="B331" s="685"/>
      <c r="C331" s="686"/>
      <c r="D331" s="2042" t="s">
        <v>1908</v>
      </c>
      <c r="E331" s="2042"/>
      <c r="F331" s="2042"/>
      <c r="G331" s="2042"/>
      <c r="H331" s="2042"/>
      <c r="I331" s="2042"/>
      <c r="J331" s="2042"/>
      <c r="K331" s="2042"/>
      <c r="L331" s="2042"/>
      <c r="M331" s="2042"/>
      <c r="N331" s="407"/>
      <c r="O331" s="460"/>
      <c r="P331" s="460"/>
      <c r="Q331" s="460"/>
    </row>
    <row r="332" spans="2:17" ht="20.100000000000001" customHeight="1">
      <c r="B332" s="685"/>
      <c r="C332" s="2065" t="s">
        <v>1922</v>
      </c>
      <c r="D332" s="2066" t="s">
        <v>1923</v>
      </c>
      <c r="E332" s="2066" t="s">
        <v>1924</v>
      </c>
      <c r="F332" s="2062" t="s">
        <v>1925</v>
      </c>
      <c r="G332" s="2062" t="s">
        <v>1926</v>
      </c>
      <c r="H332" s="2061" t="s">
        <v>1927</v>
      </c>
      <c r="I332" s="2061" t="s">
        <v>1928</v>
      </c>
      <c r="J332" s="687"/>
      <c r="K332" s="687"/>
      <c r="L332" s="1965" t="s">
        <v>1929</v>
      </c>
      <c r="M332" s="2062" t="s">
        <v>1930</v>
      </c>
      <c r="N332" s="407"/>
      <c r="O332" s="460"/>
      <c r="P332" s="460"/>
      <c r="Q332" s="460"/>
    </row>
    <row r="333" spans="2:17" ht="20.100000000000001" customHeight="1">
      <c r="B333" s="685"/>
      <c r="C333" s="2065"/>
      <c r="D333" s="2066"/>
      <c r="E333" s="2066"/>
      <c r="F333" s="2062"/>
      <c r="G333" s="2062"/>
      <c r="H333" s="2061"/>
      <c r="I333" s="2061"/>
      <c r="J333" s="687"/>
      <c r="K333" s="687"/>
      <c r="L333" s="1965"/>
      <c r="M333" s="2062"/>
      <c r="N333" s="407"/>
      <c r="O333" s="460"/>
      <c r="P333" s="460"/>
      <c r="Q333" s="460"/>
    </row>
    <row r="334" spans="2:17" ht="20.100000000000001" customHeight="1">
      <c r="B334" s="685"/>
      <c r="C334" s="2065"/>
      <c r="D334" s="2066"/>
      <c r="E334" s="2066"/>
      <c r="F334" s="2062"/>
      <c r="G334" s="2062"/>
      <c r="H334" s="2061"/>
      <c r="I334" s="2061"/>
      <c r="J334" s="687"/>
      <c r="K334" s="687"/>
      <c r="L334" s="1965"/>
      <c r="M334" s="2062"/>
      <c r="N334" s="407"/>
      <c r="O334" s="460"/>
      <c r="P334" s="460"/>
      <c r="Q334" s="460"/>
    </row>
    <row r="335" spans="2:17" ht="20.100000000000001" customHeight="1">
      <c r="B335" s="685"/>
      <c r="C335" s="688" t="s">
        <v>284</v>
      </c>
      <c r="D335" s="688" t="s">
        <v>284</v>
      </c>
      <c r="E335" s="688" t="s">
        <v>284</v>
      </c>
      <c r="F335" s="688" t="s">
        <v>284</v>
      </c>
      <c r="G335" s="688" t="s">
        <v>284</v>
      </c>
      <c r="H335" s="688" t="s">
        <v>284</v>
      </c>
      <c r="I335" s="688" t="s">
        <v>284</v>
      </c>
      <c r="J335" s="688"/>
      <c r="K335" s="688"/>
      <c r="L335" s="673"/>
      <c r="M335" s="689"/>
      <c r="N335" s="407"/>
      <c r="O335" s="460"/>
      <c r="P335" s="460"/>
      <c r="Q335" s="460"/>
    </row>
    <row r="336" spans="2:17" ht="20.100000000000001" customHeight="1">
      <c r="B336" s="685"/>
      <c r="C336" s="2013">
        <v>1</v>
      </c>
      <c r="D336" s="2063">
        <v>32.5</v>
      </c>
      <c r="E336" s="2063">
        <v>53</v>
      </c>
      <c r="F336" s="1996">
        <v>2.5</v>
      </c>
      <c r="G336" s="2064">
        <v>2.5</v>
      </c>
      <c r="H336" s="2064">
        <v>5</v>
      </c>
      <c r="I336" s="2064">
        <v>5</v>
      </c>
      <c r="J336" s="690"/>
      <c r="K336" s="690"/>
      <c r="L336" s="2067">
        <f>(L343/M348)*M340</f>
        <v>1.7392499999999997</v>
      </c>
      <c r="M336" s="2068">
        <f>(M345/M348)*M340</f>
        <v>1.75</v>
      </c>
      <c r="N336" s="407"/>
      <c r="O336" s="460"/>
      <c r="P336" s="460"/>
      <c r="Q336" s="460"/>
    </row>
    <row r="337" spans="2:17" ht="20.100000000000001" customHeight="1">
      <c r="B337" s="685"/>
      <c r="C337" s="2013"/>
      <c r="D337" s="2063"/>
      <c r="E337" s="2063"/>
      <c r="F337" s="1996"/>
      <c r="G337" s="2064"/>
      <c r="H337" s="2064"/>
      <c r="I337" s="2064"/>
      <c r="J337" s="690"/>
      <c r="K337" s="690"/>
      <c r="L337" s="2067"/>
      <c r="M337" s="2068"/>
      <c r="N337" s="407"/>
      <c r="O337" s="460"/>
      <c r="P337" s="460"/>
      <c r="Q337" s="460"/>
    </row>
    <row r="338" spans="2:17" ht="20.100000000000001" customHeight="1">
      <c r="B338" s="685"/>
      <c r="C338" s="691" t="s">
        <v>281</v>
      </c>
      <c r="D338" s="691" t="s">
        <v>276</v>
      </c>
      <c r="E338" s="691" t="s">
        <v>272</v>
      </c>
      <c r="F338" s="691" t="s">
        <v>274</v>
      </c>
      <c r="G338" s="691" t="s">
        <v>292</v>
      </c>
      <c r="H338" s="691" t="s">
        <v>271</v>
      </c>
      <c r="I338" s="691" t="s">
        <v>273</v>
      </c>
      <c r="J338" s="691"/>
      <c r="K338" s="691"/>
      <c r="L338" s="691" t="s">
        <v>275</v>
      </c>
      <c r="M338" s="691" t="s">
        <v>270</v>
      </c>
      <c r="N338" s="407"/>
      <c r="O338" s="460"/>
      <c r="P338" s="460"/>
      <c r="Q338" s="460"/>
    </row>
    <row r="339" spans="2:17" ht="20.100000000000001" customHeight="1">
      <c r="B339" s="685"/>
      <c r="C339" s="692">
        <f>(D336*E336)*C336</f>
        <v>1722.5</v>
      </c>
      <c r="D339" s="692">
        <f>((D336*F336)*2)*C336+((E336*F336)*2)*C336</f>
        <v>427.5</v>
      </c>
      <c r="E339" s="692">
        <f>((D336*H339)*2)*C336+((E336*H339)*2)*C336</f>
        <v>85.5</v>
      </c>
      <c r="F339" s="692">
        <f>((D336*I339)*2)*C336+((E336*I339)*2)*C336</f>
        <v>85.5</v>
      </c>
      <c r="G339" s="693">
        <f>G336/10</f>
        <v>0.25</v>
      </c>
      <c r="H339" s="693">
        <f>H336/10</f>
        <v>0.5</v>
      </c>
      <c r="I339" s="693">
        <f>I336/10</f>
        <v>0.5</v>
      </c>
      <c r="J339" s="693"/>
      <c r="K339" s="693"/>
      <c r="L339" s="692">
        <f>SUM(C339:F339)</f>
        <v>2321</v>
      </c>
      <c r="M339" s="694">
        <f>(C339*F336)/1000</f>
        <v>4.3062500000000004</v>
      </c>
      <c r="N339" s="407"/>
      <c r="O339" s="460"/>
      <c r="P339" s="460"/>
      <c r="Q339" s="460"/>
    </row>
    <row r="340" spans="2:17" ht="20.100000000000001" customHeight="1" thickBot="1">
      <c r="B340" s="685"/>
      <c r="C340" s="695"/>
      <c r="D340" s="695"/>
      <c r="E340" s="695"/>
      <c r="F340" s="695"/>
      <c r="G340" s="696"/>
      <c r="H340" s="696"/>
      <c r="I340" s="697" t="s">
        <v>1931</v>
      </c>
      <c r="J340" s="697"/>
      <c r="K340" s="697"/>
      <c r="L340" s="698" t="s">
        <v>881</v>
      </c>
      <c r="M340" s="699">
        <f>L339*G339</f>
        <v>580.25</v>
      </c>
      <c r="N340" s="407"/>
      <c r="O340" s="460"/>
      <c r="P340" s="460"/>
      <c r="Q340" s="460"/>
    </row>
    <row r="341" spans="2:17" ht="20.100000000000001" customHeight="1">
      <c r="B341" s="685"/>
      <c r="C341" s="686"/>
      <c r="D341" s="2069" t="s">
        <v>1910</v>
      </c>
      <c r="E341" s="2069"/>
      <c r="F341" s="2069"/>
      <c r="G341" s="2069"/>
      <c r="H341" s="2069"/>
      <c r="I341" s="2069"/>
      <c r="J341" s="2069"/>
      <c r="K341" s="2069"/>
      <c r="L341" s="2069"/>
      <c r="M341" s="2069"/>
      <c r="N341" s="407"/>
      <c r="O341" s="460"/>
      <c r="P341" s="460"/>
      <c r="Q341" s="460"/>
    </row>
    <row r="342" spans="2:17" ht="20.100000000000001" customHeight="1">
      <c r="B342" s="685"/>
      <c r="C342" s="2070" t="s">
        <v>1932</v>
      </c>
      <c r="D342" s="2070"/>
      <c r="E342" s="2070"/>
      <c r="F342" s="2070"/>
      <c r="G342" s="2070"/>
      <c r="H342" s="2070"/>
      <c r="I342" s="2070"/>
      <c r="J342" s="2070"/>
      <c r="K342" s="2070"/>
      <c r="L342" s="2070"/>
      <c r="M342" s="700" t="s">
        <v>284</v>
      </c>
      <c r="N342" s="407"/>
      <c r="O342" s="460"/>
      <c r="P342" s="460"/>
      <c r="Q342" s="460"/>
    </row>
    <row r="343" spans="2:17" ht="20.100000000000001" customHeight="1">
      <c r="B343" s="685"/>
      <c r="C343" s="2071">
        <v>4</v>
      </c>
      <c r="D343" s="2072">
        <v>32.5</v>
      </c>
      <c r="E343" s="2072">
        <v>53</v>
      </c>
      <c r="F343" s="2073">
        <v>2.5</v>
      </c>
      <c r="G343" s="2074">
        <v>2.5</v>
      </c>
      <c r="H343" s="2074">
        <v>5</v>
      </c>
      <c r="I343" s="2074">
        <v>5</v>
      </c>
      <c r="J343" s="701"/>
      <c r="K343" s="701"/>
      <c r="L343" s="2086">
        <f>E359</f>
        <v>6.956999999999999</v>
      </c>
      <c r="M343" s="2087">
        <v>7</v>
      </c>
      <c r="N343" s="407"/>
      <c r="O343" s="460"/>
      <c r="P343" s="460"/>
      <c r="Q343" s="460"/>
    </row>
    <row r="344" spans="2:17" ht="20.100000000000001" customHeight="1">
      <c r="B344" s="685"/>
      <c r="C344" s="2071"/>
      <c r="D344" s="2072"/>
      <c r="E344" s="2072"/>
      <c r="F344" s="2073"/>
      <c r="G344" s="2074"/>
      <c r="H344" s="2074"/>
      <c r="I344" s="2074"/>
      <c r="J344" s="701"/>
      <c r="K344" s="701"/>
      <c r="L344" s="2086"/>
      <c r="M344" s="2087"/>
      <c r="N344" s="407"/>
      <c r="O344" s="460"/>
      <c r="P344" s="460"/>
      <c r="Q344" s="460"/>
    </row>
    <row r="345" spans="2:17" ht="20.100000000000001" customHeight="1">
      <c r="B345" s="685"/>
      <c r="C345" s="702">
        <f>ROW()-2</f>
        <v>343</v>
      </c>
      <c r="D345" s="2088" t="s">
        <v>1933</v>
      </c>
      <c r="E345" s="2088"/>
      <c r="F345" s="2088"/>
      <c r="G345" s="2088"/>
      <c r="H345" s="2088"/>
      <c r="I345" s="2088"/>
      <c r="J345" s="703"/>
      <c r="K345" s="703"/>
      <c r="L345" s="704"/>
      <c r="M345" s="705">
        <f>IF(ISBLANK(M343),L343,M343)</f>
        <v>7</v>
      </c>
      <c r="N345" s="407"/>
      <c r="O345" s="460"/>
      <c r="P345" s="460"/>
      <c r="Q345" s="460"/>
    </row>
    <row r="346" spans="2:17" ht="20.100000000000001" customHeight="1">
      <c r="B346" s="685"/>
      <c r="C346" s="706" t="s">
        <v>281</v>
      </c>
      <c r="D346" s="706" t="s">
        <v>276</v>
      </c>
      <c r="E346" s="706" t="s">
        <v>272</v>
      </c>
      <c r="F346" s="706" t="s">
        <v>274</v>
      </c>
      <c r="G346" s="706" t="s">
        <v>292</v>
      </c>
      <c r="H346" s="706" t="s">
        <v>271</v>
      </c>
      <c r="I346" s="706" t="s">
        <v>273</v>
      </c>
      <c r="J346" s="706"/>
      <c r="K346" s="706"/>
      <c r="L346" s="706" t="s">
        <v>275</v>
      </c>
      <c r="M346" s="706" t="s">
        <v>270</v>
      </c>
      <c r="N346" s="407"/>
      <c r="O346" s="460"/>
      <c r="P346" s="460"/>
      <c r="Q346" s="460"/>
    </row>
    <row r="347" spans="2:17" ht="20.100000000000001" customHeight="1">
      <c r="B347" s="685"/>
      <c r="C347" s="692">
        <f>(D343*E343)*C343</f>
        <v>6890</v>
      </c>
      <c r="D347" s="692">
        <f>((D343*F343)*2)*C343+((E343*F343)*2)*C343</f>
        <v>1710</v>
      </c>
      <c r="E347" s="692">
        <f>((D343*H347)*2)*C343+((E343*H347)*2)*C343</f>
        <v>342</v>
      </c>
      <c r="F347" s="692">
        <f>((D343*I347)*2)*C343+((E343*I347)*2)*C343</f>
        <v>342</v>
      </c>
      <c r="G347" s="693">
        <f>G343/10</f>
        <v>0.25</v>
      </c>
      <c r="H347" s="693">
        <f>H343/10</f>
        <v>0.5</v>
      </c>
      <c r="I347" s="693">
        <f>I343/10</f>
        <v>0.5</v>
      </c>
      <c r="J347" s="693"/>
      <c r="K347" s="693"/>
      <c r="L347" s="692">
        <f>SUM(C347:F347)</f>
        <v>9284</v>
      </c>
      <c r="M347" s="694">
        <f>(C347*F343)/1000</f>
        <v>17.225000000000001</v>
      </c>
      <c r="N347" s="407"/>
      <c r="O347" s="460"/>
      <c r="P347" s="460"/>
      <c r="Q347" s="460"/>
    </row>
    <row r="348" spans="2:17" ht="20.100000000000001" customHeight="1" thickBot="1">
      <c r="B348" s="685"/>
      <c r="C348" s="704"/>
      <c r="D348" s="704"/>
      <c r="E348" s="704"/>
      <c r="F348" s="704"/>
      <c r="G348" s="704"/>
      <c r="H348" s="704"/>
      <c r="I348" s="707" t="s">
        <v>1934</v>
      </c>
      <c r="J348" s="707"/>
      <c r="K348" s="707"/>
      <c r="L348" s="706" t="s">
        <v>881</v>
      </c>
      <c r="M348" s="708">
        <f>L347*G347</f>
        <v>2321</v>
      </c>
      <c r="N348" s="407"/>
      <c r="O348" s="460"/>
      <c r="P348" s="460"/>
      <c r="Q348" s="460"/>
    </row>
    <row r="349" spans="2:17" ht="20.100000000000001" customHeight="1">
      <c r="B349" s="685"/>
      <c r="C349" s="709"/>
      <c r="D349" s="709"/>
      <c r="E349" s="709"/>
      <c r="F349" s="709"/>
      <c r="G349" s="709"/>
      <c r="H349" s="709"/>
      <c r="I349" s="710"/>
      <c r="J349" s="710"/>
      <c r="K349" s="710"/>
      <c r="L349" s="711"/>
      <c r="M349" s="712"/>
      <c r="N349" s="407"/>
      <c r="O349" s="460"/>
      <c r="P349" s="460"/>
      <c r="Q349" s="460"/>
    </row>
    <row r="350" spans="2:17" ht="20.100000000000001" customHeight="1">
      <c r="B350" s="685"/>
      <c r="C350" s="713" t="s">
        <v>281</v>
      </c>
      <c r="D350" s="714" t="s">
        <v>1935</v>
      </c>
      <c r="E350" s="714"/>
      <c r="F350" s="713" t="s">
        <v>271</v>
      </c>
      <c r="G350" s="715" t="s">
        <v>1936</v>
      </c>
      <c r="H350" s="716"/>
      <c r="I350" s="713" t="s">
        <v>270</v>
      </c>
      <c r="J350" s="2089" t="s">
        <v>1937</v>
      </c>
      <c r="K350" s="2089"/>
      <c r="L350" s="2089"/>
      <c r="M350" s="2089"/>
      <c r="N350" s="407"/>
      <c r="O350" s="460"/>
      <c r="P350" s="460"/>
      <c r="Q350" s="460"/>
    </row>
    <row r="351" spans="2:17" ht="20.100000000000001" customHeight="1">
      <c r="B351" s="685"/>
      <c r="C351" s="713" t="s">
        <v>276</v>
      </c>
      <c r="D351" s="714" t="s">
        <v>1938</v>
      </c>
      <c r="E351" s="714"/>
      <c r="F351" s="713" t="s">
        <v>273</v>
      </c>
      <c r="G351" s="714" t="s">
        <v>1939</v>
      </c>
      <c r="H351" s="716"/>
      <c r="I351" s="717"/>
      <c r="J351" s="2089"/>
      <c r="K351" s="2089"/>
      <c r="L351" s="2089"/>
      <c r="M351" s="2089"/>
      <c r="N351" s="407"/>
      <c r="O351" s="460"/>
      <c r="P351" s="460"/>
      <c r="Q351" s="460"/>
    </row>
    <row r="352" spans="2:17" ht="20.100000000000001" customHeight="1">
      <c r="B352" s="685"/>
      <c r="C352" s="713" t="s">
        <v>272</v>
      </c>
      <c r="D352" s="714" t="s">
        <v>1940</v>
      </c>
      <c r="E352" s="714"/>
      <c r="F352" s="713" t="s">
        <v>274</v>
      </c>
      <c r="G352" s="714" t="s">
        <v>1941</v>
      </c>
      <c r="H352" s="716"/>
      <c r="I352" s="713" t="s">
        <v>881</v>
      </c>
      <c r="J352" s="714" t="s">
        <v>1942</v>
      </c>
      <c r="K352" s="718"/>
      <c r="L352" s="714"/>
      <c r="M352" s="718"/>
      <c r="N352" s="407"/>
      <c r="O352" s="460"/>
      <c r="P352" s="460"/>
      <c r="Q352" s="460"/>
    </row>
    <row r="353" spans="2:17" ht="20.100000000000001" customHeight="1">
      <c r="B353" s="685"/>
      <c r="C353" s="713" t="s">
        <v>292</v>
      </c>
      <c r="D353" s="714" t="s">
        <v>1943</v>
      </c>
      <c r="E353" s="715"/>
      <c r="F353" s="713" t="s">
        <v>275</v>
      </c>
      <c r="G353" s="714" t="s">
        <v>1944</v>
      </c>
      <c r="H353" s="716"/>
      <c r="I353" s="716"/>
      <c r="J353" s="716"/>
      <c r="K353" s="716"/>
      <c r="L353" s="719"/>
      <c r="M353" s="718"/>
      <c r="N353" s="407"/>
      <c r="O353" s="460"/>
      <c r="P353" s="460"/>
      <c r="Q353" s="460"/>
    </row>
    <row r="354" spans="2:17" ht="20.100000000000001" customHeight="1" thickBot="1">
      <c r="B354" s="685"/>
      <c r="C354" s="713"/>
      <c r="D354" s="714"/>
      <c r="E354" s="715"/>
      <c r="F354" s="713"/>
      <c r="G354" s="714"/>
      <c r="H354" s="716"/>
      <c r="I354" s="716"/>
      <c r="J354" s="716"/>
      <c r="K354" s="716"/>
      <c r="L354" s="719"/>
      <c r="M354" s="718"/>
      <c r="N354" s="407"/>
      <c r="O354" s="460"/>
      <c r="P354" s="460"/>
      <c r="Q354" s="460"/>
    </row>
    <row r="355" spans="2:17" ht="20.100000000000001" customHeight="1">
      <c r="B355" s="685"/>
      <c r="C355" s="686"/>
      <c r="D355" s="2075" t="s">
        <v>1945</v>
      </c>
      <c r="E355" s="2075"/>
      <c r="F355" s="2075"/>
      <c r="G355" s="2075"/>
      <c r="H355" s="2075"/>
      <c r="I355" s="2075"/>
      <c r="J355" s="2075"/>
      <c r="K355" s="2075"/>
      <c r="L355" s="2075"/>
      <c r="M355" s="2075"/>
      <c r="N355" s="407"/>
      <c r="O355" s="460"/>
      <c r="P355" s="460"/>
      <c r="Q355" s="460"/>
    </row>
    <row r="356" spans="2:17" ht="20.100000000000001" customHeight="1">
      <c r="B356" s="685"/>
      <c r="C356" s="2076" t="s">
        <v>1946</v>
      </c>
      <c r="D356" s="2076"/>
      <c r="E356" s="2076"/>
      <c r="F356" s="2076"/>
      <c r="G356" s="2076"/>
      <c r="H356" s="2076"/>
      <c r="I356" s="2076"/>
      <c r="J356" s="2076"/>
      <c r="K356" s="2076"/>
      <c r="L356" s="2076"/>
      <c r="M356" s="2076"/>
      <c r="N356" s="407"/>
      <c r="O356" s="460"/>
      <c r="P356" s="460"/>
      <c r="Q356" s="460"/>
    </row>
    <row r="357" spans="2:17" ht="20.100000000000001" customHeight="1">
      <c r="B357" s="685"/>
      <c r="C357" s="2076"/>
      <c r="D357" s="2076"/>
      <c r="E357" s="2076"/>
      <c r="F357" s="2076"/>
      <c r="G357" s="2076"/>
      <c r="H357" s="2076"/>
      <c r="I357" s="2076"/>
      <c r="J357" s="2076"/>
      <c r="K357" s="2076"/>
      <c r="L357" s="2076"/>
      <c r="M357" s="2076"/>
      <c r="N357" s="407"/>
      <c r="O357" s="460"/>
      <c r="P357" s="460"/>
      <c r="Q357" s="460"/>
    </row>
    <row r="358" spans="2:17" ht="20.100000000000001" customHeight="1">
      <c r="B358" s="685"/>
      <c r="C358" s="2077"/>
      <c r="D358" s="2077"/>
      <c r="E358" s="2077"/>
      <c r="F358" s="2077"/>
      <c r="G358" s="2077"/>
      <c r="H358" s="2077"/>
      <c r="I358" s="2077"/>
      <c r="J358" s="2077"/>
      <c r="K358" s="2077"/>
      <c r="L358" s="2077"/>
      <c r="M358" s="2077"/>
      <c r="N358" s="407"/>
      <c r="O358" s="460"/>
      <c r="P358" s="460"/>
      <c r="Q358" s="460"/>
    </row>
    <row r="359" spans="2:17" ht="20.100000000000001" customHeight="1">
      <c r="B359" s="685"/>
      <c r="C359" s="720"/>
      <c r="D359" s="721" t="s">
        <v>1947</v>
      </c>
      <c r="E359" s="722">
        <f>SUM(E360:E362,I360:I362)</f>
        <v>6.956999999999999</v>
      </c>
      <c r="F359" s="720"/>
      <c r="G359" s="720"/>
      <c r="H359" s="720"/>
      <c r="I359" s="720"/>
      <c r="J359" s="720"/>
      <c r="K359" s="720"/>
      <c r="L359" s="720"/>
      <c r="M359" s="720"/>
      <c r="N359" s="407"/>
      <c r="O359" s="460"/>
      <c r="P359" s="460"/>
      <c r="Q359" s="460"/>
    </row>
    <row r="360" spans="2:17" ht="20.100000000000001" customHeight="1">
      <c r="B360" s="685"/>
      <c r="C360" s="532"/>
      <c r="D360" s="723" t="s">
        <v>1552</v>
      </c>
      <c r="E360" s="724">
        <v>3.5</v>
      </c>
      <c r="F360" s="725"/>
      <c r="G360" s="532"/>
      <c r="H360" s="723" t="s">
        <v>1948</v>
      </c>
      <c r="I360" s="724">
        <v>0.55000000000000004</v>
      </c>
      <c r="J360" s="724"/>
      <c r="K360" s="724"/>
      <c r="L360" s="725"/>
      <c r="M360" s="720"/>
      <c r="N360" s="407"/>
      <c r="O360" s="460"/>
      <c r="P360" s="460"/>
      <c r="Q360" s="460"/>
    </row>
    <row r="361" spans="2:17" ht="20.100000000000001" customHeight="1">
      <c r="B361" s="685"/>
      <c r="C361" s="532"/>
      <c r="D361" s="723" t="s">
        <v>342</v>
      </c>
      <c r="E361" s="724">
        <v>1.6</v>
      </c>
      <c r="F361" s="725"/>
      <c r="G361" s="532"/>
      <c r="H361" s="723" t="s">
        <v>1949</v>
      </c>
      <c r="I361" s="724">
        <v>4.4999999999999998E-2</v>
      </c>
      <c r="J361" s="724"/>
      <c r="K361" s="724"/>
      <c r="L361" s="725"/>
      <c r="M361" s="720"/>
      <c r="N361" s="407"/>
      <c r="O361" s="460"/>
      <c r="P361" s="460"/>
      <c r="Q361" s="460"/>
    </row>
    <row r="362" spans="2:17" ht="20.100000000000001" customHeight="1">
      <c r="B362" s="685"/>
      <c r="C362" s="532"/>
      <c r="D362" s="723" t="s">
        <v>1950</v>
      </c>
      <c r="E362" s="724">
        <v>1.25</v>
      </c>
      <c r="F362" s="725"/>
      <c r="G362" s="532"/>
      <c r="H362" s="726" t="s">
        <v>1951</v>
      </c>
      <c r="I362" s="724">
        <v>1.2E-2</v>
      </c>
      <c r="J362" s="724"/>
      <c r="K362" s="724"/>
      <c r="L362" s="725"/>
      <c r="M362" s="720"/>
      <c r="N362" s="407"/>
      <c r="O362" s="460"/>
      <c r="P362" s="460"/>
      <c r="Q362" s="460"/>
    </row>
    <row r="363" spans="2:17" ht="20.100000000000001" customHeight="1">
      <c r="B363" s="685"/>
      <c r="C363" s="727" t="s">
        <v>1952</v>
      </c>
      <c r="D363" s="720"/>
      <c r="E363" s="720"/>
      <c r="F363" s="720"/>
      <c r="G363" s="720"/>
      <c r="H363" s="720"/>
      <c r="I363" s="720"/>
      <c r="J363" s="720"/>
      <c r="K363" s="720"/>
      <c r="L363" s="720"/>
      <c r="M363" s="720"/>
      <c r="N363" s="407"/>
      <c r="O363" s="460"/>
      <c r="P363" s="460"/>
      <c r="Q363" s="460"/>
    </row>
    <row r="364" spans="2:17" ht="20.100000000000001" customHeight="1">
      <c r="B364" s="685"/>
      <c r="C364" s="2078" t="s">
        <v>1953</v>
      </c>
      <c r="D364" s="2078"/>
      <c r="E364" s="2078"/>
      <c r="F364" s="2078"/>
      <c r="G364" s="2078"/>
      <c r="H364" s="2078"/>
      <c r="I364" s="2078"/>
      <c r="J364" s="2078"/>
      <c r="K364" s="2078"/>
      <c r="L364" s="2078"/>
      <c r="M364" s="2078"/>
      <c r="N364" s="407"/>
      <c r="O364" s="460"/>
      <c r="P364" s="460"/>
      <c r="Q364" s="460"/>
    </row>
    <row r="365" spans="2:17" ht="20.100000000000001" customHeight="1">
      <c r="B365" s="685"/>
      <c r="C365" s="2078"/>
      <c r="D365" s="2078"/>
      <c r="E365" s="2078"/>
      <c r="F365" s="2078"/>
      <c r="G365" s="2078"/>
      <c r="H365" s="2078"/>
      <c r="I365" s="2078"/>
      <c r="J365" s="2078"/>
      <c r="K365" s="2078"/>
      <c r="L365" s="2078"/>
      <c r="M365" s="2078"/>
      <c r="N365" s="407"/>
      <c r="O365" s="460"/>
      <c r="P365" s="460"/>
      <c r="Q365" s="460"/>
    </row>
    <row r="366" spans="2:17" ht="20.100000000000001" customHeight="1">
      <c r="B366" s="685"/>
      <c r="C366" s="727" t="s">
        <v>1954</v>
      </c>
      <c r="D366" s="720"/>
      <c r="E366" s="720"/>
      <c r="F366" s="720"/>
      <c r="G366" s="720"/>
      <c r="H366" s="720"/>
      <c r="I366" s="720"/>
      <c r="J366" s="720"/>
      <c r="K366" s="720"/>
      <c r="L366" s="720"/>
      <c r="M366" s="720"/>
      <c r="N366" s="407"/>
      <c r="O366" s="460"/>
      <c r="P366" s="460"/>
      <c r="Q366" s="460"/>
    </row>
    <row r="367" spans="2:17" ht="20.100000000000001" customHeight="1">
      <c r="B367" s="685"/>
      <c r="C367" s="728" t="s">
        <v>1955</v>
      </c>
      <c r="D367" s="720"/>
      <c r="E367" s="720"/>
      <c r="F367" s="720"/>
      <c r="G367" s="720"/>
      <c r="H367" s="720"/>
      <c r="I367" s="720"/>
      <c r="J367" s="720"/>
      <c r="K367" s="720"/>
      <c r="L367" s="720"/>
      <c r="M367" s="720"/>
      <c r="N367" s="407"/>
      <c r="O367" s="460"/>
      <c r="P367" s="460"/>
      <c r="Q367" s="460"/>
    </row>
    <row r="368" spans="2:17" ht="20.100000000000001" customHeight="1">
      <c r="B368" s="685"/>
      <c r="C368" s="729" t="s">
        <v>1956</v>
      </c>
      <c r="D368" s="720"/>
      <c r="E368" s="720"/>
      <c r="F368" s="729" t="s">
        <v>1957</v>
      </c>
      <c r="G368" s="720"/>
      <c r="H368" s="729" t="s">
        <v>1958</v>
      </c>
      <c r="I368" s="720"/>
      <c r="J368" s="720"/>
      <c r="K368" s="720"/>
      <c r="L368" s="720"/>
      <c r="M368" s="720"/>
      <c r="N368" s="407"/>
      <c r="O368" s="460"/>
      <c r="P368" s="460"/>
      <c r="Q368" s="460"/>
    </row>
    <row r="369" spans="2:17" ht="20.100000000000001" customHeight="1">
      <c r="B369" s="685"/>
      <c r="C369" s="729" t="s">
        <v>293</v>
      </c>
      <c r="D369" s="730" t="s">
        <v>1959</v>
      </c>
      <c r="E369" s="720"/>
      <c r="F369" s="720"/>
      <c r="G369" s="720"/>
      <c r="H369" s="720"/>
      <c r="I369" s="720"/>
      <c r="J369" s="720"/>
      <c r="K369" s="720"/>
      <c r="L369" s="720"/>
      <c r="M369" s="720"/>
      <c r="N369" s="407"/>
      <c r="O369" s="460"/>
      <c r="P369" s="460"/>
      <c r="Q369" s="460"/>
    </row>
    <row r="370" spans="2:17" ht="20.100000000000001" customHeight="1">
      <c r="B370" s="685"/>
      <c r="C370" s="720"/>
      <c r="D370" s="720"/>
      <c r="E370" s="720"/>
      <c r="F370" s="720"/>
      <c r="G370" s="720"/>
      <c r="H370" s="720"/>
      <c r="I370" s="720"/>
      <c r="J370" s="720"/>
      <c r="K370" s="720"/>
      <c r="L370" s="720"/>
      <c r="M370" s="720"/>
      <c r="N370" s="407"/>
      <c r="O370" s="460"/>
      <c r="P370" s="460"/>
      <c r="Q370" s="460"/>
    </row>
    <row r="371" spans="2:17" ht="20.100000000000001" customHeight="1">
      <c r="B371" s="685"/>
      <c r="C371" s="2079" t="s">
        <v>297</v>
      </c>
      <c r="D371" s="2079"/>
      <c r="E371" s="2079"/>
      <c r="F371" s="2079"/>
      <c r="G371" s="2079"/>
      <c r="H371" s="2079"/>
      <c r="I371" s="2079"/>
      <c r="J371" s="2079"/>
      <c r="K371" s="2079"/>
      <c r="L371" s="2079"/>
      <c r="M371" s="2079"/>
      <c r="N371" s="407"/>
      <c r="O371" s="460"/>
      <c r="P371" s="460"/>
      <c r="Q371" s="460"/>
    </row>
    <row r="372" spans="2:17" ht="20.100000000000001" customHeight="1" thickBot="1">
      <c r="B372" s="731"/>
      <c r="C372" s="1959"/>
      <c r="D372" s="1959"/>
      <c r="E372" s="1959"/>
      <c r="F372" s="1959"/>
      <c r="G372" s="1959"/>
      <c r="H372" s="1959"/>
      <c r="I372" s="1959"/>
      <c r="J372" s="1959"/>
      <c r="K372" s="1959"/>
      <c r="L372" s="1959"/>
      <c r="M372" s="1959"/>
      <c r="N372" s="547"/>
      <c r="O372" s="460"/>
      <c r="P372" s="460"/>
      <c r="Q372" s="460"/>
    </row>
    <row r="373" spans="2:17" ht="20.100000000000001" customHeight="1" thickBot="1">
      <c r="B373" s="460"/>
      <c r="C373" s="460"/>
      <c r="D373" s="460"/>
      <c r="E373" s="366"/>
      <c r="F373" s="366"/>
      <c r="G373" s="460"/>
      <c r="H373" s="460"/>
      <c r="I373" s="460"/>
      <c r="J373" s="460"/>
      <c r="K373" s="460"/>
      <c r="L373" s="460"/>
      <c r="M373" s="460"/>
      <c r="N373" s="460"/>
      <c r="O373" s="460"/>
      <c r="P373" s="460"/>
      <c r="Q373" s="460"/>
    </row>
    <row r="374" spans="2:17" ht="20.100000000000001" customHeight="1">
      <c r="B374" s="2080" t="s">
        <v>1960</v>
      </c>
      <c r="C374" s="2081"/>
      <c r="D374" s="2081"/>
      <c r="E374" s="2081"/>
      <c r="F374" s="2081"/>
      <c r="G374" s="2081"/>
      <c r="H374" s="2081"/>
      <c r="I374" s="2081"/>
      <c r="J374" s="2082"/>
      <c r="K374" s="460"/>
      <c r="L374" s="460"/>
      <c r="M374" s="460"/>
      <c r="N374" s="460"/>
      <c r="O374" s="460"/>
      <c r="P374" s="460"/>
      <c r="Q374" s="460"/>
    </row>
    <row r="375" spans="2:17" ht="20.100000000000001" customHeight="1">
      <c r="B375" s="2083" t="s">
        <v>1961</v>
      </c>
      <c r="C375" s="2084"/>
      <c r="D375" s="2084"/>
      <c r="E375" s="2084"/>
      <c r="F375" s="2084"/>
      <c r="G375" s="2084"/>
      <c r="H375" s="2084"/>
      <c r="I375" s="2084"/>
      <c r="J375" s="2085"/>
      <c r="K375" s="460"/>
      <c r="L375" s="460"/>
      <c r="M375" s="460"/>
      <c r="N375" s="460"/>
      <c r="O375" s="460"/>
      <c r="P375" s="460"/>
      <c r="Q375" s="460"/>
    </row>
    <row r="376" spans="2:17" ht="20.100000000000001" customHeight="1">
      <c r="B376" s="2090" t="s">
        <v>1962</v>
      </c>
      <c r="C376" s="2091"/>
      <c r="D376" s="2091"/>
      <c r="E376" s="2091"/>
      <c r="F376" s="2091"/>
      <c r="G376" s="2091"/>
      <c r="H376" s="2091"/>
      <c r="I376" s="2091"/>
      <c r="J376" s="2092"/>
      <c r="K376" s="460"/>
      <c r="L376" s="460"/>
      <c r="M376" s="460"/>
      <c r="N376" s="460"/>
      <c r="O376" s="460"/>
      <c r="P376" s="460"/>
      <c r="Q376" s="460"/>
    </row>
    <row r="377" spans="2:17" ht="20.100000000000001" customHeight="1">
      <c r="B377" s="2090"/>
      <c r="C377" s="2091"/>
      <c r="D377" s="2091"/>
      <c r="E377" s="2091"/>
      <c r="F377" s="2091"/>
      <c r="G377" s="2091"/>
      <c r="H377" s="2091"/>
      <c r="I377" s="2091"/>
      <c r="J377" s="2092"/>
      <c r="K377" s="460"/>
      <c r="L377" s="460"/>
      <c r="M377" s="460"/>
      <c r="N377" s="460"/>
      <c r="O377" s="460"/>
      <c r="P377" s="460"/>
      <c r="Q377" s="460"/>
    </row>
    <row r="378" spans="2:17" ht="20.100000000000001" customHeight="1">
      <c r="B378" s="732" t="s">
        <v>1963</v>
      </c>
      <c r="C378" s="733"/>
      <c r="D378" s="733"/>
      <c r="E378" s="733"/>
      <c r="F378" s="733"/>
      <c r="G378" s="733"/>
      <c r="H378" s="733"/>
      <c r="I378" s="733"/>
      <c r="J378" s="734"/>
      <c r="K378" s="460"/>
      <c r="L378" s="460"/>
      <c r="M378" s="460"/>
      <c r="N378" s="460"/>
      <c r="O378" s="460"/>
      <c r="P378" s="460"/>
      <c r="Q378" s="460"/>
    </row>
    <row r="379" spans="2:17" ht="20.100000000000001" customHeight="1">
      <c r="B379" s="732" t="s">
        <v>1964</v>
      </c>
      <c r="C379" s="733"/>
      <c r="D379" s="733"/>
      <c r="E379" s="733"/>
      <c r="F379" s="733"/>
      <c r="G379" s="735" t="s">
        <v>1965</v>
      </c>
      <c r="H379" s="733"/>
      <c r="I379" s="733"/>
      <c r="J379" s="734"/>
      <c r="K379" s="460"/>
      <c r="L379" s="460"/>
      <c r="M379" s="460"/>
      <c r="N379" s="460"/>
      <c r="O379" s="460"/>
      <c r="P379" s="460"/>
      <c r="Q379" s="460"/>
    </row>
    <row r="380" spans="2:17" ht="20.100000000000001" customHeight="1">
      <c r="B380" s="2093" t="s">
        <v>1966</v>
      </c>
      <c r="C380" s="2094"/>
      <c r="D380" s="2094"/>
      <c r="E380" s="2094"/>
      <c r="F380" s="2094"/>
      <c r="G380" s="2094"/>
      <c r="H380" s="2094"/>
      <c r="I380" s="2094"/>
      <c r="J380" s="2095"/>
      <c r="K380" s="460"/>
      <c r="L380" s="460"/>
      <c r="M380" s="460"/>
      <c r="N380" s="460"/>
      <c r="O380" s="460"/>
      <c r="P380" s="460"/>
      <c r="Q380" s="460"/>
    </row>
    <row r="381" spans="2:17" ht="20.100000000000001" customHeight="1">
      <c r="B381" s="2093"/>
      <c r="C381" s="2094"/>
      <c r="D381" s="2094"/>
      <c r="E381" s="2094"/>
      <c r="F381" s="2094"/>
      <c r="G381" s="2094"/>
      <c r="H381" s="2094"/>
      <c r="I381" s="2094"/>
      <c r="J381" s="2095"/>
      <c r="K381" s="460"/>
      <c r="L381" s="460"/>
      <c r="M381" s="460"/>
      <c r="N381" s="460"/>
      <c r="O381" s="460"/>
      <c r="P381" s="460"/>
      <c r="Q381" s="460"/>
    </row>
    <row r="382" spans="2:17" ht="20.100000000000001" customHeight="1">
      <c r="B382" s="2096" t="s">
        <v>1967</v>
      </c>
      <c r="C382" s="2097"/>
      <c r="D382" s="2097"/>
      <c r="E382" s="2097"/>
      <c r="F382" s="2097"/>
      <c r="G382" s="2097"/>
      <c r="H382" s="2097"/>
      <c r="I382" s="2097"/>
      <c r="J382" s="2098"/>
      <c r="K382" s="460"/>
      <c r="L382" s="460"/>
      <c r="M382" s="460"/>
      <c r="N382" s="460"/>
      <c r="O382" s="460"/>
      <c r="P382" s="460"/>
      <c r="Q382" s="460"/>
    </row>
    <row r="383" spans="2:17" ht="20.100000000000001" customHeight="1">
      <c r="B383" s="2096"/>
      <c r="C383" s="2097"/>
      <c r="D383" s="2097"/>
      <c r="E383" s="2097"/>
      <c r="F383" s="2097"/>
      <c r="G383" s="2097"/>
      <c r="H383" s="2097"/>
      <c r="I383" s="2097"/>
      <c r="J383" s="2098"/>
      <c r="K383" s="460"/>
      <c r="L383" s="460"/>
      <c r="M383" s="460"/>
      <c r="N383" s="460"/>
      <c r="O383" s="460"/>
      <c r="P383" s="460"/>
      <c r="Q383" s="460"/>
    </row>
    <row r="384" spans="2:17" ht="20.100000000000001" customHeight="1">
      <c r="B384" s="2099" t="s">
        <v>835</v>
      </c>
      <c r="C384" s="2100"/>
      <c r="D384" s="2101">
        <v>9.86</v>
      </c>
      <c r="E384" s="2102" t="s">
        <v>1968</v>
      </c>
      <c r="F384" s="2101">
        <v>5.694</v>
      </c>
      <c r="G384" s="2103" t="s">
        <v>1969</v>
      </c>
      <c r="H384" s="2104">
        <f>D384*F384</f>
        <v>56.14284</v>
      </c>
      <c r="I384" s="2104" t="s">
        <v>1970</v>
      </c>
      <c r="J384" s="2115">
        <f>H384</f>
        <v>56.14284</v>
      </c>
      <c r="K384" s="460"/>
      <c r="L384" s="460"/>
      <c r="M384" s="460"/>
      <c r="N384" s="460"/>
      <c r="O384" s="460"/>
      <c r="P384" s="460"/>
      <c r="Q384" s="460"/>
    </row>
    <row r="385" spans="2:17" ht="20.100000000000001" customHeight="1">
      <c r="B385" s="2099"/>
      <c r="C385" s="2100"/>
      <c r="D385" s="2101"/>
      <c r="E385" s="2102"/>
      <c r="F385" s="2101"/>
      <c r="G385" s="2103"/>
      <c r="H385" s="2104"/>
      <c r="I385" s="2104"/>
      <c r="J385" s="2115"/>
      <c r="K385" s="460"/>
      <c r="L385" s="460"/>
      <c r="M385" s="460"/>
      <c r="N385" s="460"/>
      <c r="O385" s="460"/>
      <c r="P385" s="460"/>
      <c r="Q385" s="460"/>
    </row>
    <row r="386" spans="2:17" ht="20.100000000000001" customHeight="1">
      <c r="B386" s="736"/>
      <c r="C386" s="737" t="s">
        <v>1971</v>
      </c>
      <c r="D386" s="716"/>
      <c r="E386" s="716"/>
      <c r="F386" s="716"/>
      <c r="G386" s="716"/>
      <c r="H386" s="716"/>
      <c r="I386" s="716"/>
      <c r="J386" s="738"/>
      <c r="K386" s="460"/>
      <c r="L386" s="460"/>
      <c r="M386" s="460"/>
      <c r="N386" s="460"/>
      <c r="O386" s="460"/>
      <c r="P386" s="460"/>
      <c r="Q386" s="460"/>
    </row>
    <row r="387" spans="2:17" ht="20.100000000000001" customHeight="1">
      <c r="B387" s="736"/>
      <c r="C387" s="737" t="s">
        <v>1972</v>
      </c>
      <c r="D387" s="716"/>
      <c r="E387" s="716"/>
      <c r="F387" s="716"/>
      <c r="G387" s="716"/>
      <c r="H387" s="716"/>
      <c r="I387" s="716"/>
      <c r="J387" s="738"/>
      <c r="K387" s="460"/>
      <c r="L387" s="460"/>
      <c r="M387" s="460"/>
      <c r="N387" s="460"/>
      <c r="O387" s="460"/>
      <c r="P387" s="460"/>
      <c r="Q387" s="460"/>
    </row>
    <row r="388" spans="2:17" ht="20.100000000000001" customHeight="1">
      <c r="B388" s="736"/>
      <c r="C388" s="737" t="s">
        <v>1973</v>
      </c>
      <c r="D388" s="716"/>
      <c r="E388" s="716"/>
      <c r="F388" s="716"/>
      <c r="G388" s="716"/>
      <c r="H388" s="716"/>
      <c r="I388" s="716"/>
      <c r="J388" s="738"/>
      <c r="K388" s="460"/>
      <c r="L388" s="460"/>
      <c r="M388" s="460"/>
      <c r="N388" s="460"/>
      <c r="O388" s="460"/>
      <c r="P388" s="460"/>
      <c r="Q388" s="460"/>
    </row>
    <row r="389" spans="2:17" ht="20.100000000000001" customHeight="1">
      <c r="B389" s="736"/>
      <c r="C389" s="737" t="s">
        <v>1974</v>
      </c>
      <c r="D389" s="716"/>
      <c r="E389" s="716"/>
      <c r="F389" s="716"/>
      <c r="G389" s="716"/>
      <c r="H389" s="716"/>
      <c r="I389" s="716"/>
      <c r="J389" s="738"/>
      <c r="K389" s="460"/>
      <c r="L389" s="460"/>
      <c r="M389" s="460"/>
      <c r="N389" s="460"/>
      <c r="O389" s="460"/>
      <c r="P389" s="460"/>
      <c r="Q389" s="460"/>
    </row>
    <row r="390" spans="2:17" ht="20.100000000000001" customHeight="1">
      <c r="B390" s="2116" t="s">
        <v>1975</v>
      </c>
      <c r="C390" s="2117"/>
      <c r="D390" s="2117"/>
      <c r="E390" s="2117"/>
      <c r="F390" s="2117"/>
      <c r="G390" s="2117"/>
      <c r="H390" s="2117"/>
      <c r="I390" s="2117"/>
      <c r="J390" s="2118"/>
      <c r="K390" s="460"/>
      <c r="L390" s="460"/>
      <c r="M390" s="460"/>
      <c r="N390" s="460"/>
      <c r="O390" s="460"/>
      <c r="P390" s="460"/>
      <c r="Q390" s="460"/>
    </row>
    <row r="391" spans="2:17" ht="20.100000000000001" customHeight="1">
      <c r="B391" s="2116"/>
      <c r="C391" s="2117"/>
      <c r="D391" s="2117"/>
      <c r="E391" s="2117"/>
      <c r="F391" s="2117"/>
      <c r="G391" s="2117"/>
      <c r="H391" s="2117"/>
      <c r="I391" s="2117"/>
      <c r="J391" s="2118"/>
      <c r="K391" s="460"/>
      <c r="L391" s="460"/>
      <c r="M391" s="460"/>
      <c r="N391" s="460"/>
      <c r="O391" s="460"/>
      <c r="P391" s="460"/>
      <c r="Q391" s="460"/>
    </row>
    <row r="392" spans="2:17" ht="20.100000000000001" customHeight="1">
      <c r="B392" s="2116"/>
      <c r="C392" s="2117"/>
      <c r="D392" s="2117"/>
      <c r="E392" s="2117"/>
      <c r="F392" s="2117"/>
      <c r="G392" s="2117"/>
      <c r="H392" s="2117"/>
      <c r="I392" s="2117"/>
      <c r="J392" s="2118"/>
      <c r="K392" s="460"/>
      <c r="L392" s="460"/>
      <c r="M392" s="460"/>
      <c r="N392" s="460"/>
      <c r="O392" s="460"/>
      <c r="P392" s="460"/>
      <c r="Q392" s="460"/>
    </row>
    <row r="393" spans="2:17" ht="20.100000000000001" customHeight="1">
      <c r="B393" s="2116" t="s">
        <v>1976</v>
      </c>
      <c r="C393" s="2117"/>
      <c r="D393" s="2117"/>
      <c r="E393" s="2117"/>
      <c r="F393" s="2117"/>
      <c r="G393" s="2117"/>
      <c r="H393" s="2117"/>
      <c r="I393" s="2117"/>
      <c r="J393" s="2118"/>
      <c r="K393" s="460"/>
      <c r="L393" s="460"/>
      <c r="M393" s="460"/>
      <c r="N393" s="460"/>
      <c r="O393" s="460"/>
      <c r="P393" s="460"/>
      <c r="Q393" s="460"/>
    </row>
    <row r="394" spans="2:17" ht="20.100000000000001" customHeight="1">
      <c r="B394" s="2116"/>
      <c r="C394" s="2117"/>
      <c r="D394" s="2117"/>
      <c r="E394" s="2117"/>
      <c r="F394" s="2117"/>
      <c r="G394" s="2117"/>
      <c r="H394" s="2117"/>
      <c r="I394" s="2117"/>
      <c r="J394" s="2118"/>
      <c r="K394" s="460"/>
      <c r="L394" s="460"/>
      <c r="M394" s="460"/>
      <c r="N394" s="460"/>
      <c r="O394" s="460"/>
      <c r="P394" s="460"/>
      <c r="Q394" s="460"/>
    </row>
    <row r="395" spans="2:17" ht="20.100000000000001" customHeight="1">
      <c r="B395" s="736"/>
      <c r="C395" s="737" t="s">
        <v>1977</v>
      </c>
      <c r="D395" s="716"/>
      <c r="E395" s="716"/>
      <c r="F395" s="716"/>
      <c r="G395" s="716"/>
      <c r="H395" s="716"/>
      <c r="I395" s="716"/>
      <c r="J395" s="738"/>
      <c r="K395" s="460"/>
      <c r="L395" s="460"/>
      <c r="M395" s="460"/>
      <c r="N395" s="460"/>
      <c r="O395" s="460"/>
      <c r="P395" s="460"/>
      <c r="Q395" s="460"/>
    </row>
    <row r="396" spans="2:17" ht="20.100000000000001" customHeight="1">
      <c r="B396" s="736"/>
      <c r="C396" s="737" t="s">
        <v>1978</v>
      </c>
      <c r="D396" s="716"/>
      <c r="E396" s="716"/>
      <c r="F396" s="716"/>
      <c r="G396" s="716"/>
      <c r="H396" s="716"/>
      <c r="I396" s="716"/>
      <c r="J396" s="738"/>
      <c r="K396" s="460"/>
      <c r="L396" s="460"/>
      <c r="M396" s="460"/>
      <c r="N396" s="460"/>
      <c r="O396" s="460"/>
      <c r="P396" s="460"/>
      <c r="Q396" s="460"/>
    </row>
    <row r="397" spans="2:17" ht="20.100000000000001" customHeight="1">
      <c r="B397" s="739"/>
      <c r="C397" s="740"/>
      <c r="D397" s="716"/>
      <c r="E397" s="716"/>
      <c r="F397" s="716"/>
      <c r="G397" s="716"/>
      <c r="H397" s="716"/>
      <c r="I397" s="716"/>
      <c r="J397" s="738"/>
      <c r="K397" s="460"/>
      <c r="L397" s="460"/>
      <c r="M397" s="460"/>
      <c r="N397" s="460"/>
      <c r="O397" s="460"/>
      <c r="P397" s="460"/>
      <c r="Q397" s="460"/>
    </row>
    <row r="398" spans="2:17" ht="20.100000000000001" customHeight="1">
      <c r="B398" s="736"/>
      <c r="C398" s="737" t="s">
        <v>1979</v>
      </c>
      <c r="D398" s="716"/>
      <c r="E398" s="716"/>
      <c r="F398" s="716"/>
      <c r="G398" s="716"/>
      <c r="H398" s="716"/>
      <c r="I398" s="716"/>
      <c r="J398" s="738"/>
      <c r="K398" s="460"/>
      <c r="L398" s="460"/>
      <c r="M398" s="460"/>
      <c r="N398" s="460"/>
      <c r="O398" s="460"/>
      <c r="P398" s="460"/>
      <c r="Q398" s="460"/>
    </row>
    <row r="399" spans="2:17" ht="20.100000000000001" customHeight="1">
      <c r="B399" s="736"/>
      <c r="C399" s="737" t="s">
        <v>1980</v>
      </c>
      <c r="D399" s="716"/>
      <c r="E399" s="716"/>
      <c r="F399" s="716"/>
      <c r="G399" s="716"/>
      <c r="H399" s="716"/>
      <c r="I399" s="716"/>
      <c r="J399" s="738"/>
      <c r="K399" s="460"/>
      <c r="L399" s="460"/>
      <c r="M399" s="460"/>
      <c r="N399" s="460"/>
      <c r="O399" s="460"/>
      <c r="P399" s="460"/>
      <c r="Q399" s="460"/>
    </row>
    <row r="400" spans="2:17" ht="20.100000000000001" customHeight="1">
      <c r="B400" s="736"/>
      <c r="C400" s="737" t="s">
        <v>1981</v>
      </c>
      <c r="D400" s="716"/>
      <c r="E400" s="716"/>
      <c r="F400" s="716"/>
      <c r="G400" s="716"/>
      <c r="H400" s="716"/>
      <c r="I400" s="716"/>
      <c r="J400" s="738"/>
      <c r="K400" s="460"/>
      <c r="L400" s="460"/>
      <c r="M400" s="460"/>
      <c r="N400" s="460"/>
      <c r="O400" s="460"/>
      <c r="P400" s="460"/>
      <c r="Q400" s="460"/>
    </row>
    <row r="401" spans="1:17" ht="20.100000000000001" customHeight="1">
      <c r="B401" s="736"/>
      <c r="C401" s="737" t="s">
        <v>1982</v>
      </c>
      <c r="D401" s="716"/>
      <c r="E401" s="716"/>
      <c r="F401" s="716"/>
      <c r="G401" s="716"/>
      <c r="H401" s="716"/>
      <c r="I401" s="716"/>
      <c r="J401" s="738"/>
      <c r="K401" s="460"/>
      <c r="L401" s="460"/>
      <c r="M401" s="460"/>
      <c r="N401" s="460"/>
      <c r="O401" s="460"/>
      <c r="P401" s="460"/>
      <c r="Q401" s="460"/>
    </row>
    <row r="402" spans="1:17" ht="20.100000000000001" customHeight="1">
      <c r="B402" s="2116" t="s">
        <v>1983</v>
      </c>
      <c r="C402" s="2117"/>
      <c r="D402" s="2117"/>
      <c r="E402" s="2117"/>
      <c r="F402" s="2117"/>
      <c r="G402" s="2117"/>
      <c r="H402" s="2117"/>
      <c r="I402" s="2117"/>
      <c r="J402" s="2118"/>
      <c r="K402" s="460"/>
      <c r="L402" s="460"/>
      <c r="M402" s="460"/>
      <c r="N402" s="460"/>
      <c r="O402" s="460"/>
      <c r="P402" s="460"/>
      <c r="Q402" s="460"/>
    </row>
    <row r="403" spans="1:17" ht="20.100000000000001" customHeight="1">
      <c r="B403" s="2116"/>
      <c r="C403" s="2117"/>
      <c r="D403" s="2117"/>
      <c r="E403" s="2117"/>
      <c r="F403" s="2117"/>
      <c r="G403" s="2117"/>
      <c r="H403" s="2117"/>
      <c r="I403" s="2117"/>
      <c r="J403" s="2118"/>
      <c r="K403" s="460"/>
      <c r="L403" s="460"/>
      <c r="M403" s="460"/>
      <c r="N403" s="460"/>
      <c r="O403" s="460"/>
      <c r="P403" s="460"/>
      <c r="Q403" s="460"/>
    </row>
    <row r="404" spans="1:17" ht="20.100000000000001" customHeight="1">
      <c r="B404" s="741" t="s">
        <v>1984</v>
      </c>
      <c r="C404" s="204"/>
      <c r="D404" s="204"/>
      <c r="E404" s="204"/>
      <c r="F404" s="204"/>
      <c r="G404" s="204"/>
      <c r="H404" s="204"/>
      <c r="I404" s="204"/>
      <c r="J404" s="407"/>
      <c r="K404" s="460"/>
      <c r="L404" s="460"/>
      <c r="M404" s="460"/>
      <c r="N404" s="460"/>
      <c r="O404" s="460"/>
      <c r="P404" s="460"/>
      <c r="Q404" s="460"/>
    </row>
    <row r="405" spans="1:17" ht="20.100000000000001" customHeight="1" thickBot="1">
      <c r="B405" s="545"/>
      <c r="C405" s="546"/>
      <c r="D405" s="546"/>
      <c r="E405" s="546"/>
      <c r="F405" s="546"/>
      <c r="G405" s="546"/>
      <c r="H405" s="546"/>
      <c r="I405" s="546"/>
      <c r="J405" s="547"/>
      <c r="K405" s="460"/>
      <c r="L405" s="460"/>
      <c r="M405" s="460"/>
      <c r="N405" s="460"/>
      <c r="O405" s="460"/>
      <c r="P405" s="460"/>
      <c r="Q405" s="460"/>
    </row>
    <row r="406" spans="1:17" ht="20.100000000000001" customHeight="1">
      <c r="B406" s="460"/>
      <c r="C406" s="460"/>
      <c r="D406" s="460"/>
      <c r="E406" s="366"/>
      <c r="F406" s="366"/>
      <c r="G406" s="460"/>
      <c r="H406" s="460"/>
      <c r="I406" s="460"/>
      <c r="J406" s="460"/>
      <c r="K406" s="460"/>
      <c r="L406" s="460"/>
      <c r="M406" s="460"/>
      <c r="N406" s="460"/>
      <c r="O406" s="460"/>
      <c r="P406" s="460"/>
      <c r="Q406" s="460"/>
    </row>
    <row r="407" spans="1:17">
      <c r="A407" s="497"/>
      <c r="B407" s="498"/>
      <c r="C407" s="499"/>
      <c r="D407" s="499"/>
      <c r="E407" s="499"/>
      <c r="F407" s="499"/>
      <c r="G407" s="499"/>
      <c r="H407" s="499"/>
      <c r="I407" s="499"/>
      <c r="J407" s="498"/>
      <c r="K407" s="498"/>
      <c r="L407" s="498"/>
      <c r="M407" s="497"/>
      <c r="N407" s="497"/>
      <c r="O407" s="497"/>
      <c r="P407" s="497"/>
      <c r="Q407" s="497"/>
    </row>
    <row r="408" spans="1:17" ht="20.100000000000001" customHeight="1">
      <c r="B408" s="460"/>
      <c r="C408" s="460"/>
      <c r="D408" s="460"/>
      <c r="E408" s="366"/>
      <c r="F408" s="366"/>
      <c r="G408" s="460"/>
      <c r="H408" s="460"/>
      <c r="I408" s="460"/>
      <c r="J408" s="460"/>
      <c r="K408" s="460"/>
      <c r="L408" s="460"/>
      <c r="M408" s="460"/>
      <c r="N408" s="460"/>
      <c r="O408" s="460"/>
      <c r="P408" s="460"/>
      <c r="Q408" s="460"/>
    </row>
    <row r="409" spans="1:17" ht="15.75" thickBot="1">
      <c r="A409" s="460"/>
      <c r="B409" s="447"/>
      <c r="C409" s="478"/>
      <c r="D409" s="478"/>
      <c r="E409" s="478"/>
      <c r="F409" s="478"/>
      <c r="G409" s="478"/>
      <c r="H409" s="478"/>
      <c r="I409" s="478"/>
      <c r="J409" s="447"/>
      <c r="K409" s="447"/>
      <c r="L409" s="447"/>
      <c r="M409" s="460"/>
      <c r="N409" s="460"/>
      <c r="O409" s="460"/>
      <c r="P409" s="460"/>
      <c r="Q409" s="460"/>
    </row>
    <row r="410" spans="1:17" ht="15.75">
      <c r="A410" s="460"/>
      <c r="B410" s="2119" t="s">
        <v>1985</v>
      </c>
      <c r="C410" s="2120"/>
      <c r="D410" s="2120"/>
      <c r="E410" s="2120"/>
      <c r="F410" s="2120"/>
      <c r="G410" s="2121"/>
      <c r="H410" s="478"/>
      <c r="I410" s="2119" t="s">
        <v>1985</v>
      </c>
      <c r="J410" s="2120"/>
      <c r="K410" s="2120"/>
      <c r="L410" s="2120"/>
      <c r="M410" s="2120"/>
      <c r="N410" s="2121"/>
      <c r="O410" s="460"/>
      <c r="P410" s="460"/>
      <c r="Q410" s="460"/>
    </row>
    <row r="411" spans="1:17">
      <c r="A411" s="460"/>
      <c r="B411" s="2105" t="s">
        <v>294</v>
      </c>
      <c r="C411" s="2106"/>
      <c r="D411" s="742" t="s">
        <v>1986</v>
      </c>
      <c r="E411" s="743" t="s">
        <v>1987</v>
      </c>
      <c r="F411" s="2107" t="s">
        <v>280</v>
      </c>
      <c r="G411" s="2108"/>
      <c r="H411" s="478"/>
      <c r="I411" s="2105" t="s">
        <v>294</v>
      </c>
      <c r="J411" s="2106"/>
      <c r="K411" s="742" t="s">
        <v>1986</v>
      </c>
      <c r="L411" s="743" t="s">
        <v>1987</v>
      </c>
      <c r="M411" s="2107" t="s">
        <v>280</v>
      </c>
      <c r="N411" s="2108"/>
      <c r="O411" s="460"/>
      <c r="P411" s="460"/>
      <c r="Q411" s="460"/>
    </row>
    <row r="412" spans="1:17">
      <c r="A412" s="460"/>
      <c r="B412" s="2109">
        <v>20</v>
      </c>
      <c r="C412" s="2111">
        <f>B412/100</f>
        <v>0.2</v>
      </c>
      <c r="D412" s="744" t="s">
        <v>1988</v>
      </c>
      <c r="E412" s="745">
        <v>1</v>
      </c>
      <c r="F412" s="746">
        <f>(B412*E412)*10</f>
        <v>200</v>
      </c>
      <c r="G412" s="747">
        <f>F412/1000</f>
        <v>0.2</v>
      </c>
      <c r="H412" s="478"/>
      <c r="I412" s="2113">
        <v>10</v>
      </c>
      <c r="J412" s="2111">
        <f>I412/10</f>
        <v>1</v>
      </c>
      <c r="K412" s="744" t="s">
        <v>1988</v>
      </c>
      <c r="L412" s="745">
        <v>1</v>
      </c>
      <c r="M412" s="746">
        <f>(I412*L412)*100</f>
        <v>1000</v>
      </c>
      <c r="N412" s="747">
        <f>M412/1000</f>
        <v>1</v>
      </c>
      <c r="O412" s="460"/>
      <c r="P412" s="460"/>
      <c r="Q412" s="460"/>
    </row>
    <row r="413" spans="1:17">
      <c r="A413" s="460"/>
      <c r="B413" s="2109"/>
      <c r="C413" s="2111"/>
      <c r="D413" s="744" t="s">
        <v>1989</v>
      </c>
      <c r="E413" s="745">
        <v>1.03</v>
      </c>
      <c r="F413" s="746">
        <f>(B412*E413)*10</f>
        <v>206</v>
      </c>
      <c r="G413" s="747">
        <f>F413/1000</f>
        <v>0.20599999999999999</v>
      </c>
      <c r="H413" s="478"/>
      <c r="I413" s="2113"/>
      <c r="J413" s="2111"/>
      <c r="K413" s="744" t="s">
        <v>1989</v>
      </c>
      <c r="L413" s="745">
        <v>1.03</v>
      </c>
      <c r="M413" s="746">
        <f>(I412*L413)*100</f>
        <v>1030</v>
      </c>
      <c r="N413" s="747">
        <f>M413/1000</f>
        <v>1.03</v>
      </c>
      <c r="O413" s="460"/>
      <c r="P413" s="460"/>
      <c r="Q413" s="460"/>
    </row>
    <row r="414" spans="1:17">
      <c r="A414" s="460"/>
      <c r="B414" s="2109"/>
      <c r="C414" s="2111"/>
      <c r="D414" s="744" t="s">
        <v>1990</v>
      </c>
      <c r="E414" s="745">
        <v>1.0149999999999999</v>
      </c>
      <c r="F414" s="746">
        <f>(E414*B412)*10</f>
        <v>202.99999999999997</v>
      </c>
      <c r="G414" s="747">
        <f>F414/1000</f>
        <v>0.20299999999999996</v>
      </c>
      <c r="H414" s="478"/>
      <c r="I414" s="2113"/>
      <c r="J414" s="2111"/>
      <c r="K414" s="744" t="s">
        <v>1990</v>
      </c>
      <c r="L414" s="745">
        <v>1.0149999999999999</v>
      </c>
      <c r="M414" s="746">
        <f>(L414*I412)*100</f>
        <v>1014.9999999999999</v>
      </c>
      <c r="N414" s="747">
        <f>M414/1000</f>
        <v>1.0149999999999999</v>
      </c>
      <c r="O414" s="460"/>
      <c r="P414" s="460"/>
      <c r="Q414" s="460"/>
    </row>
    <row r="415" spans="1:17">
      <c r="A415" s="460"/>
      <c r="B415" s="2109"/>
      <c r="C415" s="2111"/>
      <c r="D415" s="744" t="s">
        <v>1991</v>
      </c>
      <c r="E415" s="745">
        <v>0.92</v>
      </c>
      <c r="F415" s="746">
        <f>(E415*B412)*10</f>
        <v>184.00000000000003</v>
      </c>
      <c r="G415" s="747">
        <f>F415/1000</f>
        <v>0.18400000000000002</v>
      </c>
      <c r="H415" s="478"/>
      <c r="I415" s="2113"/>
      <c r="J415" s="2111"/>
      <c r="K415" s="744" t="s">
        <v>1991</v>
      </c>
      <c r="L415" s="745">
        <v>0.92</v>
      </c>
      <c r="M415" s="746">
        <f>(L415*I412)*100</f>
        <v>920.00000000000011</v>
      </c>
      <c r="N415" s="747">
        <f>M415/1000</f>
        <v>0.92000000000000015</v>
      </c>
      <c r="O415" s="460"/>
      <c r="P415" s="460"/>
      <c r="Q415" s="460"/>
    </row>
    <row r="416" spans="1:17" ht="15.75" thickBot="1">
      <c r="A416" s="460"/>
      <c r="B416" s="2110"/>
      <c r="C416" s="2112"/>
      <c r="D416" s="748" t="s">
        <v>1992</v>
      </c>
      <c r="E416" s="749">
        <v>0.8</v>
      </c>
      <c r="F416" s="750">
        <f>(E416*B412)*10</f>
        <v>160</v>
      </c>
      <c r="G416" s="751">
        <f>F416/1000</f>
        <v>0.16</v>
      </c>
      <c r="H416" s="478"/>
      <c r="I416" s="2114"/>
      <c r="J416" s="2112"/>
      <c r="K416" s="748" t="s">
        <v>1992</v>
      </c>
      <c r="L416" s="749">
        <v>0.8</v>
      </c>
      <c r="M416" s="750">
        <f>(L416*I412)*100</f>
        <v>800</v>
      </c>
      <c r="N416" s="751">
        <f>M416/1000</f>
        <v>0.8</v>
      </c>
      <c r="O416" s="460"/>
      <c r="P416" s="460"/>
      <c r="Q416" s="460"/>
    </row>
    <row r="417" spans="1:17">
      <c r="A417" s="460"/>
      <c r="B417" s="447"/>
      <c r="C417" s="478"/>
      <c r="D417" s="478"/>
      <c r="E417" s="478"/>
      <c r="F417" s="478"/>
      <c r="G417" s="478"/>
      <c r="H417" s="478"/>
      <c r="I417" s="478"/>
      <c r="J417" s="447"/>
      <c r="K417" s="447"/>
      <c r="L417" s="447"/>
      <c r="M417" s="460"/>
      <c r="N417" s="460"/>
      <c r="O417" s="460"/>
      <c r="P417" s="460"/>
      <c r="Q417" s="460"/>
    </row>
    <row r="418" spans="1:17">
      <c r="A418" s="460"/>
      <c r="B418" s="447"/>
      <c r="C418" s="478"/>
      <c r="D418" s="478"/>
      <c r="E418" s="478"/>
      <c r="F418" s="478"/>
      <c r="G418" s="478"/>
      <c r="H418" s="478"/>
      <c r="I418" s="478"/>
      <c r="J418" s="447"/>
      <c r="K418" s="447"/>
      <c r="L418" s="447"/>
      <c r="M418" s="460"/>
      <c r="N418" s="460"/>
      <c r="O418" s="460"/>
      <c r="P418" s="460"/>
      <c r="Q418" s="460"/>
    </row>
    <row r="419" spans="1:17">
      <c r="A419" s="460"/>
      <c r="B419" s="447"/>
      <c r="C419" s="478"/>
      <c r="D419" s="478"/>
      <c r="E419" s="478"/>
      <c r="F419" s="478"/>
      <c r="G419" s="478"/>
      <c r="H419" s="478"/>
      <c r="I419" s="478"/>
      <c r="J419" s="447"/>
      <c r="K419" s="447"/>
      <c r="L419" s="447"/>
      <c r="M419" s="460"/>
      <c r="N419" s="460"/>
      <c r="O419" s="460"/>
      <c r="P419" s="460"/>
      <c r="Q419" s="460"/>
    </row>
    <row r="420" spans="1:17" ht="15.75" thickBot="1">
      <c r="A420" s="460"/>
      <c r="B420" s="447"/>
      <c r="C420" s="478"/>
      <c r="D420" s="478"/>
      <c r="E420" s="478"/>
      <c r="F420" s="478"/>
      <c r="G420" s="478"/>
      <c r="H420" s="478"/>
      <c r="I420" s="478"/>
      <c r="J420" s="447"/>
      <c r="K420" s="447"/>
      <c r="L420" s="447"/>
      <c r="M420" s="460"/>
      <c r="N420" s="460"/>
      <c r="O420" s="460"/>
      <c r="P420" s="460"/>
      <c r="Q420" s="460"/>
    </row>
    <row r="421" spans="1:17">
      <c r="A421" s="460"/>
      <c r="B421" s="447"/>
      <c r="C421" s="478"/>
      <c r="D421" s="478"/>
      <c r="E421" s="478"/>
      <c r="F421" s="2144" t="s">
        <v>1993</v>
      </c>
      <c r="G421" s="2145"/>
      <c r="H421" s="2145"/>
      <c r="I421" s="2146"/>
      <c r="J421" s="447"/>
      <c r="K421" s="2144" t="s">
        <v>1993</v>
      </c>
      <c r="L421" s="2145"/>
      <c r="M421" s="2145"/>
      <c r="N421" s="2146"/>
      <c r="O421" s="460"/>
      <c r="P421" s="460"/>
    </row>
    <row r="422" spans="1:17" ht="15.75" thickBot="1">
      <c r="A422" s="460"/>
      <c r="B422" s="447"/>
      <c r="C422" s="447"/>
      <c r="D422" s="447"/>
      <c r="E422" s="447"/>
      <c r="F422" s="2147"/>
      <c r="G422" s="2148"/>
      <c r="H422" s="2148"/>
      <c r="I422" s="2149"/>
      <c r="J422" s="460"/>
      <c r="K422" s="2147"/>
      <c r="L422" s="2148"/>
      <c r="M422" s="2148"/>
      <c r="N422" s="2149"/>
      <c r="O422" s="460"/>
      <c r="P422" s="460"/>
    </row>
    <row r="423" spans="1:17" ht="19.5" customHeight="1" thickBot="1">
      <c r="A423" s="460"/>
      <c r="B423" s="447"/>
      <c r="C423" s="447"/>
      <c r="D423" s="447"/>
      <c r="E423" s="447"/>
      <c r="F423" s="752" t="s">
        <v>22</v>
      </c>
      <c r="G423" s="753" t="s">
        <v>285</v>
      </c>
      <c r="H423" s="753" t="s">
        <v>286</v>
      </c>
      <c r="I423" s="754" t="s">
        <v>287</v>
      </c>
      <c r="J423" s="460"/>
      <c r="K423" s="2150" t="s">
        <v>1994</v>
      </c>
      <c r="L423" s="2151"/>
      <c r="M423" s="2151"/>
      <c r="N423" s="2152"/>
      <c r="O423" s="460"/>
      <c r="P423" s="460"/>
    </row>
    <row r="424" spans="1:17" ht="15.75" customHeight="1">
      <c r="A424" s="460"/>
      <c r="B424" s="447"/>
      <c r="C424" s="447"/>
      <c r="D424" s="447"/>
      <c r="E424" s="447"/>
      <c r="F424" s="2153" t="s">
        <v>1995</v>
      </c>
      <c r="G424" s="2154"/>
      <c r="H424" s="2154"/>
      <c r="I424" s="2155"/>
      <c r="J424" s="460"/>
      <c r="K424" s="2156" t="s">
        <v>291</v>
      </c>
      <c r="L424" s="2157"/>
      <c r="M424" s="2157"/>
      <c r="N424" s="2158"/>
      <c r="O424" s="460"/>
      <c r="P424" s="460"/>
    </row>
    <row r="425" spans="1:17" ht="18.75" customHeight="1">
      <c r="A425" s="460"/>
      <c r="B425" s="447"/>
      <c r="C425" s="447"/>
      <c r="D425" s="447"/>
      <c r="E425" s="447"/>
      <c r="F425" s="755" t="s">
        <v>23</v>
      </c>
      <c r="G425" s="756" t="s">
        <v>288</v>
      </c>
      <c r="H425" s="756" t="s">
        <v>289</v>
      </c>
      <c r="I425" s="757" t="s">
        <v>290</v>
      </c>
      <c r="J425" s="460"/>
      <c r="K425" s="2159" t="s">
        <v>836</v>
      </c>
      <c r="L425" s="2161" t="s">
        <v>837</v>
      </c>
      <c r="M425" s="2161" t="s">
        <v>838</v>
      </c>
      <c r="N425" s="2163" t="s">
        <v>839</v>
      </c>
      <c r="O425" s="460"/>
      <c r="P425" s="460"/>
    </row>
    <row r="426" spans="1:17" ht="15.75" customHeight="1">
      <c r="A426" s="460"/>
      <c r="B426" s="447"/>
      <c r="C426" s="447"/>
      <c r="D426" s="447"/>
      <c r="E426" s="447"/>
      <c r="F426" s="758">
        <v>1</v>
      </c>
      <c r="G426" s="759">
        <f>F426*10</f>
        <v>10</v>
      </c>
      <c r="H426" s="759">
        <f>G426*10</f>
        <v>100</v>
      </c>
      <c r="I426" s="760">
        <f>H426*10</f>
        <v>1000</v>
      </c>
      <c r="J426" s="460"/>
      <c r="K426" s="2160"/>
      <c r="L426" s="2162"/>
      <c r="M426" s="2162"/>
      <c r="N426" s="2164"/>
      <c r="O426" s="460"/>
      <c r="P426" s="460"/>
    </row>
    <row r="427" spans="1:17" ht="15.75" customHeight="1">
      <c r="A427" s="460"/>
      <c r="B427" s="447"/>
      <c r="C427" s="447"/>
      <c r="D427" s="447"/>
      <c r="E427" s="447"/>
      <c r="F427" s="761">
        <f>G427/10</f>
        <v>0.1</v>
      </c>
      <c r="G427" s="762">
        <v>1</v>
      </c>
      <c r="H427" s="759">
        <f>G427*10</f>
        <v>10</v>
      </c>
      <c r="I427" s="760">
        <f>G427*100</f>
        <v>100</v>
      </c>
      <c r="J427" s="460"/>
      <c r="K427" s="763" t="s">
        <v>840</v>
      </c>
      <c r="L427" s="764" t="s">
        <v>841</v>
      </c>
      <c r="M427" s="764" t="s">
        <v>842</v>
      </c>
      <c r="N427" s="765" t="s">
        <v>843</v>
      </c>
      <c r="O427" s="460"/>
      <c r="P427" s="460"/>
    </row>
    <row r="428" spans="1:17" ht="15.75" customHeight="1">
      <c r="A428" s="460"/>
      <c r="B428" s="447"/>
      <c r="C428" s="447"/>
      <c r="D428" s="447"/>
      <c r="E428" s="447"/>
      <c r="F428" s="761">
        <f t="shared" ref="F428:G428" si="1">G428/10</f>
        <v>0.01</v>
      </c>
      <c r="G428" s="759">
        <f t="shared" si="1"/>
        <v>0.1</v>
      </c>
      <c r="H428" s="762">
        <v>1</v>
      </c>
      <c r="I428" s="760">
        <f>G428*100</f>
        <v>10</v>
      </c>
      <c r="J428" s="460"/>
      <c r="K428" s="763" t="s">
        <v>845</v>
      </c>
      <c r="L428" s="764" t="s">
        <v>846</v>
      </c>
      <c r="M428" s="764" t="s">
        <v>847</v>
      </c>
      <c r="N428" s="765" t="s">
        <v>848</v>
      </c>
      <c r="O428" s="460"/>
      <c r="P428" s="460"/>
    </row>
    <row r="429" spans="1:17" ht="15.75" customHeight="1">
      <c r="A429" s="460"/>
      <c r="B429" s="447"/>
      <c r="C429" s="447"/>
      <c r="D429" s="447"/>
      <c r="E429" s="447"/>
      <c r="F429" s="766">
        <f>I429/1000</f>
        <v>1E-3</v>
      </c>
      <c r="G429" s="767">
        <f>I429/100</f>
        <v>0.01</v>
      </c>
      <c r="H429" s="767">
        <f>I429/10</f>
        <v>0.1</v>
      </c>
      <c r="I429" s="768">
        <v>1</v>
      </c>
      <c r="J429" s="460"/>
      <c r="K429" s="763" t="s">
        <v>849</v>
      </c>
      <c r="L429" s="764" t="s">
        <v>850</v>
      </c>
      <c r="M429" s="764" t="s">
        <v>851</v>
      </c>
      <c r="N429" s="765" t="s">
        <v>852</v>
      </c>
      <c r="O429" s="460"/>
      <c r="P429" s="460"/>
    </row>
    <row r="430" spans="1:17" ht="15" customHeight="1">
      <c r="A430" s="460"/>
      <c r="B430" s="447"/>
      <c r="C430" s="447"/>
      <c r="D430" s="447"/>
      <c r="E430" s="447"/>
      <c r="F430" s="2150" t="s">
        <v>1994</v>
      </c>
      <c r="G430" s="2151"/>
      <c r="H430" s="2151"/>
      <c r="I430" s="2152"/>
      <c r="J430" s="460"/>
      <c r="K430" s="769" t="s">
        <v>853</v>
      </c>
      <c r="L430" s="770" t="s">
        <v>854</v>
      </c>
      <c r="M430" s="770" t="s">
        <v>855</v>
      </c>
      <c r="N430" s="771" t="s">
        <v>856</v>
      </c>
      <c r="O430" s="460"/>
      <c r="P430" s="460"/>
    </row>
    <row r="431" spans="1:17" ht="16.5" thickBot="1">
      <c r="A431" s="460"/>
      <c r="B431" s="447"/>
      <c r="C431" s="447"/>
      <c r="D431" s="447"/>
      <c r="E431" s="447"/>
      <c r="F431" s="2122" t="s">
        <v>857</v>
      </c>
      <c r="G431" s="2123"/>
      <c r="H431" s="2123"/>
      <c r="I431" s="2124"/>
      <c r="J431" s="460"/>
      <c r="K431" s="2122" t="s">
        <v>857</v>
      </c>
      <c r="L431" s="2123"/>
      <c r="M431" s="2123"/>
      <c r="N431" s="2124"/>
      <c r="O431" s="460"/>
      <c r="P431" s="460"/>
    </row>
    <row r="432" spans="1:17">
      <c r="A432" s="460"/>
      <c r="B432" s="447"/>
      <c r="C432" s="447"/>
      <c r="D432" s="447"/>
      <c r="F432" s="460"/>
      <c r="G432" s="460"/>
      <c r="H432" s="460"/>
      <c r="I432" s="460"/>
      <c r="J432" s="460"/>
      <c r="K432" s="460"/>
      <c r="L432" s="460"/>
      <c r="M432" s="460"/>
      <c r="N432" s="460"/>
      <c r="O432" s="460"/>
      <c r="P432" s="460"/>
    </row>
    <row r="433" spans="1:17">
      <c r="A433" s="460"/>
      <c r="B433" s="447"/>
      <c r="C433" s="447"/>
      <c r="D433" s="447"/>
      <c r="E433" s="460"/>
      <c r="F433" s="460"/>
      <c r="G433" s="460"/>
      <c r="H433" s="460"/>
      <c r="I433" s="460"/>
      <c r="J433" s="460"/>
      <c r="K433" s="460"/>
      <c r="L433" s="460"/>
      <c r="M433" s="460"/>
      <c r="N433" s="460"/>
      <c r="O433" s="460"/>
      <c r="P433" s="460"/>
    </row>
    <row r="434" spans="1:17" ht="21" customHeight="1">
      <c r="A434" s="460"/>
      <c r="B434" s="501" t="s">
        <v>344</v>
      </c>
      <c r="C434" s="772" t="s">
        <v>1996</v>
      </c>
      <c r="D434" s="447"/>
      <c r="E434" s="460"/>
      <c r="F434" s="460"/>
      <c r="G434" s="460"/>
      <c r="H434" s="460"/>
      <c r="I434" s="460"/>
      <c r="J434" s="460"/>
      <c r="K434" s="2125" t="s">
        <v>1997</v>
      </c>
      <c r="L434" s="2126"/>
      <c r="M434" s="2127"/>
      <c r="N434" s="460"/>
      <c r="O434" s="460"/>
      <c r="P434" s="460"/>
    </row>
    <row r="435" spans="1:17" ht="21">
      <c r="A435" s="460"/>
      <c r="B435" s="366"/>
      <c r="C435" s="773"/>
      <c r="D435" s="447"/>
      <c r="E435" s="460"/>
      <c r="F435" s="460"/>
      <c r="G435" s="460"/>
      <c r="H435" s="460"/>
      <c r="I435" s="460"/>
      <c r="J435" s="460"/>
      <c r="K435" s="774" t="s">
        <v>1998</v>
      </c>
      <c r="L435" s="775" t="s">
        <v>1999</v>
      </c>
      <c r="M435" s="776" t="s">
        <v>2000</v>
      </c>
      <c r="N435" s="460"/>
      <c r="O435" s="460"/>
      <c r="P435" s="460"/>
      <c r="Q435" s="460"/>
    </row>
    <row r="436" spans="1:17" ht="21">
      <c r="A436" s="460"/>
      <c r="B436" s="366" t="s">
        <v>2001</v>
      </c>
      <c r="C436" s="777"/>
      <c r="D436" s="447"/>
      <c r="E436" s="460"/>
      <c r="F436" s="460"/>
      <c r="G436" s="460"/>
      <c r="H436" s="460"/>
      <c r="I436" s="460"/>
      <c r="J436" s="460"/>
      <c r="K436" s="778">
        <v>4.1666666666666664E-2</v>
      </c>
      <c r="L436" s="779">
        <v>60</v>
      </c>
      <c r="M436" s="780">
        <v>100</v>
      </c>
      <c r="N436" s="460"/>
      <c r="O436" s="460"/>
      <c r="P436" s="460"/>
      <c r="Q436" s="460"/>
    </row>
    <row r="437" spans="1:17" ht="21">
      <c r="A437" s="460"/>
      <c r="B437" s="366" t="s">
        <v>2002</v>
      </c>
      <c r="C437" s="777"/>
      <c r="D437" s="447"/>
      <c r="E437" s="460"/>
      <c r="F437" s="460"/>
      <c r="G437" s="460"/>
      <c r="H437" s="460"/>
      <c r="I437" s="460"/>
      <c r="J437" s="460"/>
      <c r="K437" s="781">
        <v>4.1666666666666664E-2</v>
      </c>
      <c r="L437" s="782">
        <f>(L436/K436)*K437</f>
        <v>60</v>
      </c>
      <c r="M437" s="783">
        <f>(M436/K436)*K437</f>
        <v>100</v>
      </c>
      <c r="N437" s="460"/>
      <c r="O437" s="460"/>
      <c r="P437" s="460"/>
      <c r="Q437" s="460"/>
    </row>
    <row r="438" spans="1:17" ht="21">
      <c r="A438" s="460"/>
      <c r="B438" s="501" t="s">
        <v>344</v>
      </c>
      <c r="C438" s="772" t="s">
        <v>2003</v>
      </c>
      <c r="D438" s="447"/>
      <c r="F438" s="460"/>
      <c r="G438" s="460"/>
      <c r="H438" s="460"/>
      <c r="I438" s="460"/>
      <c r="J438" s="460"/>
      <c r="K438" s="784">
        <f>(K436/L436)*L438</f>
        <v>6.2499999999999993E-2</v>
      </c>
      <c r="L438" s="785">
        <v>90</v>
      </c>
      <c r="M438" s="786">
        <f>(M436/L436)*L438</f>
        <v>150</v>
      </c>
      <c r="N438" s="460"/>
      <c r="O438" s="460"/>
      <c r="P438" s="460"/>
      <c r="Q438" s="460"/>
    </row>
    <row r="439" spans="1:17" ht="15.75">
      <c r="A439" s="460"/>
      <c r="B439" s="447"/>
      <c r="C439" s="447"/>
      <c r="D439" s="447"/>
      <c r="F439" s="460"/>
      <c r="G439" s="460"/>
      <c r="H439" s="460"/>
      <c r="I439" s="460"/>
      <c r="J439" s="460"/>
      <c r="K439" s="787">
        <f>(K436/M436)*M439</f>
        <v>1.6666666666666666E-2</v>
      </c>
      <c r="L439" s="788">
        <f>(L436/M436)*M439</f>
        <v>24</v>
      </c>
      <c r="M439" s="789">
        <v>40</v>
      </c>
      <c r="N439" s="460"/>
      <c r="O439" s="460"/>
      <c r="P439" s="460"/>
      <c r="Q439" s="460"/>
    </row>
    <row r="440" spans="1:17">
      <c r="A440" s="460"/>
      <c r="B440" s="447"/>
      <c r="C440" s="447"/>
      <c r="D440" s="447"/>
      <c r="E440" s="447"/>
      <c r="F440" s="447"/>
      <c r="G440" s="447"/>
      <c r="H440" s="460"/>
      <c r="I440" s="460"/>
      <c r="J440" s="460"/>
      <c r="K440" s="460"/>
      <c r="L440" s="460"/>
      <c r="M440" s="460"/>
      <c r="N440" s="460"/>
      <c r="O440" s="460"/>
      <c r="P440" s="460"/>
      <c r="Q440" s="460"/>
    </row>
    <row r="441" spans="1:17">
      <c r="A441" s="497"/>
      <c r="B441" s="498"/>
      <c r="C441" s="499"/>
      <c r="D441" s="499"/>
      <c r="E441" s="499"/>
      <c r="F441" s="499"/>
      <c r="G441" s="499"/>
      <c r="H441" s="499"/>
      <c r="I441" s="499"/>
      <c r="J441" s="498"/>
      <c r="K441" s="498"/>
      <c r="L441" s="498"/>
      <c r="M441" s="497"/>
      <c r="N441" s="497"/>
      <c r="O441" s="497"/>
      <c r="P441" s="497"/>
      <c r="Q441" s="497"/>
    </row>
    <row r="442" spans="1:17" ht="15.75" thickBot="1">
      <c r="A442" s="460"/>
      <c r="B442" s="447"/>
      <c r="C442" s="447"/>
      <c r="D442" s="447"/>
      <c r="E442" s="447"/>
      <c r="F442" s="447"/>
      <c r="G442" s="447"/>
      <c r="H442" s="460"/>
      <c r="I442" s="460"/>
      <c r="J442" s="460"/>
      <c r="K442" s="460"/>
      <c r="L442" s="460"/>
      <c r="M442" s="460"/>
      <c r="N442" s="460"/>
      <c r="O442" s="460"/>
      <c r="P442" s="460"/>
      <c r="Q442" s="460"/>
    </row>
    <row r="443" spans="1:17">
      <c r="A443" s="460"/>
      <c r="B443" s="2128" t="s">
        <v>2004</v>
      </c>
      <c r="C443" s="2129"/>
      <c r="D443" s="2129"/>
      <c r="E443" s="2129"/>
      <c r="F443" s="2129"/>
      <c r="G443" s="2130"/>
      <c r="H443" s="460"/>
      <c r="I443" s="2134" t="s">
        <v>2005</v>
      </c>
      <c r="J443" s="2135"/>
      <c r="K443" s="2138" t="s">
        <v>2006</v>
      </c>
      <c r="L443" s="2138"/>
      <c r="M443" s="2140" t="s">
        <v>2007</v>
      </c>
      <c r="N443" s="2142" t="s">
        <v>2008</v>
      </c>
      <c r="O443" s="460"/>
      <c r="P443" s="460"/>
      <c r="Q443" s="460"/>
    </row>
    <row r="444" spans="1:17">
      <c r="A444" s="460"/>
      <c r="B444" s="2131"/>
      <c r="C444" s="2132"/>
      <c r="D444" s="2132"/>
      <c r="E444" s="2132"/>
      <c r="F444" s="2132"/>
      <c r="G444" s="2133"/>
      <c r="H444" s="460"/>
      <c r="I444" s="2136"/>
      <c r="J444" s="2137"/>
      <c r="K444" s="2139"/>
      <c r="L444" s="2139"/>
      <c r="M444" s="2141"/>
      <c r="N444" s="2143"/>
      <c r="O444" s="460"/>
      <c r="P444" s="460"/>
      <c r="Q444" s="460"/>
    </row>
    <row r="445" spans="1:17" ht="15.75" customHeight="1">
      <c r="A445" s="460"/>
      <c r="B445" s="2165" t="s">
        <v>2009</v>
      </c>
      <c r="C445" s="2166"/>
      <c r="D445" s="2166"/>
      <c r="E445" s="2166"/>
      <c r="F445" s="2166"/>
      <c r="G445" s="2167"/>
      <c r="H445" s="460"/>
      <c r="I445" s="2168" t="s">
        <v>2010</v>
      </c>
      <c r="J445" s="2169"/>
      <c r="K445" s="790" t="s">
        <v>2011</v>
      </c>
      <c r="L445" s="790"/>
      <c r="M445" s="791"/>
      <c r="N445" s="792"/>
      <c r="O445" s="460"/>
      <c r="P445" s="460"/>
      <c r="Q445" s="460"/>
    </row>
    <row r="446" spans="1:17" ht="15.75" customHeight="1">
      <c r="A446" s="460"/>
      <c r="B446" s="2165"/>
      <c r="C446" s="2166"/>
      <c r="D446" s="2166"/>
      <c r="E446" s="2166"/>
      <c r="F446" s="2166"/>
      <c r="G446" s="2167"/>
      <c r="H446" s="460"/>
      <c r="I446" s="2170" t="s">
        <v>2012</v>
      </c>
      <c r="J446" s="2171"/>
      <c r="K446" s="561" t="s">
        <v>2013</v>
      </c>
      <c r="L446" s="561"/>
      <c r="M446" s="559" t="s">
        <v>2014</v>
      </c>
      <c r="N446" s="793" t="s">
        <v>2015</v>
      </c>
      <c r="O446" s="460"/>
      <c r="P446" s="460"/>
      <c r="Q446" s="460"/>
    </row>
    <row r="447" spans="1:17" ht="16.5" customHeight="1">
      <c r="A447" s="460"/>
      <c r="B447" s="794" t="s">
        <v>2016</v>
      </c>
      <c r="C447" s="2172" t="s">
        <v>2017</v>
      </c>
      <c r="D447" s="2172"/>
      <c r="E447" s="2172"/>
      <c r="F447" s="2172"/>
      <c r="G447" s="2173"/>
      <c r="H447" s="460"/>
      <c r="I447" s="2170" t="s">
        <v>2018</v>
      </c>
      <c r="J447" s="2171"/>
      <c r="K447" s="561" t="s">
        <v>2019</v>
      </c>
      <c r="L447" s="561"/>
      <c r="M447" s="559" t="s">
        <v>2020</v>
      </c>
      <c r="N447" s="793" t="s">
        <v>2021</v>
      </c>
      <c r="O447" s="460"/>
      <c r="P447" s="460"/>
      <c r="Q447" s="460"/>
    </row>
    <row r="448" spans="1:17">
      <c r="A448" s="460"/>
      <c r="B448" s="794" t="s">
        <v>2016</v>
      </c>
      <c r="C448" s="2172" t="s">
        <v>2022</v>
      </c>
      <c r="D448" s="2172"/>
      <c r="E448" s="2172"/>
      <c r="F448" s="2172"/>
      <c r="G448" s="2173"/>
      <c r="H448" s="460"/>
      <c r="I448" s="2170" t="s">
        <v>2023</v>
      </c>
      <c r="J448" s="2171"/>
      <c r="K448" s="561" t="s">
        <v>2024</v>
      </c>
      <c r="L448" s="561"/>
      <c r="M448" s="559" t="s">
        <v>2025</v>
      </c>
      <c r="N448" s="793" t="s">
        <v>2026</v>
      </c>
      <c r="O448" s="460"/>
      <c r="P448" s="460"/>
      <c r="Q448" s="460"/>
    </row>
    <row r="449" spans="1:17" ht="15.75" customHeight="1" thickBot="1">
      <c r="A449" s="460"/>
      <c r="B449" s="794" t="s">
        <v>2016</v>
      </c>
      <c r="C449" s="2172" t="s">
        <v>2027</v>
      </c>
      <c r="D449" s="2172"/>
      <c r="E449" s="2172"/>
      <c r="F449" s="2172"/>
      <c r="G449" s="2173"/>
      <c r="H449" s="460"/>
      <c r="I449" s="2185" t="s">
        <v>2028</v>
      </c>
      <c r="J449" s="2186"/>
      <c r="K449" s="795" t="s">
        <v>2029</v>
      </c>
      <c r="L449" s="795"/>
      <c r="M449" s="796" t="s">
        <v>2030</v>
      </c>
      <c r="N449" s="797" t="s">
        <v>2031</v>
      </c>
      <c r="O449" s="460"/>
      <c r="P449" s="460"/>
      <c r="Q449" s="460"/>
    </row>
    <row r="450" spans="1:17" ht="15.75" customHeight="1">
      <c r="A450" s="460"/>
      <c r="B450" s="794" t="s">
        <v>2032</v>
      </c>
      <c r="C450" s="2172" t="s">
        <v>2033</v>
      </c>
      <c r="D450" s="2172"/>
      <c r="E450" s="2172"/>
      <c r="F450" s="2172"/>
      <c r="G450" s="2173"/>
      <c r="H450" s="460"/>
      <c r="I450" s="460"/>
      <c r="J450" s="460"/>
      <c r="K450" s="460"/>
      <c r="L450" s="460"/>
      <c r="M450" s="460"/>
      <c r="N450" s="460"/>
      <c r="O450" s="460"/>
      <c r="P450" s="460"/>
      <c r="Q450" s="460"/>
    </row>
    <row r="451" spans="1:17" ht="15" customHeight="1">
      <c r="A451" s="460"/>
      <c r="B451" s="794" t="s">
        <v>2034</v>
      </c>
      <c r="C451" s="2172" t="s">
        <v>2035</v>
      </c>
      <c r="D451" s="2172"/>
      <c r="E451" s="2172"/>
      <c r="F451" s="2172"/>
      <c r="G451" s="2173"/>
      <c r="H451" s="447"/>
      <c r="I451" s="460"/>
      <c r="J451" s="460"/>
      <c r="K451" s="460"/>
      <c r="L451" s="460"/>
      <c r="M451" s="460"/>
      <c r="N451" s="460"/>
      <c r="O451" s="460"/>
      <c r="P451" s="460"/>
      <c r="Q451" s="460"/>
    </row>
    <row r="452" spans="1:17">
      <c r="A452" s="460"/>
      <c r="B452" s="794" t="s">
        <v>2036</v>
      </c>
      <c r="C452" s="2172" t="s">
        <v>2037</v>
      </c>
      <c r="D452" s="2172"/>
      <c r="E452" s="2172"/>
      <c r="F452" s="2172"/>
      <c r="G452" s="2173"/>
      <c r="H452" s="447"/>
      <c r="I452" s="460"/>
      <c r="J452" s="460"/>
      <c r="K452" s="460"/>
      <c r="L452" s="460"/>
      <c r="M452" s="460"/>
      <c r="N452" s="460"/>
      <c r="O452" s="460"/>
      <c r="P452" s="460"/>
      <c r="Q452" s="460"/>
    </row>
    <row r="453" spans="1:17">
      <c r="A453" s="460"/>
      <c r="B453" s="794" t="s">
        <v>2036</v>
      </c>
      <c r="C453" s="2172" t="s">
        <v>2038</v>
      </c>
      <c r="D453" s="2172"/>
      <c r="E453" s="2172"/>
      <c r="F453" s="2172"/>
      <c r="G453" s="2173"/>
      <c r="H453" s="447"/>
      <c r="I453" s="460"/>
      <c r="J453" s="460"/>
      <c r="K453" s="460"/>
      <c r="L453" s="460"/>
      <c r="M453" s="460"/>
      <c r="N453" s="460"/>
      <c r="O453" s="460"/>
      <c r="P453" s="460"/>
      <c r="Q453" s="460"/>
    </row>
    <row r="454" spans="1:17">
      <c r="A454" s="460"/>
      <c r="B454" s="2165" t="s">
        <v>2039</v>
      </c>
      <c r="C454" s="2166" t="s">
        <v>2040</v>
      </c>
      <c r="D454" s="2166"/>
      <c r="E454" s="2166"/>
      <c r="F454" s="2166"/>
      <c r="G454" s="2167"/>
      <c r="H454" s="447"/>
      <c r="I454" s="460"/>
      <c r="J454" s="460"/>
      <c r="K454" s="460"/>
      <c r="L454" s="460"/>
      <c r="M454" s="460"/>
      <c r="N454" s="460"/>
      <c r="O454" s="460"/>
      <c r="P454" s="460"/>
      <c r="Q454" s="460"/>
    </row>
    <row r="455" spans="1:17">
      <c r="A455" s="460"/>
      <c r="B455" s="2165"/>
      <c r="C455" s="2166"/>
      <c r="D455" s="2166"/>
      <c r="E455" s="2166"/>
      <c r="F455" s="2166"/>
      <c r="G455" s="2167"/>
      <c r="H455" s="447"/>
      <c r="I455" s="460"/>
      <c r="J455" s="460"/>
      <c r="K455" s="460"/>
      <c r="L455" s="460"/>
      <c r="M455" s="460"/>
      <c r="N455" s="460"/>
      <c r="O455" s="460"/>
      <c r="P455" s="460"/>
      <c r="Q455" s="460"/>
    </row>
    <row r="456" spans="1:17">
      <c r="A456" s="460"/>
      <c r="B456" s="2165" t="s">
        <v>2041</v>
      </c>
      <c r="C456" s="2166" t="s">
        <v>2042</v>
      </c>
      <c r="D456" s="2166"/>
      <c r="E456" s="2166"/>
      <c r="F456" s="2166"/>
      <c r="G456" s="2167"/>
      <c r="H456" s="447"/>
      <c r="I456" s="460"/>
      <c r="J456" s="460"/>
      <c r="K456" s="460"/>
      <c r="L456" s="460"/>
      <c r="M456" s="460"/>
      <c r="N456" s="460"/>
      <c r="O456" s="460"/>
      <c r="P456" s="460"/>
      <c r="Q456" s="460"/>
    </row>
    <row r="457" spans="1:17">
      <c r="A457" s="460"/>
      <c r="B457" s="2174"/>
      <c r="C457" s="2175"/>
      <c r="D457" s="2175"/>
      <c r="E457" s="2175"/>
      <c r="F457" s="2175"/>
      <c r="G457" s="2176"/>
      <c r="H457" s="447"/>
      <c r="I457" s="460"/>
      <c r="J457" s="460"/>
      <c r="K457" s="460"/>
      <c r="L457" s="460"/>
      <c r="M457" s="460"/>
      <c r="N457" s="460"/>
      <c r="O457" s="460"/>
      <c r="P457" s="460"/>
      <c r="Q457" s="460"/>
    </row>
    <row r="458" spans="1:17" ht="15.75" thickBot="1">
      <c r="A458" s="460"/>
      <c r="B458" s="558"/>
      <c r="C458" s="558"/>
      <c r="D458" s="558"/>
      <c r="E458" s="558"/>
      <c r="F458" s="558"/>
      <c r="G458" s="558"/>
      <c r="H458" s="447"/>
      <c r="I458" s="559"/>
      <c r="J458" s="559"/>
      <c r="K458" s="561"/>
      <c r="L458" s="561"/>
      <c r="M458" s="559"/>
      <c r="N458" s="559"/>
      <c r="O458" s="460"/>
      <c r="P458" s="460"/>
      <c r="Q458" s="460"/>
    </row>
    <row r="459" spans="1:17" ht="15.75">
      <c r="B459" s="798" t="s">
        <v>2043</v>
      </c>
      <c r="C459" s="799"/>
      <c r="D459" s="799"/>
      <c r="E459" s="800"/>
      <c r="F459" s="460"/>
      <c r="G459" s="460"/>
      <c r="H459" s="801" t="s">
        <v>2044</v>
      </c>
      <c r="I459" s="802"/>
      <c r="J459" s="803"/>
      <c r="K459" s="803"/>
      <c r="L459" s="803"/>
      <c r="M459" s="803"/>
      <c r="N459" s="804"/>
      <c r="O459" s="460"/>
      <c r="P459" s="460"/>
      <c r="Q459" s="460"/>
    </row>
    <row r="460" spans="1:17" ht="25.5">
      <c r="B460" s="2177" t="s">
        <v>2045</v>
      </c>
      <c r="C460" s="2178"/>
      <c r="D460" s="2181" t="s">
        <v>2046</v>
      </c>
      <c r="E460" s="2183">
        <f>(B462*B465)+(C462*C465)+(D462*D465)+(E462*E465)</f>
        <v>228.85000000000002</v>
      </c>
      <c r="F460" s="460"/>
      <c r="G460" s="460"/>
      <c r="H460" s="805" t="s">
        <v>2047</v>
      </c>
      <c r="I460" s="806" t="s">
        <v>1988</v>
      </c>
      <c r="J460" s="806" t="s">
        <v>2048</v>
      </c>
      <c r="K460" s="806" t="s">
        <v>2049</v>
      </c>
      <c r="L460" s="806" t="s">
        <v>2050</v>
      </c>
      <c r="M460" s="806" t="s">
        <v>967</v>
      </c>
      <c r="N460" s="807" t="s">
        <v>2051</v>
      </c>
      <c r="O460" s="460"/>
      <c r="P460" s="460"/>
      <c r="Q460" s="460"/>
    </row>
    <row r="461" spans="1:17">
      <c r="B461" s="2179"/>
      <c r="C461" s="2180"/>
      <c r="D461" s="2182"/>
      <c r="E461" s="2184"/>
      <c r="F461" s="460"/>
      <c r="G461" s="460"/>
      <c r="H461" s="2196">
        <v>0.12</v>
      </c>
      <c r="I461" s="2197">
        <v>1</v>
      </c>
      <c r="J461" s="2197">
        <v>0.11</v>
      </c>
      <c r="K461" s="2197">
        <v>0</v>
      </c>
      <c r="L461" s="2197">
        <v>0.01</v>
      </c>
      <c r="M461" s="2197">
        <v>5.0000000000000001E-3</v>
      </c>
      <c r="N461" s="2187">
        <f>SUM(H461:M461)</f>
        <v>1.2450000000000001</v>
      </c>
      <c r="O461" s="460"/>
      <c r="P461" s="460"/>
      <c r="Q461" s="460"/>
    </row>
    <row r="462" spans="1:17">
      <c r="B462" s="2188">
        <v>6.5000000000000002E-2</v>
      </c>
      <c r="C462" s="2190">
        <v>7.4999999999999997E-2</v>
      </c>
      <c r="D462" s="2190">
        <v>0.12</v>
      </c>
      <c r="E462" s="2192">
        <v>0.15</v>
      </c>
      <c r="F462" s="460"/>
      <c r="G462" s="460"/>
      <c r="H462" s="2196"/>
      <c r="I462" s="2197"/>
      <c r="J462" s="2197"/>
      <c r="K462" s="2197"/>
      <c r="L462" s="2197"/>
      <c r="M462" s="2197"/>
      <c r="N462" s="2187"/>
      <c r="O462" s="460"/>
      <c r="P462" s="460"/>
      <c r="Q462" s="460"/>
    </row>
    <row r="463" spans="1:17">
      <c r="B463" s="2189"/>
      <c r="C463" s="2191"/>
      <c r="D463" s="2191"/>
      <c r="E463" s="2193"/>
      <c r="F463" s="460"/>
      <c r="G463" s="460"/>
      <c r="H463" s="2194">
        <f>(H461/N461)*N463</f>
        <v>2.1204819277108431</v>
      </c>
      <c r="I463" s="2195">
        <f>(I461/N461)*N463</f>
        <v>17.670682730923691</v>
      </c>
      <c r="J463" s="2195">
        <f>(J461/N461)*N463</f>
        <v>1.9437751004016062</v>
      </c>
      <c r="K463" s="2195">
        <f>(K461/N461)*N463</f>
        <v>0</v>
      </c>
      <c r="L463" s="2195">
        <f>(L461/N461)*N463</f>
        <v>0.17670682730923692</v>
      </c>
      <c r="M463" s="2195">
        <f>(M461/N461)*N463</f>
        <v>8.8353413654618462E-2</v>
      </c>
      <c r="N463" s="2198">
        <v>22</v>
      </c>
      <c r="O463" s="460"/>
      <c r="P463" s="460"/>
      <c r="Q463" s="460"/>
    </row>
    <row r="464" spans="1:17">
      <c r="B464" s="808" t="s">
        <v>2052</v>
      </c>
      <c r="C464" s="809" t="s">
        <v>2053</v>
      </c>
      <c r="D464" s="809" t="s">
        <v>2054</v>
      </c>
      <c r="E464" s="810" t="s">
        <v>9</v>
      </c>
      <c r="F464" s="460"/>
      <c r="G464" s="460"/>
      <c r="H464" s="2194"/>
      <c r="I464" s="2195"/>
      <c r="J464" s="2195"/>
      <c r="K464" s="2195"/>
      <c r="L464" s="2195"/>
      <c r="M464" s="2195"/>
      <c r="N464" s="2198"/>
      <c r="O464" s="460"/>
      <c r="P464" s="460"/>
      <c r="Q464" s="460"/>
    </row>
    <row r="465" spans="1:17">
      <c r="B465" s="2199">
        <v>920</v>
      </c>
      <c r="C465" s="2201">
        <v>1700</v>
      </c>
      <c r="D465" s="2201">
        <v>240</v>
      </c>
      <c r="E465" s="2203">
        <v>85</v>
      </c>
      <c r="F465" s="460"/>
      <c r="G465" s="460"/>
      <c r="H465" s="2205" t="s">
        <v>2055</v>
      </c>
      <c r="I465" s="2206"/>
      <c r="J465" s="2206"/>
      <c r="K465" s="2206"/>
      <c r="L465" s="2206"/>
      <c r="M465" s="2206"/>
      <c r="N465" s="2207"/>
      <c r="O465" s="460"/>
      <c r="P465" s="460"/>
      <c r="Q465" s="460"/>
    </row>
    <row r="466" spans="1:17">
      <c r="B466" s="2200"/>
      <c r="C466" s="2202"/>
      <c r="D466" s="2202"/>
      <c r="E466" s="2204"/>
      <c r="F466" s="460"/>
      <c r="G466" s="460"/>
      <c r="H466" s="2208">
        <f t="shared" ref="H466:M466" si="2">ROUNDUP(H463,2)</f>
        <v>2.13</v>
      </c>
      <c r="I466" s="2209">
        <f t="shared" si="2"/>
        <v>17.680000000000003</v>
      </c>
      <c r="J466" s="2209">
        <f t="shared" si="2"/>
        <v>1.95</v>
      </c>
      <c r="K466" s="2209">
        <f t="shared" si="2"/>
        <v>0</v>
      </c>
      <c r="L466" s="2209">
        <f t="shared" si="2"/>
        <v>0.18000000000000002</v>
      </c>
      <c r="M466" s="2209">
        <f t="shared" si="2"/>
        <v>0.09</v>
      </c>
      <c r="N466" s="2210">
        <f>SUM(H466:M466)</f>
        <v>22.03</v>
      </c>
      <c r="O466" s="460"/>
      <c r="P466" s="460"/>
      <c r="Q466" s="460"/>
    </row>
    <row r="467" spans="1:17">
      <c r="B467" s="2211" t="s">
        <v>2056</v>
      </c>
      <c r="C467" s="2213">
        <f>SUM(B465:E465)</f>
        <v>2945</v>
      </c>
      <c r="D467" s="2215" t="s">
        <v>2057</v>
      </c>
      <c r="E467" s="2217">
        <f>IF(E460=0,0,E460/D462)</f>
        <v>1907.0833333333335</v>
      </c>
      <c r="F467" s="460"/>
      <c r="G467" s="460"/>
      <c r="H467" s="2208"/>
      <c r="I467" s="2209"/>
      <c r="J467" s="2209"/>
      <c r="K467" s="2209"/>
      <c r="L467" s="2209"/>
      <c r="M467" s="2209"/>
      <c r="N467" s="2210"/>
      <c r="O467" s="460"/>
      <c r="P467" s="460"/>
      <c r="Q467" s="460"/>
    </row>
    <row r="468" spans="1:17" ht="15.75" thickBot="1">
      <c r="B468" s="2212"/>
      <c r="C468" s="2214"/>
      <c r="D468" s="2216"/>
      <c r="E468" s="2218"/>
      <c r="F468" s="460"/>
      <c r="G468" s="460"/>
      <c r="H468" s="2219" t="s">
        <v>2058</v>
      </c>
      <c r="I468" s="2220"/>
      <c r="J468" s="2220"/>
      <c r="K468" s="2220"/>
      <c r="L468" s="2220"/>
      <c r="M468" s="2220"/>
      <c r="N468" s="2221"/>
      <c r="O468" s="460"/>
      <c r="P468" s="460"/>
      <c r="Q468" s="460"/>
    </row>
    <row r="469" spans="1:17" ht="15.75" thickBot="1">
      <c r="B469" s="2222" t="s">
        <v>2058</v>
      </c>
      <c r="C469" s="2223"/>
      <c r="D469" s="2223"/>
      <c r="E469" s="2224"/>
      <c r="F469" s="460"/>
      <c r="G469" s="460"/>
      <c r="H469" s="460"/>
      <c r="I469" s="447"/>
      <c r="J469" s="447"/>
      <c r="K469" s="447"/>
      <c r="L469" s="447"/>
      <c r="M469" s="460"/>
      <c r="N469" s="460"/>
      <c r="O469" s="460"/>
      <c r="P469" s="460"/>
      <c r="Q469" s="460"/>
    </row>
    <row r="470" spans="1:17" ht="15.75" thickBot="1">
      <c r="A470" s="460"/>
      <c r="B470" s="558"/>
      <c r="C470" s="558"/>
      <c r="D470" s="558"/>
      <c r="E470" s="558"/>
      <c r="F470" s="558"/>
      <c r="G470" s="558"/>
      <c r="H470" s="447"/>
      <c r="I470" s="559"/>
      <c r="J470" s="559"/>
      <c r="K470" s="561"/>
      <c r="L470" s="447"/>
      <c r="M470" s="447"/>
      <c r="N470" s="447"/>
      <c r="O470" s="447"/>
      <c r="P470" s="447"/>
      <c r="Q470" s="447"/>
    </row>
    <row r="471" spans="1:17" ht="15" customHeight="1">
      <c r="B471" s="2225" t="s">
        <v>2059</v>
      </c>
      <c r="C471" s="2226"/>
      <c r="D471" s="2226"/>
      <c r="E471" s="2226"/>
      <c r="F471" s="2226"/>
      <c r="G471" s="2226"/>
      <c r="H471" s="2226"/>
      <c r="I471" s="2226"/>
      <c r="J471" s="2226"/>
      <c r="K471" s="2226"/>
      <c r="L471" s="2226"/>
      <c r="M471" s="2226"/>
      <c r="N471" s="2226"/>
      <c r="O471" s="2226"/>
      <c r="P471" s="2226"/>
      <c r="Q471" s="2227"/>
    </row>
    <row r="472" spans="1:17" ht="15.75" customHeight="1" thickBot="1">
      <c r="B472" s="2228"/>
      <c r="C472" s="2229"/>
      <c r="D472" s="2229"/>
      <c r="E472" s="2229"/>
      <c r="F472" s="2229"/>
      <c r="G472" s="2229"/>
      <c r="H472" s="2229"/>
      <c r="I472" s="2229"/>
      <c r="J472" s="2229"/>
      <c r="K472" s="2229"/>
      <c r="L472" s="2229"/>
      <c r="M472" s="2229"/>
      <c r="N472" s="2229"/>
      <c r="O472" s="2229"/>
      <c r="P472" s="2229"/>
      <c r="Q472" s="2230"/>
    </row>
    <row r="473" spans="1:17">
      <c r="A473" s="460"/>
      <c r="B473" s="460"/>
      <c r="C473" s="460"/>
      <c r="D473" s="460"/>
      <c r="E473" s="460"/>
      <c r="F473" s="460"/>
      <c r="G473" s="460"/>
      <c r="H473" s="460"/>
      <c r="I473" s="460"/>
      <c r="J473" s="460"/>
      <c r="K473" s="460"/>
      <c r="L473" s="460"/>
      <c r="M473" s="460"/>
      <c r="N473" s="460"/>
      <c r="O473" s="460"/>
      <c r="P473" s="460"/>
      <c r="Q473" s="460"/>
    </row>
    <row r="474" spans="1:17" ht="15.75" thickBot="1">
      <c r="A474" s="614" t="s">
        <v>269</v>
      </c>
      <c r="B474" s="2231" t="str">
        <f>B475</f>
        <v>Gélatine alimentaire</v>
      </c>
      <c r="C474" s="2231"/>
      <c r="D474" s="2231"/>
      <c r="E474" s="2231"/>
      <c r="F474" s="2231"/>
      <c r="G474" s="2231"/>
      <c r="H474" s="2231"/>
      <c r="I474" s="2231"/>
      <c r="J474" s="2231"/>
      <c r="K474" s="2231"/>
      <c r="L474" s="2231"/>
      <c r="M474" s="2231"/>
      <c r="N474" s="2231"/>
      <c r="O474" s="460"/>
      <c r="P474" s="460"/>
      <c r="Q474" s="460"/>
    </row>
    <row r="475" spans="1:17" ht="15" customHeight="1">
      <c r="A475" s="2232" t="str">
        <f>B475</f>
        <v>Gélatine alimentaire</v>
      </c>
      <c r="B475" s="2233" t="s">
        <v>2060</v>
      </c>
      <c r="C475" s="2234"/>
      <c r="D475" s="2234"/>
      <c r="E475" s="2234"/>
      <c r="F475" s="2234"/>
      <c r="G475" s="2234"/>
      <c r="H475" s="2234"/>
      <c r="I475" s="2234"/>
      <c r="J475" s="2234"/>
      <c r="K475" s="2234"/>
      <c r="L475" s="2234"/>
      <c r="M475" s="2234"/>
      <c r="N475" s="2235"/>
      <c r="O475" s="460"/>
      <c r="P475" s="460"/>
      <c r="Q475" s="460"/>
    </row>
    <row r="476" spans="1:17" ht="15" customHeight="1">
      <c r="A476" s="2232"/>
      <c r="B476" s="2236"/>
      <c r="C476" s="2237"/>
      <c r="D476" s="2237"/>
      <c r="E476" s="2237"/>
      <c r="F476" s="2237"/>
      <c r="G476" s="2237"/>
      <c r="H476" s="2237"/>
      <c r="I476" s="2237"/>
      <c r="J476" s="2237"/>
      <c r="K476" s="2237"/>
      <c r="L476" s="2237"/>
      <c r="M476" s="2237"/>
      <c r="N476" s="2238"/>
      <c r="O476" s="460"/>
      <c r="P476" s="460"/>
      <c r="Q476" s="460"/>
    </row>
    <row r="477" spans="1:17" ht="15" customHeight="1">
      <c r="A477" s="2232"/>
      <c r="B477" s="2239" t="s">
        <v>2061</v>
      </c>
      <c r="C477" s="2240"/>
      <c r="D477" s="2240"/>
      <c r="E477" s="2240"/>
      <c r="F477" s="2240"/>
      <c r="G477" s="2240"/>
      <c r="H477" s="2240"/>
      <c r="I477" s="2240"/>
      <c r="J477" s="2240"/>
      <c r="K477" s="2240"/>
      <c r="L477" s="2240"/>
      <c r="M477" s="2240"/>
      <c r="N477" s="2241"/>
      <c r="O477" s="460"/>
      <c r="P477" s="460"/>
      <c r="Q477" s="460"/>
    </row>
    <row r="478" spans="1:17" ht="15.75" customHeight="1">
      <c r="A478" s="2232"/>
      <c r="B478" s="2242"/>
      <c r="C478" s="2243"/>
      <c r="D478" s="2243"/>
      <c r="E478" s="2243"/>
      <c r="F478" s="2243"/>
      <c r="G478" s="2243"/>
      <c r="H478" s="2243"/>
      <c r="I478" s="2243"/>
      <c r="J478" s="2243"/>
      <c r="K478" s="2243"/>
      <c r="L478" s="2243"/>
      <c r="M478" s="2243"/>
      <c r="N478" s="2244"/>
      <c r="O478" s="460"/>
      <c r="P478" s="460"/>
      <c r="Q478" s="460"/>
    </row>
    <row r="479" spans="1:17" ht="15.75" customHeight="1">
      <c r="A479" s="2232"/>
      <c r="B479" s="811"/>
      <c r="C479" s="812"/>
      <c r="D479" s="812"/>
      <c r="E479" s="812"/>
      <c r="F479" s="812"/>
      <c r="G479" s="812"/>
      <c r="H479" s="812"/>
      <c r="I479" s="812"/>
      <c r="J479" s="812"/>
      <c r="K479" s="812"/>
      <c r="L479" s="812"/>
      <c r="M479" s="812"/>
      <c r="N479" s="813" t="s">
        <v>2062</v>
      </c>
      <c r="O479" s="460"/>
      <c r="P479" s="460"/>
      <c r="Q479" s="460"/>
    </row>
    <row r="480" spans="1:17" ht="16.5" customHeight="1">
      <c r="A480" s="2232"/>
      <c r="B480" s="811"/>
      <c r="C480" s="814" t="s">
        <v>2063</v>
      </c>
      <c r="D480" s="812"/>
      <c r="E480" s="812"/>
      <c r="F480" s="812"/>
      <c r="G480" s="812"/>
      <c r="H480" s="812"/>
      <c r="I480" s="812"/>
      <c r="J480" s="812"/>
      <c r="K480" s="812"/>
      <c r="L480" s="812"/>
      <c r="M480" s="812"/>
      <c r="N480" s="815"/>
      <c r="O480" s="460"/>
      <c r="P480" s="460"/>
      <c r="Q480" s="460"/>
    </row>
    <row r="481" spans="1:17" ht="15.75" customHeight="1">
      <c r="A481" s="2232"/>
      <c r="B481" s="811"/>
      <c r="C481" s="814" t="s">
        <v>2064</v>
      </c>
      <c r="D481" s="812"/>
      <c r="E481" s="812"/>
      <c r="F481" s="812"/>
      <c r="G481" s="812"/>
      <c r="H481" s="812"/>
      <c r="I481" s="812"/>
      <c r="J481" s="812"/>
      <c r="K481" s="812"/>
      <c r="L481" s="812"/>
      <c r="M481" s="812"/>
      <c r="N481" s="815"/>
      <c r="O481" s="460"/>
      <c r="P481" s="460"/>
      <c r="Q481" s="460"/>
    </row>
    <row r="482" spans="1:17" ht="15.75">
      <c r="A482" s="2232"/>
      <c r="B482" s="811"/>
      <c r="C482" s="814" t="s">
        <v>2065</v>
      </c>
      <c r="D482" s="812"/>
      <c r="E482" s="812"/>
      <c r="F482" s="812"/>
      <c r="G482" s="812"/>
      <c r="H482" s="812"/>
      <c r="I482" s="812"/>
      <c r="J482" s="812"/>
      <c r="K482" s="812"/>
      <c r="L482" s="812"/>
      <c r="M482" s="812"/>
      <c r="N482" s="815"/>
      <c r="O482" s="460"/>
      <c r="P482" s="460"/>
      <c r="Q482" s="460"/>
    </row>
    <row r="483" spans="1:17" ht="15.75" customHeight="1">
      <c r="A483" s="2232"/>
      <c r="B483" s="811"/>
      <c r="C483" s="814" t="s">
        <v>2066</v>
      </c>
      <c r="D483" s="812"/>
      <c r="E483" s="812"/>
      <c r="F483" s="812"/>
      <c r="G483" s="812"/>
      <c r="H483" s="812"/>
      <c r="I483" s="812"/>
      <c r="J483" s="812"/>
      <c r="K483" s="812"/>
      <c r="L483" s="812"/>
      <c r="M483" s="812"/>
      <c r="N483" s="815"/>
      <c r="O483" s="460"/>
      <c r="P483" s="460"/>
      <c r="Q483" s="460"/>
    </row>
    <row r="484" spans="1:17" ht="15.75">
      <c r="A484" s="2232"/>
      <c r="B484" s="811"/>
      <c r="C484" s="814" t="s">
        <v>2067</v>
      </c>
      <c r="D484" s="812"/>
      <c r="E484" s="812"/>
      <c r="F484" s="812"/>
      <c r="G484" s="812"/>
      <c r="H484" s="812"/>
      <c r="I484" s="812"/>
      <c r="J484" s="812"/>
      <c r="K484" s="812"/>
      <c r="L484" s="812"/>
      <c r="M484" s="812"/>
      <c r="N484" s="815"/>
      <c r="O484" s="460"/>
      <c r="P484" s="460"/>
      <c r="Q484" s="460"/>
    </row>
    <row r="485" spans="1:17" ht="15.75">
      <c r="A485" s="2232"/>
      <c r="B485" s="811"/>
      <c r="C485" s="814" t="s">
        <v>2068</v>
      </c>
      <c r="D485" s="812"/>
      <c r="E485" s="812"/>
      <c r="F485" s="812"/>
      <c r="G485" s="812"/>
      <c r="H485" s="812"/>
      <c r="I485" s="812"/>
      <c r="J485" s="812"/>
      <c r="K485" s="812"/>
      <c r="L485" s="812"/>
      <c r="M485" s="812"/>
      <c r="N485" s="815"/>
      <c r="O485" s="460"/>
      <c r="P485" s="460"/>
      <c r="Q485" s="460"/>
    </row>
    <row r="486" spans="1:17" ht="15.75">
      <c r="A486" s="2232"/>
      <c r="B486" s="811"/>
      <c r="C486" s="814" t="s">
        <v>2069</v>
      </c>
      <c r="D486" s="812"/>
      <c r="E486" s="812"/>
      <c r="F486" s="812"/>
      <c r="G486" s="812"/>
      <c r="H486" s="812"/>
      <c r="I486" s="812"/>
      <c r="J486" s="812"/>
      <c r="K486" s="812"/>
      <c r="L486" s="812"/>
      <c r="M486" s="812"/>
      <c r="N486" s="815"/>
      <c r="O486" s="460"/>
      <c r="P486" s="460"/>
      <c r="Q486" s="460"/>
    </row>
    <row r="487" spans="1:17">
      <c r="A487" s="2232"/>
      <c r="B487" s="811"/>
      <c r="C487" s="812"/>
      <c r="D487" s="812"/>
      <c r="E487" s="812"/>
      <c r="F487" s="812"/>
      <c r="G487" s="812"/>
      <c r="H487" s="812"/>
      <c r="I487" s="812"/>
      <c r="J487" s="812"/>
      <c r="K487" s="812"/>
      <c r="L487" s="812"/>
      <c r="M487" s="812"/>
      <c r="N487" s="815"/>
      <c r="O487" s="460"/>
      <c r="P487" s="460"/>
      <c r="Q487" s="460"/>
    </row>
    <row r="488" spans="1:17">
      <c r="A488" s="2232"/>
      <c r="B488" s="811"/>
      <c r="C488" s="2245" t="s">
        <v>2070</v>
      </c>
      <c r="D488" s="2246"/>
      <c r="E488" s="2246"/>
      <c r="F488" s="2246"/>
      <c r="G488" s="2246"/>
      <c r="H488" s="2246"/>
      <c r="I488" s="2246"/>
      <c r="J488" s="2246"/>
      <c r="K488" s="2246"/>
      <c r="L488" s="2246"/>
      <c r="M488" s="2247"/>
      <c r="N488" s="815"/>
      <c r="O488" s="460"/>
      <c r="P488" s="460"/>
      <c r="Q488" s="460"/>
    </row>
    <row r="489" spans="1:17">
      <c r="A489" s="2232"/>
      <c r="B489" s="811"/>
      <c r="C489" s="816"/>
      <c r="D489" s="817"/>
      <c r="E489" s="460"/>
      <c r="F489" s="818" t="s">
        <v>281</v>
      </c>
      <c r="G489" s="817"/>
      <c r="H489" s="2248" t="s">
        <v>2071</v>
      </c>
      <c r="I489" s="2248"/>
      <c r="J489" s="2248"/>
      <c r="K489" s="2248"/>
      <c r="L489" s="2248"/>
      <c r="M489" s="2249"/>
      <c r="N489" s="815"/>
      <c r="O489" s="460"/>
      <c r="P489" s="460"/>
      <c r="Q489" s="460"/>
    </row>
    <row r="490" spans="1:17" ht="15.75">
      <c r="A490" s="2232"/>
      <c r="B490" s="811"/>
      <c r="C490" s="819" t="s">
        <v>276</v>
      </c>
      <c r="D490" s="2250" t="s">
        <v>2072</v>
      </c>
      <c r="E490" s="2250"/>
      <c r="F490" s="820">
        <v>2</v>
      </c>
      <c r="G490" s="821"/>
      <c r="H490" s="822" t="s">
        <v>2073</v>
      </c>
      <c r="I490" s="821"/>
      <c r="J490" s="821"/>
      <c r="K490" s="823"/>
      <c r="L490" s="823"/>
      <c r="M490" s="824"/>
      <c r="N490" s="815"/>
      <c r="O490" s="460"/>
      <c r="P490" s="460"/>
      <c r="Q490" s="460"/>
    </row>
    <row r="491" spans="1:17" ht="15.75">
      <c r="A491" s="2232"/>
      <c r="B491" s="811"/>
      <c r="C491" s="825">
        <v>10</v>
      </c>
      <c r="D491" s="826" t="s">
        <v>1700</v>
      </c>
      <c r="E491" s="460"/>
      <c r="F491" s="827">
        <f>C491*F490</f>
        <v>20</v>
      </c>
      <c r="G491" s="828"/>
      <c r="H491" s="829" t="s">
        <v>2074</v>
      </c>
      <c r="I491" s="821"/>
      <c r="J491" s="821"/>
      <c r="K491" s="823"/>
      <c r="L491" s="823"/>
      <c r="M491" s="824"/>
      <c r="N491" s="815"/>
      <c r="O491" s="460"/>
      <c r="P491" s="460"/>
      <c r="Q491" s="460"/>
    </row>
    <row r="492" spans="1:17" ht="15.75">
      <c r="A492" s="2232"/>
      <c r="B492" s="811"/>
      <c r="C492" s="830"/>
      <c r="D492" s="831"/>
      <c r="E492" s="823"/>
      <c r="F492" s="823"/>
      <c r="G492" s="823"/>
      <c r="H492" s="829" t="s">
        <v>2075</v>
      </c>
      <c r="I492" s="592"/>
      <c r="J492" s="821"/>
      <c r="K492" s="823"/>
      <c r="L492" s="823"/>
      <c r="M492" s="824"/>
      <c r="N492" s="815"/>
      <c r="O492" s="460"/>
      <c r="P492" s="460"/>
      <c r="Q492" s="460"/>
    </row>
    <row r="493" spans="1:17" ht="15.75">
      <c r="A493" s="2232"/>
      <c r="B493" s="811"/>
      <c r="C493" s="819"/>
      <c r="D493" s="832"/>
      <c r="E493" s="823"/>
      <c r="F493" s="823"/>
      <c r="G493" s="823"/>
      <c r="H493" s="822" t="s">
        <v>2076</v>
      </c>
      <c r="I493" s="821"/>
      <c r="J493" s="821"/>
      <c r="K493" s="823"/>
      <c r="L493" s="823"/>
      <c r="M493" s="824"/>
      <c r="N493" s="815"/>
      <c r="O493" s="460"/>
      <c r="P493" s="460"/>
      <c r="Q493" s="460"/>
    </row>
    <row r="494" spans="1:17" ht="15.75">
      <c r="A494" s="2232"/>
      <c r="B494" s="811"/>
      <c r="C494" s="833" t="s">
        <v>281</v>
      </c>
      <c r="D494" s="834" t="s">
        <v>2077</v>
      </c>
      <c r="E494" s="835"/>
      <c r="F494" s="835"/>
      <c r="G494" s="835"/>
      <c r="H494" s="835"/>
      <c r="I494" s="835"/>
      <c r="J494" s="835"/>
      <c r="K494" s="835"/>
      <c r="L494" s="835"/>
      <c r="M494" s="836"/>
      <c r="N494" s="815"/>
      <c r="O494" s="460"/>
      <c r="P494" s="460"/>
      <c r="Q494" s="460"/>
    </row>
    <row r="495" spans="1:17" ht="15.75">
      <c r="A495" s="2232"/>
      <c r="B495" s="811"/>
      <c r="C495" s="837" t="s">
        <v>276</v>
      </c>
      <c r="D495" s="838" t="s">
        <v>2078</v>
      </c>
      <c r="E495" s="839"/>
      <c r="F495" s="839"/>
      <c r="G495" s="839"/>
      <c r="H495" s="839"/>
      <c r="I495" s="839"/>
      <c r="J495" s="839"/>
      <c r="K495" s="839"/>
      <c r="L495" s="839"/>
      <c r="M495" s="840"/>
      <c r="N495" s="815"/>
      <c r="O495" s="460"/>
      <c r="P495" s="460"/>
      <c r="Q495" s="460"/>
    </row>
    <row r="496" spans="1:17">
      <c r="A496" s="2232"/>
      <c r="B496" s="841" t="str">
        <f ca="1">CELL("nomfichier",A492)</f>
        <v>E:\0-UPRT\1-UPRT.FR-SITE-WEB\re-recettes-jean-marc-catteau\re-catteau-galettes\[GA-la suite.xlsm]Cuisiniers.Pesez</v>
      </c>
      <c r="C496" s="812"/>
      <c r="D496" s="812"/>
      <c r="E496" s="812"/>
      <c r="F496" s="812"/>
      <c r="G496" s="812"/>
      <c r="H496" s="812"/>
      <c r="I496" s="812"/>
      <c r="J496" s="812"/>
      <c r="K496" s="812"/>
      <c r="L496" s="812"/>
      <c r="M496" s="812"/>
      <c r="N496" s="815"/>
      <c r="O496" s="460"/>
      <c r="P496" s="460"/>
      <c r="Q496" s="460"/>
    </row>
    <row r="497" spans="1:17" ht="15" customHeight="1">
      <c r="A497" s="2232"/>
      <c r="B497" s="2251" t="s">
        <v>2079</v>
      </c>
      <c r="C497" s="2252"/>
      <c r="D497" s="2252"/>
      <c r="E497" s="2252"/>
      <c r="F497" s="2252"/>
      <c r="G497" s="2252"/>
      <c r="H497" s="2252"/>
      <c r="I497" s="2252"/>
      <c r="J497" s="2252"/>
      <c r="K497" s="2252"/>
      <c r="L497" s="2252"/>
      <c r="M497" s="2252"/>
      <c r="N497" s="2253"/>
      <c r="O497" s="460"/>
      <c r="P497" s="460"/>
      <c r="Q497" s="460"/>
    </row>
    <row r="498" spans="1:17" ht="15.75" thickBot="1">
      <c r="A498" s="2232"/>
      <c r="B498" s="1958"/>
      <c r="C498" s="1959"/>
      <c r="D498" s="1959"/>
      <c r="E498" s="1959"/>
      <c r="F498" s="1959"/>
      <c r="G498" s="1959"/>
      <c r="H498" s="1959"/>
      <c r="I498" s="1959"/>
      <c r="J498" s="1959"/>
      <c r="K498" s="1959"/>
      <c r="L498" s="1959"/>
      <c r="M498" s="1959"/>
      <c r="N498" s="1960"/>
      <c r="O498" s="460"/>
      <c r="P498" s="460"/>
      <c r="Q498" s="460"/>
    </row>
    <row r="499" spans="1:17">
      <c r="B499" s="460"/>
      <c r="C499" s="460"/>
      <c r="D499" s="460"/>
      <c r="E499" s="460"/>
      <c r="F499" s="460"/>
      <c r="G499" s="460"/>
      <c r="H499" s="460"/>
      <c r="I499" s="460"/>
      <c r="J499" s="460"/>
      <c r="K499" s="460"/>
      <c r="L499" s="460"/>
      <c r="M499" s="460"/>
      <c r="N499" s="460"/>
      <c r="O499" s="460"/>
      <c r="P499" s="460"/>
      <c r="Q499" s="460"/>
    </row>
    <row r="500" spans="1:17" ht="15.75" thickBot="1">
      <c r="A500" s="614" t="s">
        <v>269</v>
      </c>
      <c r="B500" s="2231" t="str">
        <f>B501</f>
        <v>ŒUFS poids et %</v>
      </c>
      <c r="C500" s="2231"/>
      <c r="D500" s="2231"/>
      <c r="E500" s="2231"/>
      <c r="F500" s="2231"/>
      <c r="G500" s="2231"/>
      <c r="H500" s="2231"/>
      <c r="I500" s="2231"/>
      <c r="J500" s="2231"/>
      <c r="K500" s="2231"/>
      <c r="L500" s="2231"/>
      <c r="M500" s="2231"/>
      <c r="N500" s="2231"/>
      <c r="O500" s="460"/>
      <c r="P500" s="460"/>
      <c r="Q500" s="460"/>
    </row>
    <row r="501" spans="1:17" ht="15" customHeight="1">
      <c r="A501" s="2232" t="str">
        <f>B501</f>
        <v>ŒUFS poids et %</v>
      </c>
      <c r="B501" s="2233" t="s">
        <v>2080</v>
      </c>
      <c r="C501" s="2234"/>
      <c r="D501" s="2234"/>
      <c r="E501" s="2234"/>
      <c r="F501" s="2234"/>
      <c r="G501" s="2234"/>
      <c r="H501" s="2234"/>
      <c r="I501" s="2234"/>
      <c r="J501" s="2234"/>
      <c r="K501" s="2234"/>
      <c r="L501" s="2234"/>
      <c r="M501" s="2234"/>
      <c r="N501" s="2235"/>
      <c r="O501" s="460"/>
      <c r="P501" s="460"/>
      <c r="Q501" s="460"/>
    </row>
    <row r="502" spans="1:17" ht="15" customHeight="1">
      <c r="A502" s="2232"/>
      <c r="B502" s="2236"/>
      <c r="C502" s="2237"/>
      <c r="D502" s="2237"/>
      <c r="E502" s="2237"/>
      <c r="F502" s="2237"/>
      <c r="G502" s="2237"/>
      <c r="H502" s="2237"/>
      <c r="I502" s="2237"/>
      <c r="J502" s="2237"/>
      <c r="K502" s="2237"/>
      <c r="L502" s="2237"/>
      <c r="M502" s="2237"/>
      <c r="N502" s="2238"/>
      <c r="O502" s="460"/>
      <c r="P502" s="460"/>
      <c r="Q502" s="460"/>
    </row>
    <row r="503" spans="1:17" ht="15" customHeight="1">
      <c r="A503" s="2232"/>
      <c r="B503" s="2239" t="s">
        <v>2081</v>
      </c>
      <c r="C503" s="2240"/>
      <c r="D503" s="2240"/>
      <c r="E503" s="2240"/>
      <c r="F503" s="2240"/>
      <c r="G503" s="2240"/>
      <c r="H503" s="2240"/>
      <c r="I503" s="2240"/>
      <c r="J503" s="2240"/>
      <c r="K503" s="2240"/>
      <c r="L503" s="2240"/>
      <c r="M503" s="2240"/>
      <c r="N503" s="2241"/>
      <c r="O503" s="460"/>
      <c r="P503" s="460"/>
      <c r="Q503" s="460"/>
    </row>
    <row r="504" spans="1:17" ht="15.75" customHeight="1">
      <c r="A504" s="2232"/>
      <c r="B504" s="2242"/>
      <c r="C504" s="2243"/>
      <c r="D504" s="2243"/>
      <c r="E504" s="2243"/>
      <c r="F504" s="2243"/>
      <c r="G504" s="2243"/>
      <c r="H504" s="2243"/>
      <c r="I504" s="2243"/>
      <c r="J504" s="2243"/>
      <c r="K504" s="2243"/>
      <c r="L504" s="2243"/>
      <c r="M504" s="2243"/>
      <c r="N504" s="2244"/>
      <c r="O504" s="460"/>
      <c r="P504" s="460"/>
      <c r="Q504" s="460"/>
    </row>
    <row r="505" spans="1:17" ht="15" customHeight="1">
      <c r="A505" s="2232"/>
      <c r="B505" s="2267" t="s">
        <v>2080</v>
      </c>
      <c r="C505" s="2268"/>
      <c r="D505" s="2268"/>
      <c r="E505" s="2268"/>
      <c r="F505" s="2268"/>
      <c r="G505" s="2268"/>
      <c r="H505" s="2268"/>
      <c r="I505" s="2268"/>
      <c r="J505" s="2268"/>
      <c r="K505" s="2268"/>
      <c r="L505" s="2268"/>
      <c r="M505" s="2268"/>
      <c r="N505" s="2269"/>
      <c r="O505" s="460"/>
      <c r="P505" s="460"/>
      <c r="Q505" s="460"/>
    </row>
    <row r="506" spans="1:17" ht="15.75" customHeight="1">
      <c r="A506" s="2232"/>
      <c r="B506" s="842" t="s">
        <v>276</v>
      </c>
      <c r="C506" s="843"/>
      <c r="D506" s="844" t="s">
        <v>281</v>
      </c>
      <c r="E506" s="843"/>
      <c r="F506" s="843"/>
      <c r="G506" s="845" t="s">
        <v>276</v>
      </c>
      <c r="H506" s="843"/>
      <c r="I506" s="844" t="s">
        <v>281</v>
      </c>
      <c r="J506" s="843"/>
      <c r="K506" s="845" t="s">
        <v>276</v>
      </c>
      <c r="L506" s="843"/>
      <c r="M506" s="844" t="s">
        <v>281</v>
      </c>
      <c r="N506" s="846"/>
      <c r="O506" s="460"/>
      <c r="P506" s="460"/>
      <c r="Q506" s="460"/>
    </row>
    <row r="507" spans="1:17" ht="18.75" customHeight="1">
      <c r="A507" s="2232"/>
      <c r="B507" s="2270" t="s">
        <v>2082</v>
      </c>
      <c r="C507" s="2271"/>
      <c r="D507" s="847">
        <v>50</v>
      </c>
      <c r="E507" s="848">
        <v>1</v>
      </c>
      <c r="F507" s="849"/>
      <c r="G507" s="2272" t="s">
        <v>2083</v>
      </c>
      <c r="H507" s="2273"/>
      <c r="I507" s="847">
        <v>20</v>
      </c>
      <c r="J507" s="850">
        <f>I507/D507</f>
        <v>0.4</v>
      </c>
      <c r="K507" s="2272" t="s">
        <v>2084</v>
      </c>
      <c r="L507" s="2273"/>
      <c r="M507" s="847">
        <v>30</v>
      </c>
      <c r="N507" s="851">
        <f>M507/D507</f>
        <v>0.6</v>
      </c>
      <c r="O507" s="460"/>
      <c r="P507" s="460"/>
      <c r="Q507" s="460"/>
    </row>
    <row r="508" spans="1:17" ht="15.75">
      <c r="A508" s="2232"/>
      <c r="B508" s="852">
        <v>4</v>
      </c>
      <c r="C508" s="853" t="s">
        <v>2085</v>
      </c>
      <c r="D508" s="853">
        <f>B508*D507</f>
        <v>200</v>
      </c>
      <c r="E508" s="826" t="s">
        <v>287</v>
      </c>
      <c r="F508" s="460"/>
      <c r="G508" s="852">
        <v>10</v>
      </c>
      <c r="H508" s="853" t="s">
        <v>2086</v>
      </c>
      <c r="I508" s="853">
        <f>G508*I507</f>
        <v>200</v>
      </c>
      <c r="J508" s="826" t="s">
        <v>287</v>
      </c>
      <c r="K508" s="852">
        <v>12</v>
      </c>
      <c r="L508" s="853" t="s">
        <v>2087</v>
      </c>
      <c r="M508" s="853">
        <f>K508*M507</f>
        <v>360</v>
      </c>
      <c r="N508" s="854" t="s">
        <v>287</v>
      </c>
      <c r="O508" s="460"/>
      <c r="P508" s="460"/>
      <c r="Q508" s="460"/>
    </row>
    <row r="509" spans="1:17" ht="15.75" customHeight="1">
      <c r="A509" s="2232"/>
      <c r="B509" s="855" t="s">
        <v>280</v>
      </c>
      <c r="C509" s="856" t="s">
        <v>31</v>
      </c>
      <c r="D509" s="856" t="s">
        <v>2088</v>
      </c>
      <c r="E509" s="856" t="s">
        <v>1917</v>
      </c>
      <c r="F509" s="460"/>
      <c r="G509" s="855" t="s">
        <v>280</v>
      </c>
      <c r="H509" s="856" t="s">
        <v>31</v>
      </c>
      <c r="I509" s="856" t="s">
        <v>2088</v>
      </c>
      <c r="J509" s="856" t="s">
        <v>1917</v>
      </c>
      <c r="K509" s="855" t="s">
        <v>280</v>
      </c>
      <c r="L509" s="856" t="s">
        <v>31</v>
      </c>
      <c r="M509" s="856" t="s">
        <v>2088</v>
      </c>
      <c r="N509" s="857" t="s">
        <v>1917</v>
      </c>
      <c r="O509" s="460"/>
      <c r="P509" s="460"/>
      <c r="Q509" s="460"/>
    </row>
    <row r="510" spans="1:17">
      <c r="A510" s="2232"/>
      <c r="B510" s="858">
        <f>D508</f>
        <v>200</v>
      </c>
      <c r="C510" s="859">
        <f>B510*C511</f>
        <v>24.489795918367346</v>
      </c>
      <c r="D510" s="859">
        <f>B510*D511</f>
        <v>22.448979591836736</v>
      </c>
      <c r="E510" s="859">
        <f>B510*E511</f>
        <v>153.0612244897959</v>
      </c>
      <c r="F510" s="460"/>
      <c r="G510" s="858">
        <f>I508</f>
        <v>200</v>
      </c>
      <c r="H510" s="860">
        <f>G510*H511</f>
        <v>34.4</v>
      </c>
      <c r="I510" s="860">
        <f>G510*I511</f>
        <v>64.600000000000009</v>
      </c>
      <c r="J510" s="860">
        <f>G510*J511</f>
        <v>101</v>
      </c>
      <c r="K510" s="858">
        <f>M508</f>
        <v>360</v>
      </c>
      <c r="L510" s="859">
        <f>K510*L511</f>
        <v>39.96</v>
      </c>
      <c r="M510" s="859">
        <f>K510*M511</f>
        <v>0</v>
      </c>
      <c r="N510" s="861">
        <f>K510*N511</f>
        <v>320</v>
      </c>
      <c r="O510" s="460"/>
      <c r="P510" s="460"/>
      <c r="Q510" s="460"/>
    </row>
    <row r="511" spans="1:17">
      <c r="A511" s="2232"/>
      <c r="B511" s="862">
        <f>C511+D511+E511</f>
        <v>1</v>
      </c>
      <c r="C511" s="863">
        <v>0.12244897959183673</v>
      </c>
      <c r="D511" s="863">
        <v>0.11224489795918367</v>
      </c>
      <c r="E511" s="863">
        <v>0.76530612244897955</v>
      </c>
      <c r="F511" s="460"/>
      <c r="G511" s="862">
        <f>H511+I511+J511</f>
        <v>1</v>
      </c>
      <c r="H511" s="863">
        <v>0.17199999999999999</v>
      </c>
      <c r="I511" s="863">
        <v>0.32300000000000001</v>
      </c>
      <c r="J511" s="863">
        <v>0.505</v>
      </c>
      <c r="K511" s="862">
        <f>L511+M511+N511</f>
        <v>0.99988888888888894</v>
      </c>
      <c r="L511" s="863">
        <v>0.111</v>
      </c>
      <c r="M511" s="864">
        <v>0</v>
      </c>
      <c r="N511" s="865">
        <v>0.88888888888888895</v>
      </c>
      <c r="O511" s="460"/>
      <c r="P511" s="460"/>
      <c r="Q511" s="460"/>
    </row>
    <row r="512" spans="1:17">
      <c r="A512" s="2232"/>
      <c r="B512" s="866"/>
      <c r="C512" s="844" t="s">
        <v>281</v>
      </c>
      <c r="D512" s="844" t="s">
        <v>281</v>
      </c>
      <c r="E512" s="844" t="s">
        <v>281</v>
      </c>
      <c r="F512" s="867"/>
      <c r="G512" s="866"/>
      <c r="H512" s="844" t="s">
        <v>281</v>
      </c>
      <c r="I512" s="844" t="s">
        <v>281</v>
      </c>
      <c r="J512" s="844" t="s">
        <v>281</v>
      </c>
      <c r="K512" s="866"/>
      <c r="L512" s="844" t="s">
        <v>281</v>
      </c>
      <c r="M512" s="868"/>
      <c r="N512" s="869" t="s">
        <v>281</v>
      </c>
      <c r="O512" s="460"/>
      <c r="P512" s="460"/>
      <c r="Q512" s="460"/>
    </row>
    <row r="513" spans="1:17">
      <c r="A513" s="2232"/>
      <c r="B513" s="870" t="s">
        <v>281</v>
      </c>
      <c r="C513" s="871" t="s">
        <v>2089</v>
      </c>
      <c r="D513" s="872"/>
      <c r="E513" s="872"/>
      <c r="F513" s="872"/>
      <c r="G513" s="872"/>
      <c r="H513" s="872"/>
      <c r="I513" s="872"/>
      <c r="J513" s="872"/>
      <c r="K513" s="872"/>
      <c r="L513" s="872"/>
      <c r="M513" s="872"/>
      <c r="N513" s="873"/>
      <c r="O513" s="460"/>
      <c r="P513" s="460"/>
      <c r="Q513" s="460"/>
    </row>
    <row r="514" spans="1:17" ht="15.75">
      <c r="A514" s="2232"/>
      <c r="B514" s="874" t="s">
        <v>276</v>
      </c>
      <c r="C514" s="875" t="s">
        <v>2090</v>
      </c>
      <c r="D514" s="872"/>
      <c r="E514" s="872"/>
      <c r="F514" s="872"/>
      <c r="G514" s="872"/>
      <c r="H514" s="872"/>
      <c r="I514" s="872"/>
      <c r="J514" s="872"/>
      <c r="K514" s="872"/>
      <c r="L514" s="872"/>
      <c r="M514" s="812"/>
      <c r="N514" s="876" t="s">
        <v>2062</v>
      </c>
      <c r="O514" s="460"/>
      <c r="P514" s="460"/>
      <c r="Q514" s="460"/>
    </row>
    <row r="515" spans="1:17">
      <c r="A515" s="2232"/>
      <c r="B515" s="877"/>
      <c r="C515" s="818"/>
      <c r="D515" s="878" t="s">
        <v>2091</v>
      </c>
      <c r="E515" s="879" t="s">
        <v>2092</v>
      </c>
      <c r="F515" s="460"/>
      <c r="G515" s="864"/>
      <c r="H515" s="818"/>
      <c r="I515" s="818"/>
      <c r="J515" s="818"/>
      <c r="K515" s="872"/>
      <c r="L515" s="872"/>
      <c r="M515" s="812"/>
      <c r="N515" s="873"/>
      <c r="O515" s="460"/>
      <c r="P515" s="460"/>
      <c r="Q515" s="460"/>
    </row>
    <row r="516" spans="1:17" ht="15" customHeight="1">
      <c r="A516" s="2232"/>
      <c r="B516" s="2251" t="s">
        <v>2079</v>
      </c>
      <c r="C516" s="2252"/>
      <c r="D516" s="2252"/>
      <c r="E516" s="2252"/>
      <c r="F516" s="2252"/>
      <c r="G516" s="2252"/>
      <c r="H516" s="2252"/>
      <c r="I516" s="2252"/>
      <c r="J516" s="2252"/>
      <c r="K516" s="2252"/>
      <c r="L516" s="2252"/>
      <c r="M516" s="2252"/>
      <c r="N516" s="2253"/>
      <c r="O516" s="460"/>
      <c r="P516" s="460"/>
      <c r="Q516" s="460"/>
    </row>
    <row r="517" spans="1:17" ht="15.75" thickBot="1">
      <c r="A517" s="2232"/>
      <c r="B517" s="1958"/>
      <c r="C517" s="1959"/>
      <c r="D517" s="1959"/>
      <c r="E517" s="1959"/>
      <c r="F517" s="1959"/>
      <c r="G517" s="1959"/>
      <c r="H517" s="1959"/>
      <c r="I517" s="1959"/>
      <c r="J517" s="1959"/>
      <c r="K517" s="1959"/>
      <c r="L517" s="1959"/>
      <c r="M517" s="1959"/>
      <c r="N517" s="1960"/>
      <c r="O517" s="460"/>
      <c r="P517" s="460"/>
      <c r="Q517" s="460"/>
    </row>
    <row r="518" spans="1:17">
      <c r="A518" s="460"/>
      <c r="B518" s="558"/>
      <c r="C518" s="558"/>
      <c r="D518" s="558"/>
      <c r="E518" s="558"/>
      <c r="F518" s="558"/>
      <c r="G518" s="558"/>
      <c r="H518" s="447"/>
      <c r="I518" s="559"/>
      <c r="J518" s="559"/>
      <c r="K518" s="561"/>
      <c r="L518" s="447"/>
      <c r="M518" s="447"/>
      <c r="N518" s="447"/>
      <c r="O518" s="447"/>
      <c r="P518" s="447"/>
      <c r="Q518" s="447"/>
    </row>
    <row r="519" spans="1:17">
      <c r="A519" s="497"/>
      <c r="B519" s="498"/>
      <c r="C519" s="499"/>
      <c r="D519" s="499"/>
      <c r="E519" s="499"/>
      <c r="F519" s="499"/>
      <c r="G519" s="499"/>
      <c r="H519" s="499"/>
      <c r="I519" s="499"/>
      <c r="J519" s="498"/>
      <c r="K519" s="498"/>
      <c r="L519" s="498"/>
      <c r="M519" s="497"/>
      <c r="N519" s="497"/>
      <c r="O519" s="497"/>
      <c r="P519" s="497"/>
      <c r="Q519" s="497"/>
    </row>
    <row r="520" spans="1:17" ht="16.5" thickBot="1">
      <c r="A520" s="460"/>
      <c r="B520" s="880"/>
      <c r="C520" s="881"/>
      <c r="D520" s="881"/>
      <c r="E520" s="881"/>
      <c r="F520" s="881"/>
      <c r="G520" s="881"/>
      <c r="H520" s="447"/>
      <c r="I520" s="447"/>
      <c r="J520" s="447"/>
      <c r="K520" s="447"/>
      <c r="L520" s="447"/>
      <c r="M520" s="447"/>
      <c r="N520" s="447"/>
      <c r="O520" s="447"/>
      <c r="P520" s="447"/>
      <c r="Q520" s="460"/>
    </row>
    <row r="521" spans="1:17" ht="15.75">
      <c r="B521" s="882"/>
      <c r="C521" s="883"/>
      <c r="D521" s="883"/>
      <c r="E521" s="883"/>
      <c r="F521" s="883"/>
      <c r="G521" s="883"/>
      <c r="H521" s="883"/>
      <c r="I521" s="883"/>
      <c r="J521" s="884" t="s">
        <v>2093</v>
      </c>
      <c r="K521" s="447"/>
      <c r="L521" s="447"/>
      <c r="M521" s="447"/>
      <c r="N521" s="447"/>
      <c r="O521" s="447"/>
      <c r="P521" s="447"/>
      <c r="Q521" s="460"/>
    </row>
    <row r="522" spans="1:17">
      <c r="B522" s="885"/>
      <c r="C522" s="886" t="s">
        <v>2094</v>
      </c>
      <c r="D522" s="887">
        <v>0.44</v>
      </c>
      <c r="E522" s="447"/>
      <c r="F522" s="888" t="s">
        <v>2094</v>
      </c>
      <c r="G522" s="887">
        <v>100</v>
      </c>
      <c r="H522" s="447"/>
      <c r="I522" s="889" t="s">
        <v>2095</v>
      </c>
      <c r="J522" s="890">
        <v>115</v>
      </c>
      <c r="K522" s="447"/>
      <c r="L522" s="447"/>
      <c r="M522" s="460"/>
      <c r="N522" s="460"/>
      <c r="O522" s="460"/>
      <c r="P522" s="460"/>
      <c r="Q522" s="460"/>
    </row>
    <row r="523" spans="1:17">
      <c r="B523" s="891"/>
      <c r="C523" s="892" t="s">
        <v>2096</v>
      </c>
      <c r="D523" s="893">
        <v>60</v>
      </c>
      <c r="E523" s="447"/>
      <c r="F523" s="892" t="s">
        <v>2097</v>
      </c>
      <c r="G523" s="894">
        <v>10</v>
      </c>
      <c r="H523" s="447"/>
      <c r="I523" s="888" t="s">
        <v>2094</v>
      </c>
      <c r="J523" s="895">
        <v>133</v>
      </c>
      <c r="K523" s="447"/>
      <c r="L523" s="447"/>
      <c r="M523" s="460"/>
      <c r="N523" s="460"/>
      <c r="O523" s="460"/>
      <c r="P523" s="460"/>
      <c r="Q523" s="460"/>
    </row>
    <row r="524" spans="1:17">
      <c r="B524" s="896"/>
      <c r="C524" s="897" t="s">
        <v>2097</v>
      </c>
      <c r="D524" s="898">
        <f>D522*D523%</f>
        <v>0.26400000000000001</v>
      </c>
      <c r="E524" s="447"/>
      <c r="F524" s="899" t="s">
        <v>2095</v>
      </c>
      <c r="G524" s="898">
        <f>IF(G522=0,0,G522+G523)</f>
        <v>110</v>
      </c>
      <c r="H524" s="447"/>
      <c r="I524" s="897" t="s">
        <v>2097</v>
      </c>
      <c r="J524" s="900">
        <f>IF(J522=0,0,IF(J523=0,0,J522-J523))</f>
        <v>-18</v>
      </c>
      <c r="K524" s="447"/>
      <c r="L524" s="447"/>
      <c r="M524" s="460"/>
      <c r="N524" s="460"/>
      <c r="O524" s="460"/>
      <c r="P524" s="460"/>
      <c r="Q524" s="460"/>
    </row>
    <row r="525" spans="1:17">
      <c r="B525" s="901"/>
      <c r="C525" s="899" t="s">
        <v>2095</v>
      </c>
      <c r="D525" s="898">
        <f>((D522*D523)/100)+D522</f>
        <v>0.70399999999999996</v>
      </c>
      <c r="E525" s="447"/>
      <c r="F525" s="902" t="s">
        <v>2096</v>
      </c>
      <c r="G525" s="903">
        <f>IF(G522=0,0,IF(ISBLANK(G522),0,(G523/G522)*100))</f>
        <v>10</v>
      </c>
      <c r="H525" s="447"/>
      <c r="I525" s="902" t="s">
        <v>2096</v>
      </c>
      <c r="J525" s="904">
        <f>IF(J523=0,0,IF(ISBLANK(J523),0,(J524/J523)*100))</f>
        <v>-13.533834586466165</v>
      </c>
      <c r="K525" s="447"/>
      <c r="L525" s="447"/>
      <c r="M525" s="460"/>
      <c r="N525" s="460"/>
      <c r="O525" s="460"/>
      <c r="P525" s="460"/>
      <c r="Q525" s="460"/>
    </row>
    <row r="526" spans="1:17">
      <c r="B526" s="905"/>
      <c r="C526" s="906"/>
      <c r="D526" s="907"/>
      <c r="E526" s="908"/>
      <c r="F526" s="909"/>
      <c r="G526" s="910"/>
      <c r="H526" s="908"/>
      <c r="I526" s="909"/>
      <c r="J526" s="911"/>
      <c r="K526" s="447"/>
      <c r="L526" s="447"/>
      <c r="M526" s="460"/>
      <c r="N526" s="460"/>
      <c r="O526" s="460"/>
      <c r="P526" s="460"/>
      <c r="Q526" s="460"/>
    </row>
    <row r="527" spans="1:17">
      <c r="B527" s="885"/>
      <c r="C527" s="888" t="s">
        <v>2094</v>
      </c>
      <c r="D527" s="887">
        <v>5.8970000000000002</v>
      </c>
      <c r="E527" s="447"/>
      <c r="F527" s="889" t="s">
        <v>2095</v>
      </c>
      <c r="G527" s="894">
        <v>9.64</v>
      </c>
      <c r="H527" s="447"/>
      <c r="I527" s="889" t="s">
        <v>2095</v>
      </c>
      <c r="J527" s="890">
        <v>100</v>
      </c>
      <c r="K527" s="447"/>
      <c r="L527" s="447"/>
      <c r="M527" s="460"/>
      <c r="N527" s="460"/>
      <c r="O527" s="460"/>
      <c r="P527" s="460"/>
      <c r="Q527" s="460"/>
    </row>
    <row r="528" spans="1:17" ht="45">
      <c r="B528" s="912"/>
      <c r="C528" s="889" t="s">
        <v>2095</v>
      </c>
      <c r="D528" s="894">
        <v>9.64</v>
      </c>
      <c r="E528" s="447"/>
      <c r="F528" s="913" t="s">
        <v>2096</v>
      </c>
      <c r="G528" s="914">
        <v>63.5</v>
      </c>
      <c r="H528" s="447"/>
      <c r="I528" s="913" t="s">
        <v>2097</v>
      </c>
      <c r="J528" s="890">
        <v>50</v>
      </c>
      <c r="K528" s="447"/>
      <c r="L528" s="447"/>
      <c r="M528" s="460"/>
      <c r="N528" s="460"/>
      <c r="O528" s="460"/>
      <c r="P528" s="460"/>
      <c r="Q528" s="460"/>
    </row>
    <row r="529" spans="1:17">
      <c r="B529" s="896"/>
      <c r="C529" s="897" t="s">
        <v>2097</v>
      </c>
      <c r="D529" s="898">
        <f>IF(D527=0,0,IF(D528=0,0,D528-D527))</f>
        <v>3.7430000000000003</v>
      </c>
      <c r="E529" s="447"/>
      <c r="F529" s="897" t="s">
        <v>2097</v>
      </c>
      <c r="G529" s="898">
        <f>G527-G530</f>
        <v>3.7439755351681958</v>
      </c>
      <c r="H529" s="447"/>
      <c r="I529" s="899" t="s">
        <v>2094</v>
      </c>
      <c r="J529" s="900">
        <f>IF(J527=0,0,IF(ISBLANK(J527),0,J527-J528))</f>
        <v>50</v>
      </c>
      <c r="K529" s="447"/>
      <c r="L529" s="447"/>
      <c r="M529" s="460"/>
      <c r="N529" s="460"/>
      <c r="O529" s="460"/>
      <c r="P529" s="460"/>
      <c r="Q529" s="460"/>
    </row>
    <row r="530" spans="1:17">
      <c r="B530" s="915"/>
      <c r="C530" s="916" t="s">
        <v>2096</v>
      </c>
      <c r="D530" s="917">
        <f>IF(D527=0,0,IF(ISBLANK(D527),0,(D529/D527)*100))</f>
        <v>63.472952348651859</v>
      </c>
      <c r="E530" s="447"/>
      <c r="F530" s="918" t="s">
        <v>2094</v>
      </c>
      <c r="G530" s="919">
        <f>(G527/(100+G528)*100)</f>
        <v>5.8960244648318048</v>
      </c>
      <c r="H530" s="447"/>
      <c r="I530" s="916" t="s">
        <v>2096</v>
      </c>
      <c r="J530" s="920">
        <f>IF(J529=0,0,IF(ISBLANK(J528),0,(J528/J529)*100))</f>
        <v>100</v>
      </c>
      <c r="K530" s="447"/>
      <c r="L530" s="447"/>
      <c r="M530" s="460"/>
      <c r="N530" s="460"/>
      <c r="O530" s="460"/>
      <c r="P530" s="460"/>
      <c r="Q530" s="460"/>
    </row>
    <row r="531" spans="1:17">
      <c r="B531" s="2254" t="s">
        <v>2058</v>
      </c>
      <c r="C531" s="2255"/>
      <c r="D531" s="2255"/>
      <c r="E531" s="2255"/>
      <c r="F531" s="2255"/>
      <c r="G531" s="2255"/>
      <c r="H531" s="2255"/>
      <c r="I531" s="2255"/>
      <c r="J531" s="2255"/>
      <c r="K531" s="447"/>
      <c r="L531" s="447"/>
      <c r="M531" s="460"/>
      <c r="N531" s="460"/>
      <c r="O531" s="460"/>
      <c r="P531" s="460"/>
      <c r="Q531" s="460"/>
    </row>
    <row r="532" spans="1:17">
      <c r="A532" s="460"/>
      <c r="B532" s="558"/>
      <c r="C532" s="558"/>
      <c r="D532" s="558"/>
      <c r="E532" s="558"/>
      <c r="F532" s="558"/>
      <c r="G532" s="558"/>
      <c r="H532" s="447"/>
      <c r="I532" s="559"/>
      <c r="J532" s="559"/>
      <c r="K532" s="561"/>
      <c r="L532" s="561"/>
      <c r="M532" s="559"/>
      <c r="N532" s="559"/>
      <c r="O532" s="460"/>
      <c r="P532" s="460"/>
      <c r="Q532" s="447"/>
    </row>
    <row r="533" spans="1:17">
      <c r="A533" s="460"/>
      <c r="B533" s="558"/>
      <c r="C533" s="558"/>
      <c r="D533" s="558"/>
      <c r="E533" s="558"/>
      <c r="F533" s="558"/>
      <c r="G533" s="558"/>
      <c r="H533" s="447"/>
      <c r="I533" s="559"/>
      <c r="J533" s="559"/>
      <c r="K533" s="561"/>
      <c r="L533" s="561"/>
      <c r="M533" s="559"/>
      <c r="N533" s="559"/>
      <c r="O533" s="460"/>
      <c r="P533" s="460"/>
      <c r="Q533" s="447"/>
    </row>
    <row r="534" spans="1:17">
      <c r="A534" s="460"/>
      <c r="B534" s="921">
        <v>15</v>
      </c>
      <c r="C534" s="921">
        <v>15</v>
      </c>
      <c r="D534" s="921">
        <v>15</v>
      </c>
      <c r="E534" s="921">
        <v>15</v>
      </c>
      <c r="F534" s="921">
        <v>15</v>
      </c>
      <c r="G534" s="921">
        <v>15</v>
      </c>
      <c r="H534" s="922" t="s">
        <v>2098</v>
      </c>
      <c r="I534" s="921">
        <v>15</v>
      </c>
      <c r="J534" s="921">
        <v>15</v>
      </c>
      <c r="K534" s="921">
        <v>15</v>
      </c>
      <c r="L534" s="921">
        <v>15</v>
      </c>
      <c r="M534" s="921">
        <v>15</v>
      </c>
      <c r="N534" s="921">
        <v>15</v>
      </c>
      <c r="O534" s="923" t="s">
        <v>2098</v>
      </c>
      <c r="P534" s="460"/>
      <c r="Q534" s="447"/>
    </row>
    <row r="535" spans="1:17" ht="18">
      <c r="A535" s="460"/>
      <c r="B535" s="924" t="s">
        <v>2099</v>
      </c>
      <c r="C535" s="925"/>
      <c r="D535" s="925"/>
      <c r="E535" s="925"/>
      <c r="F535" s="925"/>
      <c r="G535" s="926" t="s">
        <v>2100</v>
      </c>
      <c r="H535" s="460"/>
      <c r="I535" s="924" t="s">
        <v>2101</v>
      </c>
      <c r="J535" s="925"/>
      <c r="K535" s="925"/>
      <c r="L535" s="925"/>
      <c r="M535" s="925"/>
      <c r="N535" s="926" t="s">
        <v>2100</v>
      </c>
      <c r="O535" s="460"/>
      <c r="P535" s="460"/>
      <c r="Q535" s="447"/>
    </row>
    <row r="536" spans="1:17" ht="15.75">
      <c r="A536" s="460"/>
      <c r="B536" s="927" t="s">
        <v>2102</v>
      </c>
      <c r="C536" s="928">
        <v>1000</v>
      </c>
      <c r="D536" s="929" t="s">
        <v>2102</v>
      </c>
      <c r="E536" s="928">
        <v>1000</v>
      </c>
      <c r="F536" s="927" t="s">
        <v>2102</v>
      </c>
      <c r="G536" s="928">
        <v>100</v>
      </c>
      <c r="H536" s="460"/>
      <c r="I536" s="930" t="s">
        <v>2102</v>
      </c>
      <c r="J536" s="931">
        <v>1</v>
      </c>
      <c r="K536" s="929" t="s">
        <v>2102</v>
      </c>
      <c r="L536" s="931">
        <v>1</v>
      </c>
      <c r="M536" s="927" t="s">
        <v>2102</v>
      </c>
      <c r="N536" s="931">
        <v>1</v>
      </c>
      <c r="O536" s="460"/>
      <c r="P536" s="460"/>
      <c r="Q536" s="447"/>
    </row>
    <row r="537" spans="1:17" ht="15.75">
      <c r="A537" s="460"/>
      <c r="B537" s="932" t="s">
        <v>2103</v>
      </c>
      <c r="C537" s="933">
        <v>2000</v>
      </c>
      <c r="D537" s="934" t="s">
        <v>2104</v>
      </c>
      <c r="E537" s="933">
        <v>327</v>
      </c>
      <c r="F537" s="932" t="s">
        <v>2105</v>
      </c>
      <c r="G537" s="935">
        <v>40</v>
      </c>
      <c r="H537" s="460"/>
      <c r="I537" s="932" t="s">
        <v>2103</v>
      </c>
      <c r="J537" s="936">
        <v>2</v>
      </c>
      <c r="K537" s="934" t="s">
        <v>2104</v>
      </c>
      <c r="L537" s="936">
        <v>2</v>
      </c>
      <c r="M537" s="932" t="s">
        <v>2105</v>
      </c>
      <c r="N537" s="935">
        <v>50</v>
      </c>
      <c r="O537" s="460"/>
      <c r="P537" s="460"/>
      <c r="Q537" s="447"/>
    </row>
    <row r="538" spans="1:17" ht="15.75">
      <c r="A538" s="460"/>
      <c r="B538" s="937" t="s">
        <v>2106</v>
      </c>
      <c r="C538" s="938">
        <f>IF(C536=0,0,IF(C537=0,0,C537-C536))</f>
        <v>1000</v>
      </c>
      <c r="D538" s="937" t="s">
        <v>2107</v>
      </c>
      <c r="E538" s="938">
        <f>IF(E536=0,0,E536+E537)</f>
        <v>1327</v>
      </c>
      <c r="F538" s="937" t="s">
        <v>2106</v>
      </c>
      <c r="G538" s="939">
        <f>G539*G537%</f>
        <v>66.666666666666671</v>
      </c>
      <c r="H538" s="460"/>
      <c r="I538" s="937" t="s">
        <v>2106</v>
      </c>
      <c r="J538" s="940">
        <f>IF(J536=0,0,IF(J537=0,0,J537-J536))</f>
        <v>1</v>
      </c>
      <c r="K538" s="937" t="s">
        <v>2107</v>
      </c>
      <c r="L538" s="940">
        <f>IF(L536=0,0,L536+L537)</f>
        <v>3</v>
      </c>
      <c r="M538" s="937" t="s">
        <v>2106</v>
      </c>
      <c r="N538" s="940">
        <f>N539*N537%</f>
        <v>1</v>
      </c>
      <c r="O538" s="460"/>
      <c r="P538" s="460"/>
      <c r="Q538" s="447"/>
    </row>
    <row r="539" spans="1:17" ht="15.75">
      <c r="A539" s="460"/>
      <c r="B539" s="941" t="s">
        <v>2108</v>
      </c>
      <c r="C539" s="942">
        <f>IF(C536=0,0,IF(C537=0,0,C538/C537))</f>
        <v>0.5</v>
      </c>
      <c r="D539" s="941" t="s">
        <v>2108</v>
      </c>
      <c r="E539" s="942">
        <f>IF(E536=0,0,E537/E538)</f>
        <v>0.24642049736247174</v>
      </c>
      <c r="F539" s="937" t="s">
        <v>2107</v>
      </c>
      <c r="G539" s="939">
        <f>G536/(100-G537)*100</f>
        <v>166.66666666666669</v>
      </c>
      <c r="H539" s="460"/>
      <c r="I539" s="941" t="s">
        <v>2108</v>
      </c>
      <c r="J539" s="942">
        <f>IF(J536=0,0,IF(J537=0,0,J538/J537))</f>
        <v>0.5</v>
      </c>
      <c r="K539" s="941" t="s">
        <v>2108</v>
      </c>
      <c r="L539" s="942">
        <f>IF(L536=0,0,L537/L538)</f>
        <v>0.66666666666666663</v>
      </c>
      <c r="M539" s="937" t="s">
        <v>2107</v>
      </c>
      <c r="N539" s="943">
        <f>N536/(100-N537)*100</f>
        <v>2</v>
      </c>
      <c r="O539" s="460"/>
      <c r="P539" s="460"/>
      <c r="Q539" s="447"/>
    </row>
    <row r="540" spans="1:17" ht="15.75">
      <c r="A540" s="460"/>
      <c r="B540" s="944" t="s">
        <v>2103</v>
      </c>
      <c r="C540" s="933">
        <v>1780</v>
      </c>
      <c r="D540" s="945" t="s">
        <v>2103</v>
      </c>
      <c r="E540" s="933">
        <v>2310</v>
      </c>
      <c r="F540" s="946" t="s">
        <v>2103</v>
      </c>
      <c r="G540" s="947">
        <v>500</v>
      </c>
      <c r="H540" s="460"/>
      <c r="I540" s="944" t="s">
        <v>2103</v>
      </c>
      <c r="J540" s="948">
        <v>2</v>
      </c>
      <c r="K540" s="945" t="s">
        <v>2103</v>
      </c>
      <c r="L540" s="949">
        <v>2</v>
      </c>
      <c r="M540" s="945" t="s">
        <v>2103</v>
      </c>
      <c r="N540" s="948">
        <v>1</v>
      </c>
      <c r="O540" s="460"/>
      <c r="P540" s="460"/>
      <c r="Q540" s="447"/>
    </row>
    <row r="541" spans="1:17" ht="15.75">
      <c r="A541" s="460"/>
      <c r="B541" s="950" t="s">
        <v>2102</v>
      </c>
      <c r="C541" s="928">
        <v>1000</v>
      </c>
      <c r="D541" s="951" t="s">
        <v>2104</v>
      </c>
      <c r="E541" s="928">
        <v>720</v>
      </c>
      <c r="F541" s="951" t="s">
        <v>2105</v>
      </c>
      <c r="G541" s="952">
        <v>50</v>
      </c>
      <c r="H541" s="460"/>
      <c r="I541" s="950" t="s">
        <v>2102</v>
      </c>
      <c r="J541" s="953">
        <v>1</v>
      </c>
      <c r="K541" s="951" t="s">
        <v>2104</v>
      </c>
      <c r="L541" s="953">
        <v>1</v>
      </c>
      <c r="M541" s="951" t="s">
        <v>2105</v>
      </c>
      <c r="N541" s="952">
        <v>50</v>
      </c>
      <c r="O541" s="460"/>
      <c r="P541" s="460"/>
      <c r="Q541" s="447"/>
    </row>
    <row r="542" spans="1:17" ht="15.75">
      <c r="A542" s="460"/>
      <c r="B542" s="937" t="s">
        <v>2106</v>
      </c>
      <c r="C542" s="938">
        <f>IF(C540=0,0,IF(C541=0,0,C540-C541))</f>
        <v>780</v>
      </c>
      <c r="D542" s="937" t="s">
        <v>2109</v>
      </c>
      <c r="E542" s="938">
        <f>IF(E540=0,0,IF(E541=0,0,E540-E541))</f>
        <v>1590</v>
      </c>
      <c r="F542" s="937" t="s">
        <v>2106</v>
      </c>
      <c r="G542" s="938">
        <f>G540*G541%</f>
        <v>250</v>
      </c>
      <c r="H542" s="460"/>
      <c r="I542" s="937" t="s">
        <v>2106</v>
      </c>
      <c r="J542" s="940">
        <f>IF(J540=0,0,IF(J541=0,0,J540-J541))</f>
        <v>1</v>
      </c>
      <c r="K542" s="937" t="s">
        <v>2109</v>
      </c>
      <c r="L542" s="940">
        <f>IF(L540=0,0,IF(L541=0,0,L540-L541))</f>
        <v>1</v>
      </c>
      <c r="M542" s="937" t="s">
        <v>2106</v>
      </c>
      <c r="N542" s="940">
        <f>N540*N541%</f>
        <v>0.5</v>
      </c>
      <c r="O542" s="460"/>
      <c r="P542" s="460"/>
      <c r="Q542" s="447"/>
    </row>
    <row r="543" spans="1:17" ht="15.75">
      <c r="A543" s="460"/>
      <c r="B543" s="941" t="s">
        <v>2108</v>
      </c>
      <c r="C543" s="942">
        <f>IF(C540=0,0,C542/C540)</f>
        <v>0.43820224719101125</v>
      </c>
      <c r="D543" s="941" t="s">
        <v>2108</v>
      </c>
      <c r="E543" s="942">
        <f>IF(E540=0,0,IF(E541=0,0,E541/E540))</f>
        <v>0.31168831168831168</v>
      </c>
      <c r="F543" s="941" t="s">
        <v>2109</v>
      </c>
      <c r="G543" s="954">
        <f>G540-G542</f>
        <v>250</v>
      </c>
      <c r="H543" s="460"/>
      <c r="I543" s="941" t="s">
        <v>2108</v>
      </c>
      <c r="J543" s="942">
        <f>IF(J540=0,0,J542/J540)</f>
        <v>0.5</v>
      </c>
      <c r="K543" s="941" t="s">
        <v>2108</v>
      </c>
      <c r="L543" s="942">
        <f>IF(L540=0,0,IF(L541=0,0,L541/L540))</f>
        <v>0.5</v>
      </c>
      <c r="M543" s="941" t="s">
        <v>2109</v>
      </c>
      <c r="N543" s="955">
        <f>N540-N542</f>
        <v>0.5</v>
      </c>
      <c r="O543" s="460"/>
      <c r="P543" s="460"/>
      <c r="Q543" s="447"/>
    </row>
    <row r="544" spans="1:17">
      <c r="A544" s="460"/>
      <c r="B544" s="2256" t="s">
        <v>2058</v>
      </c>
      <c r="C544" s="2257"/>
      <c r="D544" s="2257"/>
      <c r="E544" s="2257"/>
      <c r="F544" s="2257"/>
      <c r="G544" s="2257"/>
      <c r="H544" s="460"/>
      <c r="I544" s="2256" t="s">
        <v>2058</v>
      </c>
      <c r="J544" s="2257"/>
      <c r="K544" s="2257"/>
      <c r="L544" s="2257"/>
      <c r="M544" s="2257"/>
      <c r="N544" s="2257"/>
      <c r="O544" s="460"/>
      <c r="P544" s="460"/>
      <c r="Q544" s="447"/>
    </row>
    <row r="545" spans="1:17">
      <c r="A545" s="460"/>
      <c r="B545" s="558"/>
      <c r="C545" s="558"/>
      <c r="D545" s="558"/>
      <c r="E545" s="558"/>
      <c r="F545" s="558"/>
      <c r="G545" s="558"/>
      <c r="H545" s="447"/>
      <c r="I545" s="559"/>
      <c r="J545" s="559"/>
      <c r="K545" s="561"/>
      <c r="L545" s="561"/>
      <c r="M545" s="559"/>
      <c r="N545" s="559"/>
      <c r="O545" s="460"/>
      <c r="P545" s="460"/>
      <c r="Q545" s="447"/>
    </row>
    <row r="546" spans="1:17">
      <c r="A546" s="497"/>
      <c r="B546" s="498"/>
      <c r="C546" s="499"/>
      <c r="D546" s="499"/>
      <c r="E546" s="499"/>
      <c r="F546" s="499"/>
      <c r="G546" s="499"/>
      <c r="H546" s="499"/>
      <c r="I546" s="499"/>
      <c r="J546" s="498"/>
      <c r="K546" s="498"/>
      <c r="L546" s="498"/>
      <c r="M546" s="497"/>
      <c r="N546" s="497"/>
      <c r="O546" s="497"/>
      <c r="P546" s="497"/>
      <c r="Q546" s="497"/>
    </row>
    <row r="547" spans="1:17">
      <c r="A547" s="460"/>
      <c r="B547" s="558"/>
      <c r="C547" s="558"/>
      <c r="D547" s="558"/>
      <c r="E547" s="558"/>
      <c r="F547" s="558"/>
      <c r="G547" s="558"/>
      <c r="H547" s="447"/>
      <c r="I547" s="559"/>
      <c r="J547" s="559"/>
      <c r="K547" s="561"/>
      <c r="L547" s="561"/>
      <c r="M547" s="559"/>
      <c r="N547" s="559"/>
      <c r="O547" s="460"/>
      <c r="P547" s="460"/>
      <c r="Q547" s="447"/>
    </row>
    <row r="548" spans="1:17">
      <c r="A548" s="460"/>
      <c r="B548" s="558"/>
      <c r="C548" s="558"/>
      <c r="D548" s="558"/>
      <c r="E548" s="558"/>
      <c r="F548" s="558"/>
      <c r="G548" s="558"/>
      <c r="H548" s="447"/>
      <c r="I548" s="559"/>
      <c r="J548" s="559"/>
      <c r="K548" s="561"/>
      <c r="L548" s="561"/>
      <c r="M548" s="559"/>
      <c r="N548" s="559"/>
      <c r="O548" s="460"/>
      <c r="P548" s="460"/>
      <c r="Q548" s="447"/>
    </row>
    <row r="549" spans="1:17" ht="15.75">
      <c r="A549" s="460"/>
      <c r="B549" s="558"/>
      <c r="C549" s="558"/>
      <c r="D549" s="558"/>
      <c r="E549" s="558"/>
      <c r="F549" s="558"/>
      <c r="G549" s="558"/>
      <c r="H549" s="447"/>
      <c r="I549" s="559"/>
      <c r="J549" s="956" t="s">
        <v>2110</v>
      </c>
      <c r="K549" s="957"/>
      <c r="L549" s="957"/>
      <c r="M549" s="958"/>
      <c r="N549" s="958"/>
      <c r="O549" s="460"/>
      <c r="P549" s="460"/>
      <c r="Q549" s="447"/>
    </row>
    <row r="550" spans="1:17">
      <c r="A550" s="460"/>
      <c r="B550" s="558"/>
      <c r="C550" s="558"/>
      <c r="D550" s="558"/>
      <c r="E550" s="558"/>
      <c r="F550" s="558"/>
      <c r="G550" s="558"/>
      <c r="H550" s="447"/>
      <c r="I550" s="559"/>
      <c r="J550" s="559"/>
      <c r="K550" s="561"/>
      <c r="L550" s="561"/>
      <c r="M550" s="559"/>
      <c r="N550" s="559"/>
      <c r="O550" s="460"/>
      <c r="P550" s="460"/>
      <c r="Q550" s="447"/>
    </row>
    <row r="551" spans="1:17" ht="21">
      <c r="A551" s="460"/>
      <c r="B551" s="558"/>
      <c r="C551" s="558"/>
      <c r="D551" s="558"/>
      <c r="E551" s="558"/>
      <c r="F551" s="558"/>
      <c r="G551" s="558"/>
      <c r="H551" s="447"/>
      <c r="I551" s="559"/>
      <c r="J551" s="959" t="s">
        <v>2111</v>
      </c>
      <c r="K551" s="460"/>
      <c r="L551" s="460"/>
      <c r="M551" s="460"/>
      <c r="N551" s="460"/>
      <c r="O551" s="460"/>
      <c r="P551" s="460"/>
      <c r="Q551" s="447"/>
    </row>
    <row r="552" spans="1:17" ht="23.25">
      <c r="A552" s="460"/>
      <c r="B552" s="558"/>
      <c r="C552" s="558"/>
      <c r="D552" s="558"/>
      <c r="E552" s="558"/>
      <c r="F552" s="558"/>
      <c r="G552" s="558"/>
      <c r="H552" s="447"/>
      <c r="I552" s="559"/>
      <c r="J552" s="2258" t="s">
        <v>2112</v>
      </c>
      <c r="K552" s="2258"/>
      <c r="L552" s="2258"/>
      <c r="M552" s="2258"/>
      <c r="N552" s="2258"/>
      <c r="O552" s="460"/>
      <c r="P552" s="460"/>
      <c r="Q552" s="447"/>
    </row>
    <row r="553" spans="1:17" ht="21">
      <c r="A553" s="460"/>
      <c r="B553" s="558"/>
      <c r="C553" s="558"/>
      <c r="D553" s="558"/>
      <c r="E553" s="558"/>
      <c r="F553" s="558"/>
      <c r="G553" s="558"/>
      <c r="H553" s="447"/>
      <c r="I553" s="559"/>
      <c r="J553" s="960"/>
      <c r="K553" s="961" t="s">
        <v>2113</v>
      </c>
      <c r="L553" s="962"/>
      <c r="M553" s="963"/>
      <c r="N553" s="559"/>
      <c r="O553" s="460"/>
      <c r="P553" s="460"/>
      <c r="Q553" s="447"/>
    </row>
    <row r="554" spans="1:17" ht="21">
      <c r="A554" s="460"/>
      <c r="B554" s="558"/>
      <c r="C554" s="558"/>
      <c r="D554" s="558"/>
      <c r="E554" s="558"/>
      <c r="F554" s="558"/>
      <c r="G554" s="558"/>
      <c r="H554" s="447"/>
      <c r="I554" s="559"/>
      <c r="J554" s="960"/>
      <c r="K554" s="961" t="s">
        <v>2114</v>
      </c>
      <c r="L554" s="962"/>
      <c r="M554" s="963"/>
      <c r="N554" s="559"/>
      <c r="O554" s="460"/>
      <c r="P554" s="460"/>
      <c r="Q554" s="447"/>
    </row>
    <row r="555" spans="1:17" ht="21">
      <c r="A555" s="460"/>
      <c r="B555" s="558"/>
      <c r="C555" s="558"/>
      <c r="D555" s="558"/>
      <c r="E555" s="558"/>
      <c r="F555" s="558"/>
      <c r="G555" s="558"/>
      <c r="H555" s="447"/>
      <c r="I555" s="559"/>
      <c r="J555" s="960"/>
      <c r="K555" s="961" t="s">
        <v>2115</v>
      </c>
      <c r="L555" s="962"/>
      <c r="M555" s="963"/>
      <c r="N555" s="559"/>
      <c r="O555" s="460"/>
      <c r="P555" s="460"/>
      <c r="Q555" s="447"/>
    </row>
    <row r="556" spans="1:17" ht="21">
      <c r="A556" s="460"/>
      <c r="B556" s="964" t="s">
        <v>2116</v>
      </c>
      <c r="C556" s="558"/>
      <c r="D556" s="558"/>
      <c r="E556" s="558"/>
      <c r="F556" s="558"/>
      <c r="G556" s="558"/>
      <c r="H556" s="447"/>
      <c r="I556" s="559"/>
      <c r="J556" s="960"/>
      <c r="K556" s="961" t="s">
        <v>2117</v>
      </c>
      <c r="L556" s="962"/>
      <c r="M556" s="963"/>
      <c r="N556" s="559"/>
      <c r="O556" s="460"/>
      <c r="P556" s="460"/>
      <c r="Q556" s="447"/>
    </row>
    <row r="557" spans="1:17" ht="21">
      <c r="A557" s="460"/>
      <c r="B557" s="964" t="s">
        <v>2118</v>
      </c>
      <c r="C557" s="558"/>
      <c r="D557" s="558"/>
      <c r="E557" s="558"/>
      <c r="F557" s="558"/>
      <c r="G557" s="558"/>
      <c r="H557" s="447"/>
      <c r="I557" s="559"/>
      <c r="J557" s="960"/>
      <c r="K557" s="961" t="s">
        <v>2119</v>
      </c>
      <c r="L557" s="962"/>
      <c r="M557" s="963"/>
      <c r="N557" s="559"/>
      <c r="O557" s="460"/>
      <c r="P557" s="460"/>
      <c r="Q557" s="447"/>
    </row>
    <row r="558" spans="1:17" ht="21">
      <c r="A558" s="460"/>
      <c r="B558" s="558"/>
      <c r="C558" s="558"/>
      <c r="D558" s="558"/>
      <c r="E558" s="558"/>
      <c r="F558" s="558"/>
      <c r="G558" s="558"/>
      <c r="H558" s="447"/>
      <c r="I558" s="559"/>
      <c r="J558" s="960"/>
      <c r="K558" s="961" t="s">
        <v>2120</v>
      </c>
      <c r="L558" s="962"/>
      <c r="M558" s="963"/>
      <c r="N558" s="559"/>
      <c r="O558" s="460"/>
      <c r="P558" s="460"/>
      <c r="Q558" s="447"/>
    </row>
    <row r="559" spans="1:17" ht="21">
      <c r="A559" s="460"/>
      <c r="B559" s="965" t="s">
        <v>2121</v>
      </c>
      <c r="C559" s="460"/>
      <c r="D559" s="460"/>
      <c r="E559" s="460"/>
      <c r="F559" s="558"/>
      <c r="G559" s="558"/>
      <c r="H559" s="447"/>
      <c r="I559" s="559"/>
      <c r="J559" s="960"/>
      <c r="K559" s="961" t="s">
        <v>2122</v>
      </c>
      <c r="L559" s="962"/>
      <c r="M559" s="963"/>
      <c r="N559" s="559"/>
      <c r="O559" s="460"/>
      <c r="P559" s="460"/>
      <c r="Q559" s="447"/>
    </row>
    <row r="560" spans="1:17">
      <c r="A560" s="460"/>
      <c r="B560" s="966" t="s">
        <v>2123</v>
      </c>
      <c r="C560" s="460"/>
      <c r="D560" s="460"/>
      <c r="E560" s="460"/>
      <c r="F560" s="558"/>
      <c r="G560" s="558"/>
      <c r="H560" s="447"/>
      <c r="I560" s="559"/>
      <c r="J560" s="559"/>
      <c r="K560" s="561"/>
      <c r="L560" s="561"/>
      <c r="M560" s="559"/>
      <c r="N560" s="559"/>
      <c r="O560" s="460"/>
      <c r="P560" s="460"/>
      <c r="Q560" s="447"/>
    </row>
    <row r="561" spans="1:17" ht="31.5" customHeight="1" thickBot="1">
      <c r="A561" s="460"/>
      <c r="B561" s="964"/>
      <c r="C561" s="740"/>
      <c r="D561" s="740"/>
      <c r="E561" s="740"/>
      <c r="F561" s="558"/>
      <c r="G561" s="558"/>
      <c r="H561" s="447"/>
      <c r="I561" s="559"/>
      <c r="J561" s="965"/>
      <c r="K561" s="561"/>
      <c r="L561" s="561"/>
      <c r="O561" s="460"/>
      <c r="P561" s="460"/>
      <c r="Q561" s="447"/>
    </row>
    <row r="562" spans="1:17" ht="16.5" customHeight="1" thickBot="1">
      <c r="A562" s="460"/>
      <c r="B562" s="560"/>
      <c r="C562" s="460"/>
      <c r="D562" s="460"/>
      <c r="E562" s="460"/>
      <c r="F562" s="558"/>
      <c r="G562" s="558"/>
      <c r="H562" s="447"/>
      <c r="I562" s="559"/>
      <c r="J562" s="966"/>
      <c r="K562" s="561"/>
      <c r="L562" s="561"/>
      <c r="M562" s="2259" t="s">
        <v>2124</v>
      </c>
      <c r="N562" s="2260"/>
      <c r="O562" s="460"/>
      <c r="P562" s="460"/>
      <c r="Q562" s="447"/>
    </row>
    <row r="563" spans="1:17" ht="15.75">
      <c r="A563" s="460"/>
      <c r="B563" s="967" t="s">
        <v>2125</v>
      </c>
      <c r="C563" s="460"/>
      <c r="D563" s="460"/>
      <c r="E563" s="460"/>
      <c r="F563" s="558"/>
      <c r="G563" s="2261" t="s">
        <v>2126</v>
      </c>
      <c r="H563" s="2262"/>
      <c r="I563" s="559"/>
      <c r="J563" s="560"/>
      <c r="K563" s="560"/>
      <c r="L563" s="561"/>
      <c r="M563" s="2265" t="s">
        <v>2127</v>
      </c>
      <c r="N563" s="2266"/>
      <c r="O563" s="460"/>
      <c r="P563" s="460"/>
      <c r="Q563" s="447"/>
    </row>
    <row r="564" spans="1:17" ht="15.75">
      <c r="A564" s="460"/>
      <c r="B564" s="968" t="s">
        <v>2126</v>
      </c>
      <c r="C564" s="460"/>
      <c r="D564" s="460"/>
      <c r="E564" s="460" t="s">
        <v>2128</v>
      </c>
      <c r="F564" s="558"/>
      <c r="G564" s="2263"/>
      <c r="H564" s="2264"/>
      <c r="I564" s="559"/>
      <c r="J564" s="560" t="s">
        <v>2124</v>
      </c>
      <c r="K564" s="560"/>
      <c r="L564" s="561"/>
      <c r="M564" s="969" t="s">
        <v>2103</v>
      </c>
      <c r="N564" s="970">
        <v>140</v>
      </c>
      <c r="O564" s="460"/>
      <c r="P564" s="460"/>
      <c r="Q564" s="447"/>
    </row>
    <row r="565" spans="1:17" ht="15.75" customHeight="1">
      <c r="A565" s="460"/>
      <c r="B565" s="560" t="s">
        <v>2129</v>
      </c>
      <c r="C565" s="460"/>
      <c r="D565" s="460"/>
      <c r="E565" s="460"/>
      <c r="F565" s="558"/>
      <c r="G565" s="971" t="s">
        <v>2103</v>
      </c>
      <c r="H565" s="972">
        <v>87</v>
      </c>
      <c r="I565" s="559"/>
      <c r="J565" s="560" t="s">
        <v>2127</v>
      </c>
      <c r="K565" s="560"/>
      <c r="L565" s="561"/>
      <c r="M565" s="973" t="s">
        <v>2105</v>
      </c>
      <c r="N565" s="974">
        <v>20</v>
      </c>
      <c r="O565" s="460"/>
      <c r="P565" s="460"/>
      <c r="Q565" s="460"/>
    </row>
    <row r="566" spans="1:17" ht="15.75">
      <c r="A566" s="460"/>
      <c r="B566" s="560" t="s">
        <v>2130</v>
      </c>
      <c r="C566" s="460"/>
      <c r="D566" s="460"/>
      <c r="E566" s="460"/>
      <c r="F566" s="558"/>
      <c r="G566" s="975" t="s">
        <v>2105</v>
      </c>
      <c r="H566" s="976">
        <v>5</v>
      </c>
      <c r="I566" s="559"/>
      <c r="J566" s="560" t="s">
        <v>2131</v>
      </c>
      <c r="K566" s="560"/>
      <c r="L566" s="561"/>
      <c r="M566" s="977" t="s">
        <v>2106</v>
      </c>
      <c r="N566" s="978">
        <f>(N564*N565)/100</f>
        <v>28</v>
      </c>
      <c r="O566" s="460"/>
      <c r="P566" s="460"/>
      <c r="Q566" s="460"/>
    </row>
    <row r="567" spans="1:17" ht="15.75">
      <c r="A567" s="460"/>
      <c r="B567" s="967" t="s">
        <v>2132</v>
      </c>
      <c r="C567" s="460"/>
      <c r="D567" s="460"/>
      <c r="E567" s="460"/>
      <c r="F567" s="558"/>
      <c r="G567" s="979" t="s">
        <v>2133</v>
      </c>
      <c r="H567" s="980">
        <f>H566/100</f>
        <v>0.05</v>
      </c>
      <c r="I567" s="559"/>
      <c r="J567" s="967" t="s">
        <v>2134</v>
      </c>
      <c r="K567" s="560"/>
      <c r="L567" s="561"/>
      <c r="M567" s="977" t="s">
        <v>2133</v>
      </c>
      <c r="N567" s="981">
        <f>N565/100</f>
        <v>0.2</v>
      </c>
      <c r="O567" s="460"/>
      <c r="P567" s="460"/>
      <c r="Q567" s="460"/>
    </row>
    <row r="568" spans="1:17" ht="16.5" thickBot="1">
      <c r="A568" s="460"/>
      <c r="B568" s="560" t="s">
        <v>2135</v>
      </c>
      <c r="C568" s="460"/>
      <c r="D568" s="460"/>
      <c r="E568" s="460"/>
      <c r="F568" s="558"/>
      <c r="G568" s="982" t="s">
        <v>2106</v>
      </c>
      <c r="H568" s="983">
        <f>H565*H567</f>
        <v>4.3500000000000005</v>
      </c>
      <c r="I568" s="559"/>
      <c r="J568" s="560" t="s">
        <v>2136</v>
      </c>
      <c r="K568" s="560"/>
      <c r="L568" s="561"/>
      <c r="M568" s="979" t="s">
        <v>2106</v>
      </c>
      <c r="N568" s="984">
        <f>N564*N567</f>
        <v>28</v>
      </c>
      <c r="O568" s="460"/>
      <c r="P568" s="460"/>
      <c r="Q568" s="460"/>
    </row>
    <row r="569" spans="1:17" ht="16.5" thickBot="1">
      <c r="A569" s="460"/>
      <c r="B569" s="560" t="s">
        <v>2137</v>
      </c>
      <c r="C569" s="460"/>
      <c r="D569" s="460"/>
      <c r="E569" s="460"/>
      <c r="F569" s="558"/>
      <c r="G569" s="558"/>
      <c r="H569" s="447"/>
      <c r="I569" s="559"/>
      <c r="J569" s="967" t="s">
        <v>2138</v>
      </c>
      <c r="K569" s="560"/>
      <c r="L569" s="561"/>
      <c r="M569" s="2281" t="s">
        <v>2134</v>
      </c>
      <c r="N569" s="2282"/>
      <c r="O569" s="460"/>
      <c r="P569" s="460"/>
      <c r="Q569" s="460"/>
    </row>
    <row r="570" spans="1:17" ht="15.75">
      <c r="A570" s="460"/>
      <c r="B570" s="967" t="s">
        <v>2139</v>
      </c>
      <c r="C570" s="460"/>
      <c r="D570" s="460"/>
      <c r="E570" s="460"/>
      <c r="F570" s="558"/>
      <c r="G570" s="2261" t="s">
        <v>2140</v>
      </c>
      <c r="H570" s="2262"/>
      <c r="I570" s="559"/>
      <c r="J570" s="560" t="s">
        <v>2141</v>
      </c>
      <c r="K570" s="560"/>
      <c r="L570" s="561"/>
      <c r="M570" s="2283" t="s">
        <v>2136</v>
      </c>
      <c r="N570" s="2284"/>
      <c r="O570" s="460"/>
      <c r="P570" s="460"/>
      <c r="Q570" s="460"/>
    </row>
    <row r="571" spans="1:17" ht="15.75">
      <c r="A571" s="460"/>
      <c r="B571" s="560"/>
      <c r="C571" s="460"/>
      <c r="D571" s="460"/>
      <c r="E571" s="460"/>
      <c r="F571" s="558"/>
      <c r="G571" s="2263"/>
      <c r="H571" s="2264"/>
      <c r="I571" s="559"/>
      <c r="J571" s="967" t="s">
        <v>2142</v>
      </c>
      <c r="K571" s="560"/>
      <c r="L571" s="561"/>
      <c r="M571" s="985">
        <f>N567</f>
        <v>0.2</v>
      </c>
      <c r="N571" s="986">
        <f>N564*M571</f>
        <v>28</v>
      </c>
      <c r="O571" s="987" t="s">
        <v>298</v>
      </c>
      <c r="P571" s="460"/>
      <c r="Q571" s="460"/>
    </row>
    <row r="572" spans="1:17" ht="15.75">
      <c r="A572" s="460"/>
      <c r="B572" s="968" t="s">
        <v>2140</v>
      </c>
      <c r="C572" s="460"/>
      <c r="D572" s="460"/>
      <c r="E572" s="460"/>
      <c r="F572" s="558"/>
      <c r="G572" s="971" t="s">
        <v>2103</v>
      </c>
      <c r="H572" s="988">
        <v>87</v>
      </c>
      <c r="I572" s="559"/>
      <c r="J572" s="560"/>
      <c r="K572" s="560"/>
      <c r="L572" s="561"/>
      <c r="M572" s="2285" t="s">
        <v>2138</v>
      </c>
      <c r="N572" s="2286"/>
      <c r="O572" s="460"/>
      <c r="P572" s="460"/>
      <c r="Q572" s="460"/>
    </row>
    <row r="573" spans="1:17" ht="15.75">
      <c r="A573" s="460"/>
      <c r="B573" s="560" t="s">
        <v>2143</v>
      </c>
      <c r="C573" s="460"/>
      <c r="D573" s="460"/>
      <c r="E573" s="460"/>
      <c r="F573" s="558"/>
      <c r="G573" s="975" t="s">
        <v>2105</v>
      </c>
      <c r="H573" s="976">
        <v>5</v>
      </c>
      <c r="I573" s="559"/>
      <c r="J573" s="460"/>
      <c r="K573" s="560"/>
      <c r="L573" s="561"/>
      <c r="M573" s="989" t="s">
        <v>2141</v>
      </c>
      <c r="N573" s="644"/>
      <c r="O573" s="460"/>
      <c r="P573" s="460"/>
      <c r="Q573" s="460"/>
    </row>
    <row r="574" spans="1:17" ht="15.75">
      <c r="A574" s="460"/>
      <c r="B574" s="967" t="s">
        <v>2144</v>
      </c>
      <c r="C574" s="460"/>
      <c r="D574" s="460"/>
      <c r="E574" s="460"/>
      <c r="F574" s="558"/>
      <c r="G574" s="979" t="s">
        <v>2133</v>
      </c>
      <c r="H574" s="980">
        <f>(100-H573)/100</f>
        <v>0.95</v>
      </c>
      <c r="I574" s="559"/>
      <c r="J574" s="460"/>
      <c r="K574" s="560"/>
      <c r="L574" s="561"/>
      <c r="M574" s="990" t="s">
        <v>2105</v>
      </c>
      <c r="N574" s="991">
        <v>40</v>
      </c>
      <c r="O574" s="460"/>
      <c r="P574" s="460"/>
      <c r="Q574" s="460"/>
    </row>
    <row r="575" spans="1:17" ht="16.5" thickBot="1">
      <c r="A575" s="460"/>
      <c r="B575" s="560" t="s">
        <v>2145</v>
      </c>
      <c r="C575" s="460"/>
      <c r="D575" s="460"/>
      <c r="E575" s="460"/>
      <c r="F575" s="558"/>
      <c r="G575" s="982" t="s">
        <v>2109</v>
      </c>
      <c r="H575" s="983">
        <f>H572*H574</f>
        <v>82.649999999999991</v>
      </c>
      <c r="I575" s="559"/>
      <c r="J575" s="460"/>
      <c r="K575" s="560"/>
      <c r="L575" s="561"/>
      <c r="M575" s="985">
        <f>N574/100</f>
        <v>0.4</v>
      </c>
      <c r="N575" s="986">
        <f>N564*M575</f>
        <v>56</v>
      </c>
      <c r="O575" s="460"/>
      <c r="P575" s="460"/>
      <c r="Q575" s="460"/>
    </row>
    <row r="576" spans="1:17" ht="15.75">
      <c r="A576" s="460"/>
      <c r="B576" s="967" t="s">
        <v>2146</v>
      </c>
      <c r="C576" s="460"/>
      <c r="D576" s="460"/>
      <c r="E576" s="460"/>
      <c r="F576" s="558"/>
      <c r="G576" s="558"/>
      <c r="H576" s="447"/>
      <c r="I576" s="559"/>
      <c r="J576" s="460"/>
      <c r="K576" s="560"/>
      <c r="L576" s="561"/>
      <c r="M576" s="990" t="s">
        <v>2105</v>
      </c>
      <c r="N576" s="991">
        <v>90</v>
      </c>
      <c r="O576" s="460"/>
      <c r="P576" s="460"/>
      <c r="Q576" s="460"/>
    </row>
    <row r="577" spans="1:17" ht="15.75">
      <c r="A577" s="460"/>
      <c r="B577" s="560" t="s">
        <v>2147</v>
      </c>
      <c r="C577" s="460"/>
      <c r="D577" s="460"/>
      <c r="E577" s="460"/>
      <c r="F577" s="558"/>
      <c r="G577" s="558"/>
      <c r="H577" s="447"/>
      <c r="I577" s="559"/>
      <c r="J577" s="460"/>
      <c r="K577" s="560"/>
      <c r="L577" s="561"/>
      <c r="M577" s="2283" t="s">
        <v>2142</v>
      </c>
      <c r="N577" s="2284"/>
      <c r="O577" s="460"/>
      <c r="P577" s="460"/>
      <c r="Q577" s="460"/>
    </row>
    <row r="578" spans="1:17" ht="16.5" thickBot="1">
      <c r="A578" s="460"/>
      <c r="B578" s="560"/>
      <c r="C578" s="460"/>
      <c r="D578" s="460"/>
      <c r="E578" s="460"/>
      <c r="F578" s="558"/>
      <c r="G578" s="558"/>
      <c r="H578" s="447"/>
      <c r="I578" s="559"/>
      <c r="J578" s="460"/>
      <c r="K578" s="560"/>
      <c r="L578" s="561"/>
      <c r="M578" s="992">
        <f>N576/100</f>
        <v>0.9</v>
      </c>
      <c r="N578" s="993">
        <f>N564*M578</f>
        <v>126</v>
      </c>
      <c r="O578" s="460"/>
      <c r="P578" s="460"/>
      <c r="Q578" s="460"/>
    </row>
    <row r="579" spans="1:17" ht="15.75">
      <c r="A579" s="460"/>
      <c r="B579" s="560" t="s">
        <v>2148</v>
      </c>
      <c r="C579" s="560"/>
      <c r="D579" s="561"/>
      <c r="E579" s="560"/>
      <c r="F579" s="560"/>
      <c r="G579" s="2287" t="s">
        <v>2148</v>
      </c>
      <c r="H579" s="2288"/>
      <c r="I579" s="559"/>
      <c r="J579" s="560"/>
      <c r="K579" s="560"/>
      <c r="L579" s="560"/>
      <c r="M579" s="560"/>
      <c r="N579" s="560"/>
      <c r="O579" s="460"/>
      <c r="P579" s="460"/>
      <c r="Q579" s="460"/>
    </row>
    <row r="580" spans="1:17" ht="15.75">
      <c r="A580" s="460"/>
      <c r="B580" s="560" t="s">
        <v>2149</v>
      </c>
      <c r="C580" s="560"/>
      <c r="D580" s="561"/>
      <c r="E580" s="560"/>
      <c r="F580" s="560"/>
      <c r="G580" s="2289"/>
      <c r="H580" s="2290"/>
      <c r="I580" s="559"/>
      <c r="J580" s="560"/>
      <c r="K580" s="560"/>
      <c r="L580" s="560"/>
      <c r="M580" s="560"/>
      <c r="N580" s="560"/>
      <c r="O580" s="460"/>
      <c r="P580" s="460"/>
      <c r="Q580" s="460"/>
    </row>
    <row r="581" spans="1:17" ht="15.75">
      <c r="A581" s="460"/>
      <c r="B581" s="560" t="s">
        <v>2150</v>
      </c>
      <c r="C581" s="560"/>
      <c r="D581" s="561"/>
      <c r="E581" s="560"/>
      <c r="F581" s="560"/>
      <c r="G581" s="2274" t="s">
        <v>2149</v>
      </c>
      <c r="H581" s="2275"/>
      <c r="I581" s="559"/>
      <c r="J581" s="560"/>
      <c r="K581" s="560"/>
      <c r="L581" s="560"/>
      <c r="M581" s="560"/>
      <c r="N581" s="560"/>
      <c r="O581" s="460"/>
      <c r="P581" s="460"/>
      <c r="Q581" s="460"/>
    </row>
    <row r="582" spans="1:17" ht="15.75">
      <c r="A582" s="460"/>
      <c r="B582" s="560" t="s">
        <v>2151</v>
      </c>
      <c r="C582" s="560"/>
      <c r="D582" s="561"/>
      <c r="E582" s="560"/>
      <c r="F582" s="560"/>
      <c r="G582" s="2276" t="s">
        <v>2150</v>
      </c>
      <c r="H582" s="2277"/>
      <c r="I582" s="559"/>
      <c r="J582" s="560"/>
      <c r="K582" s="560"/>
      <c r="L582" s="560"/>
      <c r="M582" s="560"/>
      <c r="N582" s="560"/>
      <c r="O582" s="460"/>
      <c r="P582" s="460"/>
      <c r="Q582" s="460"/>
    </row>
    <row r="583" spans="1:17" ht="15.75">
      <c r="A583" s="460"/>
      <c r="B583" s="560" t="s">
        <v>2152</v>
      </c>
      <c r="C583" s="560"/>
      <c r="D583" s="561"/>
      <c r="E583" s="560"/>
      <c r="F583" s="560"/>
      <c r="G583" s="994" t="s">
        <v>2103</v>
      </c>
      <c r="H583" s="995">
        <v>500</v>
      </c>
      <c r="I583" s="559"/>
      <c r="J583" s="560"/>
      <c r="K583" s="560"/>
      <c r="L583" s="560"/>
      <c r="M583" s="560"/>
      <c r="N583" s="560"/>
      <c r="O583" s="460"/>
      <c r="P583" s="460"/>
      <c r="Q583" s="460"/>
    </row>
    <row r="584" spans="1:17" ht="15.75">
      <c r="A584" s="460"/>
      <c r="B584" s="560" t="s">
        <v>2153</v>
      </c>
      <c r="C584" s="560"/>
      <c r="D584" s="561"/>
      <c r="E584" s="560"/>
      <c r="F584" s="560"/>
      <c r="G584" s="990" t="s">
        <v>2105</v>
      </c>
      <c r="H584" s="991">
        <v>8</v>
      </c>
      <c r="I584" s="559"/>
      <c r="J584" s="560"/>
      <c r="K584" s="560"/>
      <c r="L584" s="560"/>
      <c r="M584" s="560"/>
      <c r="N584" s="560"/>
      <c r="O584" s="460"/>
      <c r="P584" s="460"/>
      <c r="Q584" s="460"/>
    </row>
    <row r="585" spans="1:17" ht="15.75">
      <c r="A585" s="460"/>
      <c r="B585" s="560"/>
      <c r="C585" s="560"/>
      <c r="D585" s="561"/>
      <c r="E585" s="560"/>
      <c r="F585" s="560"/>
      <c r="G585" s="979" t="s">
        <v>2106</v>
      </c>
      <c r="H585" s="984">
        <f>H583*(H584/100)</f>
        <v>40</v>
      </c>
      <c r="I585" s="559"/>
      <c r="J585" s="560"/>
      <c r="K585" s="560"/>
      <c r="L585" s="560"/>
      <c r="M585" s="560"/>
      <c r="N585" s="560"/>
      <c r="O585" s="460"/>
      <c r="P585" s="460"/>
      <c r="Q585" s="460"/>
    </row>
    <row r="586" spans="1:17" ht="15.75">
      <c r="A586" s="460"/>
      <c r="B586" s="560"/>
      <c r="C586" s="560"/>
      <c r="D586" s="561"/>
      <c r="E586" s="560"/>
      <c r="F586" s="560"/>
      <c r="G586" s="2278" t="s">
        <v>2151</v>
      </c>
      <c r="H586" s="2279"/>
      <c r="I586" s="559"/>
      <c r="J586" s="560"/>
      <c r="K586" s="560"/>
      <c r="L586" s="560"/>
      <c r="M586" s="560"/>
      <c r="N586" s="560"/>
      <c r="O586" s="460"/>
      <c r="P586" s="460"/>
      <c r="Q586" s="460"/>
    </row>
    <row r="587" spans="1:17" ht="15.75">
      <c r="A587" s="460"/>
      <c r="B587" s="560"/>
      <c r="C587" s="560"/>
      <c r="D587" s="561"/>
      <c r="E587" s="560"/>
      <c r="F587" s="560"/>
      <c r="G587" s="2276" t="s">
        <v>2152</v>
      </c>
      <c r="H587" s="2277"/>
      <c r="I587" s="559"/>
      <c r="J587" s="560"/>
      <c r="K587" s="560"/>
      <c r="L587" s="560"/>
      <c r="M587" s="560"/>
      <c r="N587" s="560"/>
      <c r="O587" s="460"/>
      <c r="P587" s="460"/>
      <c r="Q587" s="460"/>
    </row>
    <row r="588" spans="1:17" ht="16.5" thickBot="1">
      <c r="A588" s="460"/>
      <c r="B588" s="560"/>
      <c r="C588" s="560"/>
      <c r="D588" s="561"/>
      <c r="E588" s="560"/>
      <c r="F588" s="560"/>
      <c r="G588" s="996">
        <f>H584/100</f>
        <v>0.08</v>
      </c>
      <c r="H588" s="993">
        <f>H583*G588</f>
        <v>40</v>
      </c>
      <c r="I588" s="559"/>
      <c r="J588" s="560"/>
      <c r="K588" s="560"/>
      <c r="L588" s="560"/>
      <c r="M588" s="560"/>
      <c r="N588" s="560"/>
      <c r="O588" s="460"/>
      <c r="P588" s="460"/>
      <c r="Q588" s="460"/>
    </row>
    <row r="589" spans="1:17" ht="15.75">
      <c r="A589" s="460"/>
      <c r="B589" s="997"/>
      <c r="C589" s="460"/>
      <c r="D589" s="460"/>
      <c r="E589" s="460"/>
      <c r="F589" s="558"/>
      <c r="G589" s="558"/>
      <c r="H589" s="447"/>
      <c r="I589" s="559"/>
      <c r="J589" s="560"/>
      <c r="K589" s="560"/>
      <c r="L589" s="560"/>
      <c r="M589" s="560"/>
      <c r="N589" s="560"/>
      <c r="O589" s="460"/>
      <c r="P589" s="460"/>
      <c r="Q589" s="460"/>
    </row>
    <row r="590" spans="1:17" ht="16.5" thickBot="1">
      <c r="A590" s="460"/>
      <c r="B590" s="997"/>
      <c r="C590" s="460"/>
      <c r="D590" s="460"/>
      <c r="E590" s="460"/>
      <c r="F590" s="558"/>
      <c r="G590" s="558"/>
      <c r="H590" s="447"/>
      <c r="I590" s="559"/>
      <c r="J590" s="560"/>
      <c r="K590" s="560"/>
      <c r="L590" s="560"/>
      <c r="M590" s="560"/>
      <c r="N590" s="560"/>
      <c r="O590" s="460"/>
      <c r="P590" s="460"/>
      <c r="Q590" s="460"/>
    </row>
    <row r="591" spans="1:17" ht="20.25">
      <c r="A591" s="460"/>
      <c r="B591" s="998"/>
      <c r="C591" s="999"/>
      <c r="D591" s="999"/>
      <c r="E591" s="999"/>
      <c r="F591" s="999"/>
      <c r="G591" s="999"/>
      <c r="H591" s="1000" t="s">
        <v>2154</v>
      </c>
      <c r="I591" s="559"/>
      <c r="J591" s="560"/>
      <c r="K591" s="560"/>
      <c r="L591" s="560"/>
      <c r="M591" s="560"/>
      <c r="N591" s="560"/>
      <c r="O591" s="460"/>
      <c r="P591" s="460"/>
      <c r="Q591" s="460"/>
    </row>
    <row r="592" spans="1:17" ht="15.75">
      <c r="A592" s="460"/>
      <c r="B592" s="1001" t="s">
        <v>2155</v>
      </c>
      <c r="C592" s="1002"/>
      <c r="D592" s="1003" t="str">
        <f>IF(B593&lt;G593,"Recette imcomplète,il manque",IF(B593&gt;G593,"Trop de produits dans le recette",IF(B593=G593,"")))</f>
        <v>Recette imcomplète,il manque</v>
      </c>
      <c r="E592" s="1004">
        <f>IF(B593=G593,"",IF(B593&lt;G593,G593-B593,IF(B593&gt;G593,B593-G593)))</f>
        <v>2.9999999999999916E-2</v>
      </c>
      <c r="F592" s="1005" t="s">
        <v>2156</v>
      </c>
      <c r="G592" s="1006" t="s">
        <v>2</v>
      </c>
      <c r="H592" s="1007" t="s">
        <v>3</v>
      </c>
      <c r="I592" s="559"/>
      <c r="J592" s="560"/>
      <c r="K592" s="560"/>
      <c r="L592" s="560"/>
      <c r="M592" s="560"/>
      <c r="N592" s="560"/>
      <c r="O592" s="460"/>
      <c r="P592" s="460"/>
      <c r="Q592" s="460"/>
    </row>
    <row r="593" spans="1:17" ht="15.75">
      <c r="A593" s="460"/>
      <c r="B593" s="1008">
        <f>SUM(B594:B599)</f>
        <v>0.97000000000000008</v>
      </c>
      <c r="C593" s="1009"/>
      <c r="D593" s="1010"/>
      <c r="E593" s="1011" t="s">
        <v>2157</v>
      </c>
      <c r="F593" s="1012">
        <v>7</v>
      </c>
      <c r="G593" s="1013">
        <v>1</v>
      </c>
      <c r="H593" s="1014">
        <f>SUM(H594:H599)</f>
        <v>6.9300000000000006</v>
      </c>
      <c r="I593" s="559"/>
      <c r="J593" s="560"/>
      <c r="K593" s="560"/>
      <c r="L593" s="560"/>
      <c r="M593" s="560"/>
      <c r="N593" s="560"/>
      <c r="O593" s="460"/>
      <c r="P593" s="460"/>
      <c r="Q593" s="460"/>
    </row>
    <row r="594" spans="1:17" ht="15.75">
      <c r="A594" s="460"/>
      <c r="B594" s="1015">
        <v>0.12</v>
      </c>
      <c r="C594" s="1016" t="s">
        <v>2158</v>
      </c>
      <c r="D594" s="1016"/>
      <c r="E594" s="1016"/>
      <c r="F594" s="1017">
        <f>F593*B594</f>
        <v>0.84</v>
      </c>
      <c r="G594" s="1018">
        <v>0</v>
      </c>
      <c r="H594" s="1019">
        <f t="shared" ref="H594:H599" si="3">IF(G594=0,F594,IF(F594="","",F594/(100-G594)*100))</f>
        <v>0.84</v>
      </c>
      <c r="I594" s="559"/>
      <c r="J594" s="560"/>
      <c r="K594" s="560"/>
      <c r="L594" s="560"/>
      <c r="M594" s="560"/>
      <c r="N594" s="560"/>
      <c r="O594" s="460"/>
      <c r="P594" s="460"/>
      <c r="Q594" s="460"/>
    </row>
    <row r="595" spans="1:17" ht="15.75">
      <c r="A595" s="460"/>
      <c r="B595" s="1015">
        <v>0.08</v>
      </c>
      <c r="C595" s="1016" t="s">
        <v>2159</v>
      </c>
      <c r="D595" s="1016"/>
      <c r="E595" s="1016"/>
      <c r="F595" s="1020">
        <f>F593*B595</f>
        <v>0.56000000000000005</v>
      </c>
      <c r="G595" s="1018">
        <v>0</v>
      </c>
      <c r="H595" s="1019">
        <f t="shared" si="3"/>
        <v>0.56000000000000005</v>
      </c>
      <c r="I595" s="559"/>
      <c r="J595" s="560"/>
      <c r="K595" s="560"/>
      <c r="L595" s="560"/>
      <c r="M595" s="560"/>
      <c r="N595" s="560"/>
      <c r="O595" s="460"/>
      <c r="P595" s="460"/>
      <c r="Q595" s="460"/>
    </row>
    <row r="596" spans="1:17" ht="15.75">
      <c r="A596" s="460"/>
      <c r="B596" s="1015">
        <v>0.2</v>
      </c>
      <c r="C596" s="1016" t="s">
        <v>2160</v>
      </c>
      <c r="D596" s="1016"/>
      <c r="E596" s="1016"/>
      <c r="F596" s="1020">
        <f>F593*B596</f>
        <v>1.4000000000000001</v>
      </c>
      <c r="G596" s="1018">
        <v>0</v>
      </c>
      <c r="H596" s="1019">
        <f t="shared" si="3"/>
        <v>1.4000000000000001</v>
      </c>
      <c r="I596" s="559"/>
      <c r="J596" s="560"/>
      <c r="K596" s="560"/>
      <c r="L596" s="560"/>
      <c r="M596" s="560"/>
      <c r="N596" s="560"/>
      <c r="O596" s="460"/>
      <c r="P596" s="460"/>
      <c r="Q596" s="460"/>
    </row>
    <row r="597" spans="1:17" ht="15.75">
      <c r="A597" s="460"/>
      <c r="B597" s="1015">
        <v>0.55000000000000004</v>
      </c>
      <c r="C597" s="1016" t="s">
        <v>2161</v>
      </c>
      <c r="D597" s="1016"/>
      <c r="E597" s="1016"/>
      <c r="F597" s="1020">
        <f>F593*B597</f>
        <v>3.8500000000000005</v>
      </c>
      <c r="G597" s="1018">
        <v>0</v>
      </c>
      <c r="H597" s="1019">
        <f t="shared" si="3"/>
        <v>3.8500000000000005</v>
      </c>
      <c r="I597" s="559"/>
      <c r="J597" s="560"/>
      <c r="K597" s="560"/>
      <c r="L597" s="560"/>
      <c r="M597" s="560"/>
      <c r="N597" s="560"/>
      <c r="O597" s="460"/>
      <c r="P597" s="460"/>
      <c r="Q597" s="460"/>
    </row>
    <row r="598" spans="1:17" ht="15.75">
      <c r="A598" s="460"/>
      <c r="B598" s="1015">
        <v>0.02</v>
      </c>
      <c r="C598" s="1016" t="s">
        <v>2162</v>
      </c>
      <c r="D598" s="1016"/>
      <c r="E598" s="1016"/>
      <c r="F598" s="1020">
        <f>F593*B598</f>
        <v>0.14000000000000001</v>
      </c>
      <c r="G598" s="1018">
        <v>50</v>
      </c>
      <c r="H598" s="1019">
        <f t="shared" si="3"/>
        <v>0.28000000000000003</v>
      </c>
      <c r="I598" s="559"/>
      <c r="J598" s="560"/>
      <c r="K598" s="560"/>
      <c r="L598" s="560"/>
      <c r="M598" s="560"/>
      <c r="N598" s="560"/>
      <c r="O598" s="460"/>
      <c r="P598" s="460"/>
      <c r="Q598" s="460"/>
    </row>
    <row r="599" spans="1:17" ht="16.5" thickBot="1">
      <c r="A599" s="460"/>
      <c r="B599" s="1021"/>
      <c r="C599" s="1022"/>
      <c r="D599" s="1022"/>
      <c r="E599" s="1022"/>
      <c r="F599" s="1023">
        <f>F593*B599</f>
        <v>0</v>
      </c>
      <c r="G599" s="1024">
        <v>0</v>
      </c>
      <c r="H599" s="1025">
        <f t="shared" si="3"/>
        <v>0</v>
      </c>
      <c r="I599" s="559"/>
      <c r="J599" s="560"/>
      <c r="K599" s="560"/>
      <c r="L599" s="560"/>
      <c r="M599" s="560"/>
      <c r="N599" s="560"/>
      <c r="O599" s="460"/>
      <c r="P599" s="460"/>
      <c r="Q599" s="460"/>
    </row>
    <row r="600" spans="1:17" ht="15.75">
      <c r="A600" s="460"/>
      <c r="B600" s="997"/>
      <c r="C600" s="460"/>
      <c r="D600" s="460"/>
      <c r="E600" s="460"/>
      <c r="F600" s="558"/>
      <c r="G600" s="558"/>
      <c r="H600" s="447"/>
      <c r="I600" s="559"/>
      <c r="J600" s="560"/>
      <c r="K600" s="560"/>
      <c r="L600" s="560"/>
      <c r="M600" s="560"/>
      <c r="N600" s="560"/>
      <c r="O600" s="460"/>
      <c r="P600" s="460"/>
      <c r="Q600" s="460"/>
    </row>
    <row r="601" spans="1:17">
      <c r="A601" s="497"/>
      <c r="B601" s="498"/>
      <c r="C601" s="499"/>
      <c r="D601" s="499"/>
      <c r="E601" s="499"/>
      <c r="F601" s="499"/>
      <c r="G601" s="499"/>
      <c r="H601" s="499"/>
      <c r="I601" s="499"/>
      <c r="J601" s="498"/>
      <c r="K601" s="498"/>
      <c r="L601" s="498"/>
      <c r="M601" s="497"/>
      <c r="N601" s="497"/>
      <c r="O601" s="497"/>
      <c r="P601" s="497"/>
      <c r="Q601" s="497"/>
    </row>
    <row r="602" spans="1:17" ht="15.75">
      <c r="A602" s="460"/>
      <c r="B602" s="997"/>
      <c r="C602" s="460"/>
      <c r="D602" s="460"/>
      <c r="E602" s="460"/>
      <c r="F602" s="558"/>
      <c r="G602" s="558"/>
      <c r="H602" s="447"/>
      <c r="I602" s="559"/>
      <c r="J602" s="560"/>
      <c r="K602" s="560"/>
      <c r="L602" s="560"/>
      <c r="M602" s="560"/>
      <c r="N602" s="560"/>
      <c r="O602" s="460"/>
      <c r="P602" s="460"/>
      <c r="Q602" s="460"/>
    </row>
    <row r="603" spans="1:17" ht="15.75">
      <c r="A603" s="460"/>
      <c r="B603" s="997" t="s">
        <v>2163</v>
      </c>
      <c r="C603" s="460"/>
      <c r="D603" s="460"/>
      <c r="E603" s="460"/>
      <c r="F603" s="558"/>
      <c r="G603" s="558"/>
      <c r="H603" s="447"/>
      <c r="I603" s="559"/>
      <c r="J603" s="560"/>
      <c r="K603" s="560"/>
      <c r="L603" s="561"/>
      <c r="M603" s="1026"/>
      <c r="N603" s="1027"/>
      <c r="O603" s="460"/>
      <c r="P603" s="460"/>
      <c r="Q603" s="460"/>
    </row>
    <row r="604" spans="1:17" ht="15.75">
      <c r="A604" s="460"/>
      <c r="B604" s="2280" t="s">
        <v>2164</v>
      </c>
      <c r="C604" s="2280"/>
      <c r="D604" s="2280"/>
      <c r="E604" s="2280"/>
      <c r="F604" s="2280"/>
      <c r="G604" s="2280"/>
      <c r="H604" s="447"/>
      <c r="I604" s="559"/>
      <c r="J604" s="560" t="s">
        <v>2165</v>
      </c>
      <c r="K604" s="560"/>
      <c r="L604" s="561"/>
      <c r="M604" s="559"/>
      <c r="N604" s="559"/>
      <c r="O604" s="460"/>
      <c r="P604" s="460"/>
      <c r="Q604" s="460"/>
    </row>
    <row r="605" spans="1:17" ht="15.75">
      <c r="A605" s="460"/>
      <c r="B605" s="560"/>
      <c r="C605" s="460"/>
      <c r="D605" s="460"/>
      <c r="E605" s="460"/>
      <c r="F605" s="558"/>
      <c r="G605" s="558"/>
      <c r="H605" s="447"/>
      <c r="I605" s="559"/>
      <c r="J605" s="964" t="s">
        <v>2166</v>
      </c>
      <c r="K605" s="560"/>
      <c r="L605" s="561"/>
      <c r="M605" s="559"/>
      <c r="N605" s="559"/>
      <c r="O605" s="460"/>
      <c r="P605" s="460"/>
      <c r="Q605" s="460"/>
    </row>
    <row r="606" spans="1:17" ht="15.75">
      <c r="A606" s="460"/>
      <c r="B606" s="560" t="s">
        <v>2167</v>
      </c>
      <c r="C606" s="460"/>
      <c r="D606" s="460"/>
      <c r="E606" s="460"/>
      <c r="F606" s="558"/>
      <c r="G606" s="558"/>
      <c r="H606" s="447"/>
      <c r="I606" s="559"/>
      <c r="J606" s="560"/>
      <c r="K606" s="560"/>
      <c r="L606" s="561"/>
      <c r="M606" s="559"/>
      <c r="N606" s="559"/>
      <c r="O606" s="460"/>
      <c r="P606" s="460"/>
      <c r="Q606" s="460"/>
    </row>
    <row r="607" spans="1:17" ht="15.75">
      <c r="A607" s="460"/>
      <c r="B607" s="560" t="s">
        <v>2168</v>
      </c>
      <c r="C607" s="460"/>
      <c r="D607" s="460"/>
      <c r="E607" s="460"/>
      <c r="F607" s="558"/>
      <c r="G607" s="558"/>
      <c r="H607" s="447"/>
      <c r="I607" s="559"/>
      <c r="J607" s="560" t="s">
        <v>2169</v>
      </c>
      <c r="K607" s="560"/>
      <c r="L607" s="561"/>
      <c r="M607" s="559"/>
      <c r="N607" s="559"/>
      <c r="O607" s="460"/>
      <c r="P607" s="460"/>
      <c r="Q607" s="460"/>
    </row>
    <row r="608" spans="1:17" ht="15.75">
      <c r="A608" s="460"/>
      <c r="B608" s="560" t="s">
        <v>2170</v>
      </c>
      <c r="C608" s="460"/>
      <c r="D608" s="460"/>
      <c r="E608" s="460"/>
      <c r="F608" s="558"/>
      <c r="G608" s="558"/>
      <c r="H608" s="447"/>
      <c r="I608" s="559"/>
      <c r="J608" s="560" t="s">
        <v>2171</v>
      </c>
      <c r="K608" s="560"/>
      <c r="L608" s="561"/>
      <c r="M608" s="559"/>
      <c r="N608" s="559"/>
      <c r="O608" s="460"/>
      <c r="P608" s="460"/>
      <c r="Q608" s="460"/>
    </row>
    <row r="609" spans="1:17" ht="15.75">
      <c r="A609" s="460"/>
      <c r="B609" s="560" t="s">
        <v>2172</v>
      </c>
      <c r="C609" s="460"/>
      <c r="D609" s="460"/>
      <c r="E609" s="460"/>
      <c r="F609" s="558"/>
      <c r="G609" s="558"/>
      <c r="H609" s="447"/>
      <c r="I609" s="559"/>
      <c r="J609" s="560" t="s">
        <v>2173</v>
      </c>
      <c r="K609" s="560"/>
      <c r="L609" s="561"/>
      <c r="M609" s="559"/>
      <c r="N609" s="559"/>
      <c r="O609" s="460"/>
      <c r="P609" s="460"/>
      <c r="Q609" s="447"/>
    </row>
    <row r="610" spans="1:17" ht="15.75">
      <c r="A610" s="460"/>
      <c r="B610" s="2280" t="s">
        <v>2174</v>
      </c>
      <c r="C610" s="2280"/>
      <c r="D610" s="2280"/>
      <c r="E610" s="2280"/>
      <c r="F610" s="558"/>
      <c r="G610" s="558"/>
      <c r="H610" s="447"/>
      <c r="I610" s="559"/>
      <c r="J610" s="560" t="s">
        <v>2175</v>
      </c>
      <c r="K610" s="560"/>
      <c r="L610" s="561"/>
      <c r="M610" s="559"/>
      <c r="N610" s="559"/>
      <c r="O610" s="460"/>
      <c r="P610" s="460"/>
      <c r="Q610" s="447"/>
    </row>
    <row r="611" spans="1:17" ht="15.75">
      <c r="A611" s="460"/>
      <c r="B611" s="560"/>
      <c r="C611" s="460"/>
      <c r="D611" s="460"/>
      <c r="E611" s="460"/>
      <c r="F611" s="558"/>
      <c r="G611" s="558"/>
      <c r="H611" s="447"/>
      <c r="I611" s="559"/>
      <c r="J611" s="964" t="s">
        <v>2176</v>
      </c>
      <c r="K611" s="560"/>
      <c r="L611" s="561"/>
      <c r="M611" s="559"/>
      <c r="N611" s="559"/>
      <c r="O611" s="460"/>
      <c r="P611" s="460"/>
      <c r="Q611" s="447"/>
    </row>
    <row r="612" spans="1:17" ht="15.75">
      <c r="A612" s="460"/>
      <c r="B612" s="967" t="s">
        <v>2177</v>
      </c>
      <c r="C612" s="460"/>
      <c r="D612" s="460"/>
      <c r="E612" s="460"/>
      <c r="F612" s="558"/>
      <c r="G612" s="558"/>
      <c r="H612" s="447"/>
      <c r="I612" s="559"/>
      <c r="J612" s="964" t="s">
        <v>2178</v>
      </c>
      <c r="K612" s="560"/>
      <c r="L612" s="561"/>
      <c r="M612" s="559"/>
      <c r="N612" s="559"/>
      <c r="O612" s="460"/>
      <c r="P612" s="460"/>
      <c r="Q612" s="447"/>
    </row>
    <row r="613" spans="1:17" ht="15.75">
      <c r="A613" s="460"/>
      <c r="B613" s="2280" t="s">
        <v>2179</v>
      </c>
      <c r="C613" s="2280"/>
      <c r="D613" s="2280"/>
      <c r="E613" s="2280"/>
      <c r="F613" s="2280"/>
      <c r="G613" s="558"/>
      <c r="H613" s="447"/>
      <c r="I613" s="559"/>
      <c r="J613" s="560"/>
      <c r="K613" s="560"/>
      <c r="L613" s="561"/>
      <c r="M613" s="559"/>
      <c r="N613" s="559"/>
      <c r="O613" s="460"/>
      <c r="P613" s="460"/>
      <c r="Q613" s="447"/>
    </row>
    <row r="614" spans="1:17" ht="15.75">
      <c r="A614" s="460"/>
      <c r="B614" s="560"/>
      <c r="C614" s="460"/>
      <c r="D614" s="460"/>
      <c r="E614" s="460"/>
      <c r="F614" s="558"/>
      <c r="G614" s="558"/>
      <c r="H614" s="447"/>
      <c r="I614" s="559"/>
      <c r="J614" s="967" t="s">
        <v>2180</v>
      </c>
      <c r="K614" s="560"/>
      <c r="L614" s="561"/>
      <c r="M614" s="559"/>
      <c r="N614" s="559"/>
      <c r="O614" s="460"/>
      <c r="P614" s="460"/>
      <c r="Q614" s="447"/>
    </row>
    <row r="615" spans="1:17" ht="15.75">
      <c r="A615" s="460"/>
      <c r="B615" s="560"/>
      <c r="C615" s="460"/>
      <c r="D615" s="460"/>
      <c r="E615" s="460"/>
      <c r="F615" s="558"/>
      <c r="G615" s="558"/>
      <c r="H615" s="447"/>
      <c r="I615" s="559"/>
      <c r="J615" s="964" t="s">
        <v>2181</v>
      </c>
      <c r="K615" s="560"/>
      <c r="L615" s="561"/>
      <c r="M615" s="559"/>
      <c r="N615" s="559"/>
      <c r="O615" s="460"/>
      <c r="P615" s="460"/>
      <c r="Q615" s="447"/>
    </row>
    <row r="616" spans="1:17" ht="15.75">
      <c r="A616" s="460"/>
      <c r="B616" s="967" t="s">
        <v>2182</v>
      </c>
      <c r="C616" s="460"/>
      <c r="D616" s="460"/>
      <c r="E616" s="460"/>
      <c r="F616" s="558"/>
      <c r="G616" s="558"/>
      <c r="H616" s="447"/>
      <c r="I616" s="559"/>
      <c r="J616" s="560"/>
      <c r="K616" s="560"/>
      <c r="L616" s="561"/>
      <c r="M616" s="559"/>
      <c r="N616" s="559"/>
      <c r="O616" s="460"/>
      <c r="P616" s="460"/>
      <c r="Q616" s="447"/>
    </row>
    <row r="617" spans="1:17" ht="15.75">
      <c r="A617" s="460"/>
      <c r="B617" s="2280" t="s">
        <v>2183</v>
      </c>
      <c r="C617" s="2280"/>
      <c r="D617" s="2280"/>
      <c r="E617" s="2280"/>
      <c r="F617" s="2280"/>
      <c r="G617" s="2280"/>
      <c r="H617" s="447"/>
      <c r="I617" s="559"/>
      <c r="J617" s="560" t="s">
        <v>2184</v>
      </c>
      <c r="K617" s="560"/>
      <c r="L617" s="561"/>
      <c r="M617" s="559"/>
      <c r="N617" s="559"/>
      <c r="O617" s="460"/>
      <c r="P617" s="460"/>
      <c r="Q617" s="447"/>
    </row>
    <row r="618" spans="1:17" ht="15.75">
      <c r="A618" s="460"/>
      <c r="B618" s="2280" t="s">
        <v>2185</v>
      </c>
      <c r="C618" s="2280"/>
      <c r="D618" s="2280"/>
      <c r="E618" s="2280"/>
      <c r="F618" s="2280"/>
      <c r="G618" s="2280"/>
      <c r="H618" s="447"/>
      <c r="I618" s="559"/>
      <c r="J618" s="964" t="s">
        <v>2186</v>
      </c>
      <c r="K618" s="560"/>
      <c r="L618" s="561"/>
      <c r="M618" s="559"/>
      <c r="N618" s="559"/>
      <c r="O618" s="460"/>
      <c r="P618" s="460"/>
      <c r="Q618" s="447"/>
    </row>
    <row r="619" spans="1:17" ht="15.75">
      <c r="A619" s="460"/>
      <c r="B619" s="560"/>
      <c r="C619" s="460"/>
      <c r="D619" s="460"/>
      <c r="E619" s="460"/>
      <c r="F619" s="558"/>
      <c r="G619" s="558"/>
      <c r="H619" s="447"/>
      <c r="I619" s="559"/>
      <c r="J619" s="560"/>
      <c r="K619" s="560"/>
      <c r="L619" s="561"/>
      <c r="M619" s="559"/>
      <c r="N619" s="559"/>
      <c r="O619" s="460"/>
      <c r="P619" s="460"/>
      <c r="Q619" s="447"/>
    </row>
    <row r="620" spans="1:17" ht="15.75">
      <c r="A620" s="460"/>
      <c r="B620" s="967" t="s">
        <v>2187</v>
      </c>
      <c r="C620" s="460"/>
      <c r="D620" s="460"/>
      <c r="E620" s="460"/>
      <c r="F620" s="558"/>
      <c r="G620" s="558"/>
      <c r="H620" s="447"/>
      <c r="I620" s="559"/>
      <c r="J620" s="560" t="s">
        <v>2188</v>
      </c>
      <c r="K620" s="560"/>
      <c r="L620" s="561"/>
      <c r="M620" s="559"/>
      <c r="N620" s="559"/>
      <c r="O620" s="460"/>
      <c r="P620" s="460"/>
      <c r="Q620" s="447"/>
    </row>
    <row r="621" spans="1:17" ht="15.75">
      <c r="A621" s="460"/>
      <c r="B621" s="560" t="s">
        <v>2189</v>
      </c>
      <c r="C621" s="460"/>
      <c r="D621" s="460"/>
      <c r="E621" s="460"/>
      <c r="F621" s="558"/>
      <c r="G621" s="558"/>
      <c r="H621" s="447"/>
      <c r="I621" s="559"/>
      <c r="J621" s="964" t="s">
        <v>2190</v>
      </c>
      <c r="K621" s="560"/>
      <c r="L621" s="561"/>
      <c r="M621" s="559"/>
      <c r="N621" s="559"/>
      <c r="O621" s="460"/>
      <c r="P621" s="460"/>
      <c r="Q621" s="447"/>
    </row>
    <row r="622" spans="1:17" ht="15.75">
      <c r="A622" s="460"/>
      <c r="B622" s="560" t="s">
        <v>2191</v>
      </c>
      <c r="C622" s="460"/>
      <c r="D622" s="460"/>
      <c r="E622" s="460"/>
      <c r="F622" s="558"/>
      <c r="G622" s="558"/>
      <c r="H622" s="447"/>
      <c r="I622" s="559"/>
      <c r="J622" s="560"/>
      <c r="K622" s="560"/>
      <c r="L622" s="561"/>
      <c r="M622" s="559"/>
      <c r="N622" s="559"/>
      <c r="O622" s="460"/>
      <c r="P622" s="460"/>
      <c r="Q622" s="447"/>
    </row>
    <row r="623" spans="1:17" ht="15.75">
      <c r="A623" s="460"/>
      <c r="B623" s="560" t="s">
        <v>2192</v>
      </c>
      <c r="C623" s="460"/>
      <c r="D623" s="460"/>
      <c r="E623" s="460"/>
      <c r="F623" s="558"/>
      <c r="G623" s="558"/>
      <c r="H623" s="447"/>
      <c r="I623" s="559"/>
      <c r="J623" s="968" t="s">
        <v>2193</v>
      </c>
      <c r="K623" s="560"/>
      <c r="L623" s="561"/>
      <c r="M623" s="559"/>
      <c r="N623" s="559"/>
      <c r="O623" s="460"/>
      <c r="P623" s="460"/>
      <c r="Q623" s="447"/>
    </row>
    <row r="624" spans="1:17" ht="15.75">
      <c r="A624" s="460"/>
      <c r="B624" s="2280" t="s">
        <v>2194</v>
      </c>
      <c r="C624" s="2280"/>
      <c r="D624" s="2280"/>
      <c r="E624" s="2280"/>
      <c r="F624" s="2280"/>
      <c r="G624" s="558"/>
      <c r="H624" s="447"/>
      <c r="I624" s="559"/>
      <c r="J624" s="964" t="s">
        <v>2195</v>
      </c>
      <c r="K624" s="560"/>
      <c r="L624" s="561"/>
      <c r="M624" s="559"/>
      <c r="N624" s="559"/>
      <c r="O624" s="460"/>
      <c r="P624" s="460"/>
      <c r="Q624" s="447"/>
    </row>
    <row r="625" spans="1:17" ht="15.75">
      <c r="A625" s="460"/>
      <c r="B625" s="560"/>
      <c r="C625" s="460"/>
      <c r="D625" s="460"/>
      <c r="E625" s="460"/>
      <c r="F625" s="558"/>
      <c r="G625" s="558"/>
      <c r="H625" s="447"/>
      <c r="I625" s="559"/>
      <c r="J625" s="964" t="s">
        <v>2196</v>
      </c>
      <c r="K625" s="560"/>
      <c r="L625" s="561"/>
      <c r="M625" s="559"/>
      <c r="N625" s="559"/>
      <c r="O625" s="460"/>
      <c r="P625" s="460"/>
      <c r="Q625" s="447"/>
    </row>
    <row r="626" spans="1:17" ht="15.75">
      <c r="A626" s="460"/>
      <c r="B626" s="560"/>
      <c r="C626" s="460"/>
      <c r="D626" s="460"/>
      <c r="E626" s="460"/>
      <c r="F626" s="558"/>
      <c r="G626" s="558"/>
      <c r="H626" s="447"/>
      <c r="I626" s="559"/>
      <c r="J626" s="964" t="s">
        <v>2197</v>
      </c>
      <c r="K626" s="560"/>
      <c r="L626" s="561"/>
      <c r="M626" s="559"/>
      <c r="N626" s="559"/>
      <c r="O626" s="460"/>
      <c r="P626" s="460"/>
      <c r="Q626" s="447"/>
    </row>
    <row r="627" spans="1:17" ht="15.75">
      <c r="A627" s="460"/>
      <c r="B627" s="560" t="s">
        <v>2198</v>
      </c>
      <c r="C627" s="460"/>
      <c r="D627" s="460"/>
      <c r="E627" s="460"/>
      <c r="F627" s="558"/>
      <c r="G627" s="558"/>
      <c r="H627" s="447"/>
      <c r="I627" s="559"/>
      <c r="J627" s="560"/>
      <c r="K627" s="560"/>
      <c r="L627" s="561"/>
      <c r="M627" s="559"/>
      <c r="N627" s="559"/>
      <c r="O627" s="460"/>
      <c r="P627" s="460"/>
      <c r="Q627" s="447"/>
    </row>
    <row r="628" spans="1:17" ht="15.75">
      <c r="A628" s="460"/>
      <c r="B628" s="2280" t="s">
        <v>2199</v>
      </c>
      <c r="C628" s="2280"/>
      <c r="D628" s="2280"/>
      <c r="E628" s="2280"/>
      <c r="F628" s="558"/>
      <c r="G628" s="558"/>
      <c r="H628" s="447"/>
      <c r="I628" s="559"/>
      <c r="J628" s="967" t="s">
        <v>2200</v>
      </c>
      <c r="K628" s="560"/>
      <c r="L628" s="561"/>
      <c r="M628" s="559"/>
      <c r="N628" s="559"/>
      <c r="O628" s="460"/>
      <c r="P628" s="460"/>
      <c r="Q628" s="447"/>
    </row>
    <row r="629" spans="1:17" ht="15.75">
      <c r="A629" s="460"/>
      <c r="B629" s="560"/>
      <c r="C629" s="460"/>
      <c r="D629" s="460"/>
      <c r="E629" s="460"/>
      <c r="F629" s="558"/>
      <c r="G629" s="558"/>
      <c r="H629" s="447"/>
      <c r="I629" s="559"/>
      <c r="J629" s="964" t="s">
        <v>2201</v>
      </c>
      <c r="K629" s="560"/>
      <c r="L629" s="561"/>
      <c r="M629" s="559"/>
      <c r="N629" s="559"/>
      <c r="O629" s="460"/>
      <c r="P629" s="460"/>
      <c r="Q629" s="447"/>
    </row>
    <row r="630" spans="1:17" ht="15.75">
      <c r="A630" s="460"/>
      <c r="B630" s="560"/>
      <c r="C630" s="460"/>
      <c r="D630" s="460"/>
      <c r="E630" s="460"/>
      <c r="F630" s="558"/>
      <c r="G630" s="558"/>
      <c r="H630" s="447"/>
      <c r="I630" s="559"/>
      <c r="J630" s="964"/>
      <c r="K630" s="560"/>
      <c r="L630" s="561"/>
      <c r="M630" s="559"/>
      <c r="N630" s="559"/>
      <c r="O630" s="460"/>
      <c r="P630" s="460"/>
      <c r="Q630" s="447"/>
    </row>
    <row r="631" spans="1:17">
      <c r="A631" s="497"/>
      <c r="B631" s="498"/>
      <c r="C631" s="499"/>
      <c r="D631" s="499"/>
      <c r="E631" s="499"/>
      <c r="F631" s="499"/>
      <c r="G631" s="499"/>
      <c r="H631" s="499"/>
      <c r="I631" s="499"/>
      <c r="J631" s="498"/>
      <c r="K631" s="498"/>
      <c r="L631" s="498"/>
      <c r="M631" s="497"/>
      <c r="N631" s="497"/>
      <c r="O631" s="497"/>
      <c r="P631" s="497"/>
      <c r="Q631" s="497"/>
    </row>
    <row r="632" spans="1:17">
      <c r="A632" s="460"/>
      <c r="B632" s="447"/>
      <c r="C632" s="447"/>
      <c r="D632" s="447"/>
      <c r="E632" s="447"/>
      <c r="F632" s="447"/>
      <c r="G632" s="447"/>
      <c r="H632" s="447"/>
      <c r="I632" s="447"/>
      <c r="J632" s="447"/>
      <c r="K632" s="447"/>
      <c r="L632" s="447"/>
      <c r="M632" s="447"/>
      <c r="N632" s="447"/>
      <c r="O632" s="447"/>
      <c r="P632" s="447"/>
      <c r="Q632" s="447"/>
    </row>
    <row r="633" spans="1:17">
      <c r="A633" s="460"/>
      <c r="B633" s="447"/>
      <c r="C633" s="447"/>
      <c r="D633" s="447"/>
      <c r="E633" s="447"/>
      <c r="F633" s="447"/>
      <c r="G633" s="447"/>
      <c r="H633" s="447"/>
      <c r="I633" s="447"/>
      <c r="J633" s="447"/>
      <c r="K633" s="447"/>
      <c r="L633" s="447"/>
      <c r="M633" s="447"/>
      <c r="N633" s="447"/>
      <c r="O633" s="447"/>
      <c r="P633" s="447"/>
      <c r="Q633" s="447"/>
    </row>
    <row r="634" spans="1:17" ht="15.75">
      <c r="A634" s="460"/>
      <c r="B634" s="447"/>
      <c r="C634" s="447"/>
      <c r="D634" s="447"/>
      <c r="E634" s="447"/>
      <c r="F634" s="447"/>
      <c r="G634" s="1028" t="str">
        <f>SUBSTITUTE(ADDRESS(1,COLUMN(),4),"1","")</f>
        <v>G</v>
      </c>
      <c r="H634" s="447" t="s">
        <v>2202</v>
      </c>
      <c r="I634" s="447"/>
      <c r="J634" s="447"/>
      <c r="K634" s="447"/>
      <c r="L634" s="447"/>
      <c r="M634" s="447"/>
      <c r="N634" s="447"/>
      <c r="O634" s="447"/>
      <c r="P634" s="447"/>
      <c r="Q634" s="447"/>
    </row>
    <row r="635" spans="1:17" ht="15.75">
      <c r="A635" s="460"/>
      <c r="B635" s="447"/>
      <c r="C635" s="2301" t="s">
        <v>2203</v>
      </c>
      <c r="D635" s="2302"/>
      <c r="E635" s="2302"/>
      <c r="F635" s="2302"/>
      <c r="G635" s="2302"/>
      <c r="H635" s="2302"/>
      <c r="I635" s="2302"/>
      <c r="J635" s="2302"/>
      <c r="K635" s="2302"/>
      <c r="L635" s="2303"/>
      <c r="M635" s="460"/>
      <c r="N635" s="460"/>
      <c r="O635" s="460"/>
      <c r="P635" s="460"/>
      <c r="Q635" s="460"/>
    </row>
    <row r="636" spans="1:17">
      <c r="A636" s="460"/>
      <c r="B636" s="447"/>
      <c r="C636" s="2291" t="s">
        <v>2204</v>
      </c>
      <c r="D636" s="2292"/>
      <c r="E636" s="2292"/>
      <c r="F636" s="1029">
        <v>1</v>
      </c>
      <c r="G636" s="1030">
        <f>F636</f>
        <v>1</v>
      </c>
      <c r="H636" s="2293" t="s">
        <v>2205</v>
      </c>
      <c r="I636" s="2293"/>
      <c r="J636" s="1031" t="s">
        <v>2206</v>
      </c>
      <c r="K636" s="2294" t="s">
        <v>2207</v>
      </c>
      <c r="L636" s="2295"/>
      <c r="M636" s="460"/>
      <c r="N636" s="460"/>
      <c r="O636" s="460"/>
      <c r="P636" s="460"/>
      <c r="Q636" s="460"/>
    </row>
    <row r="637" spans="1:17">
      <c r="A637" s="460"/>
      <c r="B637" s="447"/>
      <c r="C637" s="2296" t="s">
        <v>2208</v>
      </c>
      <c r="D637" s="2297"/>
      <c r="E637" s="2297"/>
      <c r="F637" s="1032">
        <v>25</v>
      </c>
      <c r="G637" s="1030">
        <f>G636</f>
        <v>1</v>
      </c>
      <c r="H637" s="2298">
        <f t="shared" ref="H637:H643" si="4">(G637*F637)/100</f>
        <v>0.25</v>
      </c>
      <c r="I637" s="2298"/>
      <c r="J637" s="1033">
        <v>20</v>
      </c>
      <c r="K637" s="2299">
        <f t="shared" ref="K637:K643" si="5">H637/(100-J637)*100</f>
        <v>0.3125</v>
      </c>
      <c r="L637" s="2300"/>
      <c r="M637" s="460"/>
      <c r="N637" s="460"/>
      <c r="O637" s="460"/>
      <c r="P637" s="460"/>
      <c r="Q637" s="460"/>
    </row>
    <row r="638" spans="1:17">
      <c r="A638" s="460"/>
      <c r="B638" s="447"/>
      <c r="C638" s="2296" t="s">
        <v>2209</v>
      </c>
      <c r="D638" s="2297"/>
      <c r="E638" s="2297"/>
      <c r="F638" s="1032">
        <v>20</v>
      </c>
      <c r="G638" s="1030">
        <f>G636</f>
        <v>1</v>
      </c>
      <c r="H638" s="2298">
        <f t="shared" si="4"/>
        <v>0.2</v>
      </c>
      <c r="I638" s="2298"/>
      <c r="J638" s="1033">
        <v>25</v>
      </c>
      <c r="K638" s="2299">
        <f t="shared" si="5"/>
        <v>0.26666666666666672</v>
      </c>
      <c r="L638" s="2300"/>
      <c r="M638" s="460"/>
      <c r="N638" s="460"/>
      <c r="O638" s="460"/>
      <c r="P638" s="460"/>
      <c r="Q638" s="460"/>
    </row>
    <row r="639" spans="1:17">
      <c r="A639" s="460"/>
      <c r="B639" s="447"/>
      <c r="C639" s="2296" t="s">
        <v>2210</v>
      </c>
      <c r="D639" s="2297"/>
      <c r="E639" s="2297"/>
      <c r="F639" s="1032">
        <v>15</v>
      </c>
      <c r="G639" s="1030">
        <f>G636</f>
        <v>1</v>
      </c>
      <c r="H639" s="2298">
        <f t="shared" si="4"/>
        <v>0.15</v>
      </c>
      <c r="I639" s="2298"/>
      <c r="J639" s="1033">
        <v>20</v>
      </c>
      <c r="K639" s="2299">
        <f t="shared" si="5"/>
        <v>0.1875</v>
      </c>
      <c r="L639" s="2300"/>
      <c r="M639" s="460"/>
      <c r="N639" s="460"/>
      <c r="O639" s="460"/>
      <c r="P639" s="460"/>
      <c r="Q639" s="460"/>
    </row>
    <row r="640" spans="1:17">
      <c r="A640" s="460"/>
      <c r="B640" s="447"/>
      <c r="C640" s="2296" t="s">
        <v>2211</v>
      </c>
      <c r="D640" s="2297"/>
      <c r="E640" s="2297"/>
      <c r="F640" s="1032">
        <v>15</v>
      </c>
      <c r="G640" s="1030">
        <f>G636</f>
        <v>1</v>
      </c>
      <c r="H640" s="2298">
        <f t="shared" si="4"/>
        <v>0.15</v>
      </c>
      <c r="I640" s="2298"/>
      <c r="J640" s="1033">
        <v>0</v>
      </c>
      <c r="K640" s="2299">
        <f t="shared" si="5"/>
        <v>0.15</v>
      </c>
      <c r="L640" s="2300"/>
      <c r="M640" s="460"/>
      <c r="N640" s="460"/>
      <c r="O640" s="460"/>
      <c r="P640" s="460"/>
      <c r="Q640" s="460"/>
    </row>
    <row r="641" spans="1:17">
      <c r="A641" s="460"/>
      <c r="B641" s="447"/>
      <c r="C641" s="2296" t="s">
        <v>2212</v>
      </c>
      <c r="D641" s="2297"/>
      <c r="E641" s="2297"/>
      <c r="F641" s="1032">
        <v>10</v>
      </c>
      <c r="G641" s="1030">
        <f>G636</f>
        <v>1</v>
      </c>
      <c r="H641" s="2298">
        <f t="shared" si="4"/>
        <v>0.1</v>
      </c>
      <c r="I641" s="2298"/>
      <c r="J641" s="1033">
        <v>20</v>
      </c>
      <c r="K641" s="2299">
        <f t="shared" si="5"/>
        <v>0.125</v>
      </c>
      <c r="L641" s="2300"/>
      <c r="M641" s="460"/>
      <c r="N641" s="460"/>
      <c r="O641" s="460"/>
      <c r="P641" s="460"/>
      <c r="Q641" s="460"/>
    </row>
    <row r="642" spans="1:17">
      <c r="A642" s="460"/>
      <c r="B642" s="447"/>
      <c r="C642" s="2296" t="s">
        <v>2213</v>
      </c>
      <c r="D642" s="2297"/>
      <c r="E642" s="2297"/>
      <c r="F642" s="1032">
        <v>7.5</v>
      </c>
      <c r="G642" s="1030">
        <f>G636</f>
        <v>1</v>
      </c>
      <c r="H642" s="2298">
        <f t="shared" si="4"/>
        <v>7.4999999999999997E-2</v>
      </c>
      <c r="I642" s="2298"/>
      <c r="J642" s="1033">
        <v>20</v>
      </c>
      <c r="K642" s="2299">
        <f t="shared" si="5"/>
        <v>9.375E-2</v>
      </c>
      <c r="L642" s="2300"/>
      <c r="M642" s="460"/>
      <c r="N642" s="460"/>
      <c r="O642" s="460"/>
      <c r="P642" s="460"/>
      <c r="Q642" s="460"/>
    </row>
    <row r="643" spans="1:17">
      <c r="A643" s="460"/>
      <c r="B643" s="447"/>
      <c r="C643" s="2296" t="s">
        <v>2214</v>
      </c>
      <c r="D643" s="2297"/>
      <c r="E643" s="2297"/>
      <c r="F643" s="1032">
        <v>7.5</v>
      </c>
      <c r="G643" s="1030">
        <f>G636</f>
        <v>1</v>
      </c>
      <c r="H643" s="2298">
        <f t="shared" si="4"/>
        <v>7.4999999999999997E-2</v>
      </c>
      <c r="I643" s="2298"/>
      <c r="J643" s="1033">
        <v>20</v>
      </c>
      <c r="K643" s="2299">
        <f t="shared" si="5"/>
        <v>9.375E-2</v>
      </c>
      <c r="L643" s="2300"/>
      <c r="M643" s="460"/>
      <c r="N643" s="460"/>
      <c r="O643" s="460"/>
      <c r="P643" s="460"/>
      <c r="Q643" s="460"/>
    </row>
    <row r="644" spans="1:17">
      <c r="A644" s="460"/>
      <c r="B644" s="447"/>
      <c r="C644" s="2304" t="s">
        <v>2215</v>
      </c>
      <c r="D644" s="2305"/>
      <c r="E644" s="2305"/>
      <c r="F644" s="1034">
        <f>SUM(F637:F643)</f>
        <v>100</v>
      </c>
      <c r="G644" s="1035"/>
      <c r="H644" s="821"/>
      <c r="I644" s="447"/>
      <c r="J644" s="821"/>
      <c r="K644" s="821"/>
      <c r="L644" s="1036"/>
      <c r="M644" s="460"/>
      <c r="N644" s="460"/>
      <c r="O644" s="460"/>
      <c r="P644" s="460"/>
      <c r="Q644" s="460"/>
    </row>
    <row r="645" spans="1:17">
      <c r="A645" s="460"/>
      <c r="B645" s="447"/>
      <c r="C645" s="1037"/>
      <c r="D645" s="867"/>
      <c r="E645" s="867"/>
      <c r="F645" s="1038"/>
      <c r="G645" s="1039"/>
      <c r="H645" s="1039"/>
      <c r="I645" s="1040"/>
      <c r="J645" s="1039"/>
      <c r="K645" s="1039"/>
      <c r="L645" s="1041"/>
      <c r="M645" s="460"/>
      <c r="N645" s="460"/>
      <c r="O645" s="460"/>
      <c r="P645" s="460"/>
      <c r="Q645" s="460"/>
    </row>
    <row r="646" spans="1:17">
      <c r="A646" s="460"/>
      <c r="B646" s="447"/>
      <c r="C646" s="447"/>
      <c r="D646" s="447"/>
      <c r="E646" s="447"/>
      <c r="F646" s="447"/>
      <c r="G646" s="447"/>
      <c r="H646" s="447"/>
      <c r="I646" s="447"/>
      <c r="J646" s="447"/>
      <c r="K646" s="447"/>
      <c r="L646" s="447"/>
      <c r="M646" s="460"/>
      <c r="N646" s="460"/>
      <c r="O646" s="460"/>
      <c r="P646" s="460"/>
      <c r="Q646" s="460"/>
    </row>
    <row r="647" spans="1:17" ht="15.75" thickBot="1">
      <c r="A647" s="460"/>
      <c r="B647" s="447"/>
      <c r="C647" s="447"/>
      <c r="D647" s="447"/>
      <c r="E647" s="447"/>
      <c r="F647" s="447"/>
      <c r="G647" s="447"/>
      <c r="H647" s="447"/>
      <c r="I647" s="447"/>
      <c r="J647" s="447"/>
      <c r="K647" s="447"/>
      <c r="L647" s="447"/>
      <c r="M647" s="460"/>
      <c r="N647" s="460"/>
      <c r="O647" s="460"/>
      <c r="P647" s="460"/>
      <c r="Q647" s="460"/>
    </row>
    <row r="648" spans="1:17" ht="18.75">
      <c r="A648" s="460"/>
      <c r="B648" s="447"/>
      <c r="C648" s="2306" t="s">
        <v>2216</v>
      </c>
      <c r="D648" s="2307"/>
      <c r="E648" s="2307"/>
      <c r="F648" s="2307"/>
      <c r="G648" s="2307"/>
      <c r="H648" s="2307"/>
      <c r="I648" s="2307"/>
      <c r="J648" s="2307"/>
      <c r="K648" s="2307"/>
      <c r="L648" s="2308"/>
      <c r="M648" s="460"/>
      <c r="N648" s="460"/>
      <c r="O648" s="460"/>
      <c r="P648" s="460"/>
      <c r="Q648" s="460"/>
    </row>
    <row r="649" spans="1:17">
      <c r="A649" s="460"/>
      <c r="B649" s="447"/>
      <c r="C649" s="2309" t="s">
        <v>2217</v>
      </c>
      <c r="D649" s="2310"/>
      <c r="E649" s="2310"/>
      <c r="F649" s="2310"/>
      <c r="G649" s="2310"/>
      <c r="H649" s="2310"/>
      <c r="I649" s="2310"/>
      <c r="J649" s="2310"/>
      <c r="K649" s="2310"/>
      <c r="L649" s="2311"/>
      <c r="M649" s="460"/>
      <c r="N649" s="460"/>
      <c r="O649" s="460"/>
      <c r="P649" s="460"/>
      <c r="Q649" s="460"/>
    </row>
    <row r="650" spans="1:17" ht="18">
      <c r="A650" s="460"/>
      <c r="B650" s="447"/>
      <c r="C650" s="2312" t="s">
        <v>2218</v>
      </c>
      <c r="D650" s="2313"/>
      <c r="E650" s="2313"/>
      <c r="F650" s="2313"/>
      <c r="G650" s="2313"/>
      <c r="H650" s="2313"/>
      <c r="I650" s="2313"/>
      <c r="J650" s="2313"/>
      <c r="K650" s="2313"/>
      <c r="L650" s="2314"/>
      <c r="M650" s="460"/>
      <c r="N650" s="460"/>
      <c r="O650" s="460"/>
      <c r="P650" s="460"/>
      <c r="Q650" s="460"/>
    </row>
    <row r="651" spans="1:17">
      <c r="A651" s="460"/>
      <c r="B651" s="447"/>
      <c r="C651" s="2315" t="str">
        <f ca="1">CELL("nomfichier")</f>
        <v>E:\0-UPRT\1-UPRT.FR-SITE-WEB\re-recettes-jean-marc-catteau\re-catteau-galettes\[PC-pate-a-galette-du-leon.xls]original</v>
      </c>
      <c r="D651" s="2316"/>
      <c r="E651" s="2316"/>
      <c r="F651" s="2316"/>
      <c r="G651" s="2316"/>
      <c r="H651" s="2316"/>
      <c r="I651" s="2316"/>
      <c r="J651" s="2316"/>
      <c r="K651" s="2316"/>
      <c r="L651" s="2317"/>
      <c r="M651" s="460"/>
      <c r="N651" s="460"/>
      <c r="O651" s="460"/>
      <c r="P651" s="460"/>
      <c r="Q651" s="460"/>
    </row>
    <row r="652" spans="1:17" ht="26.25">
      <c r="A652" s="460"/>
      <c r="B652" s="447"/>
      <c r="C652" s="2318" t="s">
        <v>2219</v>
      </c>
      <c r="D652" s="2319"/>
      <c r="E652" s="2319"/>
      <c r="F652" s="2319"/>
      <c r="G652" s="2319"/>
      <c r="H652" s="2319"/>
      <c r="I652" s="2319"/>
      <c r="J652" s="2319"/>
      <c r="K652" s="2319"/>
      <c r="L652" s="2320"/>
      <c r="M652" s="460"/>
      <c r="N652" s="460"/>
      <c r="O652" s="460"/>
      <c r="P652" s="460"/>
      <c r="Q652" s="460"/>
    </row>
    <row r="653" spans="1:17" ht="26.25">
      <c r="A653" s="460"/>
      <c r="B653" s="447"/>
      <c r="C653" s="671"/>
      <c r="D653" s="1042"/>
      <c r="E653" s="1042" t="s">
        <v>2220</v>
      </c>
      <c r="F653" s="447"/>
      <c r="G653" s="1043">
        <f ca="1">TODAY()</f>
        <v>44549</v>
      </c>
      <c r="H653" s="1044"/>
      <c r="I653" s="1045"/>
      <c r="J653" s="1046">
        <f ca="1">NOW()</f>
        <v>44549.987846643518</v>
      </c>
      <c r="K653" s="1046"/>
      <c r="L653" s="1047"/>
      <c r="M653" s="460"/>
      <c r="N653" s="460"/>
      <c r="O653" s="460"/>
      <c r="P653" s="460"/>
      <c r="Q653" s="460"/>
    </row>
    <row r="654" spans="1:17" ht="15.75">
      <c r="A654" s="460"/>
      <c r="B654" s="447"/>
      <c r="C654" s="2332">
        <v>1</v>
      </c>
      <c r="D654" s="1048" t="s">
        <v>2221</v>
      </c>
      <c r="E654" s="460"/>
      <c r="F654" s="447"/>
      <c r="G654" s="1049"/>
      <c r="H654" s="1049"/>
      <c r="I654" s="1049"/>
      <c r="J654" s="1049"/>
      <c r="K654" s="1049"/>
      <c r="L654" s="1050"/>
      <c r="M654" s="460"/>
      <c r="N654" s="460"/>
      <c r="O654" s="460"/>
      <c r="P654" s="460"/>
      <c r="Q654" s="460"/>
    </row>
    <row r="655" spans="1:17">
      <c r="A655" s="460"/>
      <c r="B655" s="447"/>
      <c r="C655" s="2332"/>
      <c r="D655" s="2333" t="s">
        <v>2222</v>
      </c>
      <c r="E655" s="2333"/>
      <c r="F655" s="2333"/>
      <c r="G655" s="1051"/>
      <c r="H655" s="1052" t="s">
        <v>6</v>
      </c>
      <c r="I655" s="1053" t="s">
        <v>7</v>
      </c>
      <c r="J655" s="1053" t="s">
        <v>8</v>
      </c>
      <c r="K655" s="1053" t="s">
        <v>9</v>
      </c>
      <c r="L655" s="1054" t="s">
        <v>2223</v>
      </c>
      <c r="M655" s="460"/>
      <c r="N655" s="460"/>
      <c r="O655" s="460"/>
      <c r="P655" s="460"/>
      <c r="Q655" s="460"/>
    </row>
    <row r="656" spans="1:17" ht="15.75">
      <c r="A656" s="460"/>
      <c r="B656" s="447"/>
      <c r="C656" s="2332"/>
      <c r="D656" s="2333" t="s">
        <v>2224</v>
      </c>
      <c r="E656" s="2333"/>
      <c r="F656" s="2333"/>
      <c r="G656" s="1055">
        <f>SUM(H656:L656)</f>
        <v>2170</v>
      </c>
      <c r="H656" s="1056">
        <v>550</v>
      </c>
      <c r="I656" s="1056">
        <v>920</v>
      </c>
      <c r="J656" s="1056">
        <v>340</v>
      </c>
      <c r="K656" s="1056">
        <v>150</v>
      </c>
      <c r="L656" s="1057">
        <v>210</v>
      </c>
      <c r="M656" s="460"/>
      <c r="N656" s="460"/>
      <c r="O656" s="460"/>
      <c r="P656" s="460"/>
      <c r="Q656" s="460"/>
    </row>
    <row r="657" spans="1:17" ht="15.75">
      <c r="A657" s="460"/>
      <c r="B657" s="447"/>
      <c r="C657" s="1058"/>
      <c r="D657" s="1059"/>
      <c r="E657" s="1059"/>
      <c r="F657" s="1059"/>
      <c r="G657" s="1055"/>
      <c r="H657" s="1060"/>
      <c r="I657" s="1060"/>
      <c r="J657" s="1060"/>
      <c r="K657" s="1060"/>
      <c r="L657" s="1061"/>
      <c r="M657" s="460"/>
      <c r="N657" s="460"/>
      <c r="O657" s="460"/>
      <c r="P657" s="460"/>
      <c r="Q657" s="460"/>
    </row>
    <row r="658" spans="1:17" ht="15.75">
      <c r="A658" s="460"/>
      <c r="B658" s="447"/>
      <c r="C658" s="2332">
        <v>2</v>
      </c>
      <c r="D658" s="1048" t="s">
        <v>2225</v>
      </c>
      <c r="E658" s="460"/>
      <c r="F658" s="447"/>
      <c r="G658" s="460"/>
      <c r="H658" s="460"/>
      <c r="I658" s="460"/>
      <c r="J658" s="460"/>
      <c r="K658" s="460"/>
      <c r="L658" s="644"/>
      <c r="M658" s="460"/>
      <c r="N658" s="460"/>
      <c r="O658" s="460"/>
      <c r="P658" s="460"/>
      <c r="Q658" s="460"/>
    </row>
    <row r="659" spans="1:17">
      <c r="A659" s="460"/>
      <c r="B659" s="447"/>
      <c r="C659" s="2332"/>
      <c r="D659" s="2321" t="s">
        <v>2226</v>
      </c>
      <c r="E659" s="2321"/>
      <c r="F659" s="2321"/>
      <c r="G659" s="1062">
        <f>(H659*H656)+(I659*I656)+(J659*J656)+(K659*K656)+(L659*L656)</f>
        <v>1470</v>
      </c>
      <c r="H659" s="1063">
        <v>0</v>
      </c>
      <c r="I659" s="1063">
        <v>1</v>
      </c>
      <c r="J659" s="1063">
        <v>1</v>
      </c>
      <c r="K659" s="1063">
        <v>0</v>
      </c>
      <c r="L659" s="1064">
        <v>1</v>
      </c>
      <c r="M659" s="460"/>
      <c r="N659" s="460"/>
      <c r="O659" s="460"/>
      <c r="P659" s="460"/>
      <c r="Q659" s="460"/>
    </row>
    <row r="660" spans="1:17">
      <c r="A660" s="460"/>
      <c r="B660" s="447"/>
      <c r="C660" s="2332"/>
      <c r="D660" s="2321" t="s">
        <v>2227</v>
      </c>
      <c r="E660" s="2321"/>
      <c r="F660" s="2321"/>
      <c r="G660" s="1062">
        <f>(H660*H656)+(I660*I656)+(J660*J656)+(K660*K656)+(L660*L656)</f>
        <v>850</v>
      </c>
      <c r="H660" s="1063">
        <v>1</v>
      </c>
      <c r="I660" s="1063">
        <v>0</v>
      </c>
      <c r="J660" s="1063">
        <v>0</v>
      </c>
      <c r="K660" s="1063">
        <v>2</v>
      </c>
      <c r="L660" s="1064">
        <v>0</v>
      </c>
      <c r="M660" s="460"/>
      <c r="N660" s="460"/>
      <c r="O660" s="460"/>
      <c r="P660" s="460"/>
      <c r="Q660" s="460"/>
    </row>
    <row r="661" spans="1:17">
      <c r="A661" s="460"/>
      <c r="B661" s="447"/>
      <c r="C661" s="2332"/>
      <c r="D661" s="2321" t="s">
        <v>2228</v>
      </c>
      <c r="E661" s="2321"/>
      <c r="F661" s="2321"/>
      <c r="G661" s="1062">
        <f>(H661*H656)+(I661*I656)+(J661*J656)+(K661*K656)+(L661*L656)</f>
        <v>1895</v>
      </c>
      <c r="H661" s="1065">
        <v>0.5</v>
      </c>
      <c r="I661" s="1063">
        <v>1</v>
      </c>
      <c r="J661" s="1063">
        <v>1</v>
      </c>
      <c r="K661" s="1063">
        <v>1</v>
      </c>
      <c r="L661" s="1064">
        <v>1</v>
      </c>
      <c r="M661" s="460"/>
      <c r="N661" s="460"/>
      <c r="O661" s="460"/>
      <c r="P661" s="460"/>
      <c r="Q661" s="460"/>
    </row>
    <row r="662" spans="1:17">
      <c r="A662" s="460"/>
      <c r="B662" s="447"/>
      <c r="C662" s="2332"/>
      <c r="D662" s="2321" t="s">
        <v>2229</v>
      </c>
      <c r="E662" s="2321"/>
      <c r="F662" s="2321"/>
      <c r="G662" s="1062">
        <f>(H662*H656)+(I662*I656)+(J662*J656)+(K662*K656)+(L662*L656)</f>
        <v>1190</v>
      </c>
      <c r="H662" s="1063">
        <v>0</v>
      </c>
      <c r="I662" s="1063">
        <v>0</v>
      </c>
      <c r="J662" s="1063">
        <v>2</v>
      </c>
      <c r="K662" s="1063">
        <v>2</v>
      </c>
      <c r="L662" s="1064">
        <v>1</v>
      </c>
      <c r="M662" s="460"/>
      <c r="N662" s="460"/>
      <c r="O662" s="460"/>
      <c r="P662" s="460"/>
      <c r="Q662" s="460"/>
    </row>
    <row r="663" spans="1:17">
      <c r="A663" s="460"/>
      <c r="B663" s="447"/>
      <c r="C663" s="2332"/>
      <c r="D663" s="2321" t="s">
        <v>2230</v>
      </c>
      <c r="E663" s="2321"/>
      <c r="F663" s="2321"/>
      <c r="G663" s="1062">
        <f>(H663*H656)+(I663*I656)+(J663*J656)+(K663*K656)+(L663*L656)</f>
        <v>2540</v>
      </c>
      <c r="H663" s="1063">
        <v>1</v>
      </c>
      <c r="I663" s="1063">
        <v>2</v>
      </c>
      <c r="J663" s="1063">
        <v>0</v>
      </c>
      <c r="K663" s="1063">
        <v>1</v>
      </c>
      <c r="L663" s="1064">
        <v>0</v>
      </c>
      <c r="M663" s="460"/>
      <c r="N663" s="460"/>
      <c r="O663" s="460"/>
      <c r="P663" s="460"/>
      <c r="Q663" s="460"/>
    </row>
    <row r="664" spans="1:17" ht="15.75">
      <c r="A664" s="460"/>
      <c r="B664" s="447"/>
      <c r="C664" s="1058"/>
      <c r="D664" s="1066"/>
      <c r="E664" s="460"/>
      <c r="F664" s="447"/>
      <c r="G664" s="1062"/>
      <c r="H664" s="1052" t="s">
        <v>6</v>
      </c>
      <c r="I664" s="1053" t="s">
        <v>7</v>
      </c>
      <c r="J664" s="1053" t="s">
        <v>8</v>
      </c>
      <c r="K664" s="1053" t="s">
        <v>9</v>
      </c>
      <c r="L664" s="1054" t="s">
        <v>2223</v>
      </c>
      <c r="M664" s="460"/>
      <c r="N664" s="460"/>
      <c r="O664" s="460"/>
      <c r="P664" s="460"/>
      <c r="Q664" s="460"/>
    </row>
    <row r="665" spans="1:17" ht="15.75">
      <c r="A665" s="460"/>
      <c r="B665" s="447"/>
      <c r="C665" s="1058"/>
      <c r="D665" s="1066"/>
      <c r="E665" s="460"/>
      <c r="F665" s="447"/>
      <c r="G665" s="1067" t="s">
        <v>2231</v>
      </c>
      <c r="H665" s="1068">
        <f>SUM(H659:H664)</f>
        <v>2.5</v>
      </c>
      <c r="I665" s="1068">
        <f>SUM(I659:I664)</f>
        <v>4</v>
      </c>
      <c r="J665" s="1068">
        <f>SUM(J659:J664)</f>
        <v>4</v>
      </c>
      <c r="K665" s="1068">
        <f>SUM(K659:K664)</f>
        <v>6</v>
      </c>
      <c r="L665" s="1069">
        <f>SUM(L659:L664)</f>
        <v>3</v>
      </c>
      <c r="M665" s="460"/>
      <c r="N665" s="460"/>
      <c r="O665" s="460"/>
      <c r="P665" s="460"/>
      <c r="Q665" s="460"/>
    </row>
    <row r="666" spans="1:17">
      <c r="A666" s="460"/>
      <c r="B666" s="447"/>
      <c r="C666" s="1070"/>
      <c r="D666" s="1066"/>
      <c r="E666" s="460"/>
      <c r="F666" s="447"/>
      <c r="G666" s="1071"/>
      <c r="H666" s="1072"/>
      <c r="I666" s="1072"/>
      <c r="J666" s="1072"/>
      <c r="K666" s="1072"/>
      <c r="L666" s="1073"/>
      <c r="M666" s="460"/>
      <c r="N666" s="460"/>
      <c r="O666" s="460"/>
      <c r="P666" s="460"/>
      <c r="Q666" s="460"/>
    </row>
    <row r="667" spans="1:17" ht="15.75">
      <c r="A667" s="460"/>
      <c r="B667" s="447"/>
      <c r="C667" s="1074">
        <v>3</v>
      </c>
      <c r="D667" s="2321" t="s">
        <v>2232</v>
      </c>
      <c r="E667" s="2321"/>
      <c r="F667" s="2321"/>
      <c r="G667" s="1075">
        <f>(H667*H656)+(I667*I656)+(J667*J656)+(K667*K656)+(L667*L656)</f>
        <v>208.60000000000002</v>
      </c>
      <c r="H667" s="1076">
        <v>0.06</v>
      </c>
      <c r="I667" s="1076">
        <v>0.08</v>
      </c>
      <c r="J667" s="1076">
        <v>0.15</v>
      </c>
      <c r="K667" s="1076">
        <v>0.2</v>
      </c>
      <c r="L667" s="1077">
        <v>0.1</v>
      </c>
      <c r="M667" s="460"/>
      <c r="N667" s="460"/>
      <c r="O667" s="460"/>
      <c r="P667" s="460"/>
      <c r="Q667" s="460"/>
    </row>
    <row r="668" spans="1:17">
      <c r="A668" s="460"/>
      <c r="B668" s="447"/>
      <c r="C668" s="1070"/>
      <c r="D668" s="1078"/>
      <c r="E668" s="1079"/>
      <c r="F668" s="1080"/>
      <c r="G668" s="1062"/>
      <c r="H668" s="1072"/>
      <c r="I668" s="1072"/>
      <c r="J668" s="1072"/>
      <c r="K668" s="1072"/>
      <c r="L668" s="1073"/>
      <c r="M668" s="460"/>
      <c r="N668" s="460"/>
      <c r="O668" s="460"/>
      <c r="P668" s="460"/>
      <c r="Q668" s="460"/>
    </row>
    <row r="669" spans="1:17" ht="15.75">
      <c r="A669" s="460"/>
      <c r="B669" s="447"/>
      <c r="C669" s="1074">
        <v>4</v>
      </c>
      <c r="D669" s="2321" t="s">
        <v>2233</v>
      </c>
      <c r="E669" s="2321"/>
      <c r="F669" s="2321"/>
      <c r="G669" s="1075">
        <f>(H669*H656)+(I669*I656)+(J669*J656)+(K669*K656)+(L669*L656)</f>
        <v>213.5</v>
      </c>
      <c r="H669" s="1076">
        <v>0.06</v>
      </c>
      <c r="I669" s="1076">
        <v>0.1</v>
      </c>
      <c r="J669" s="1076">
        <v>0.12</v>
      </c>
      <c r="K669" s="1076">
        <v>0.15</v>
      </c>
      <c r="L669" s="1077">
        <v>0.12</v>
      </c>
      <c r="M669" s="460"/>
      <c r="N669" s="460"/>
      <c r="O669" s="460"/>
      <c r="P669" s="460"/>
      <c r="Q669" s="460"/>
    </row>
    <row r="670" spans="1:17">
      <c r="A670" s="460"/>
      <c r="B670" s="447"/>
      <c r="C670" s="1070"/>
      <c r="D670" s="1078"/>
      <c r="E670" s="1079"/>
      <c r="F670" s="1080"/>
      <c r="G670" s="1062"/>
      <c r="H670" s="1072"/>
      <c r="I670" s="1072"/>
      <c r="J670" s="1072"/>
      <c r="K670" s="1072"/>
      <c r="L670" s="1073"/>
      <c r="M670" s="460"/>
      <c r="N670" s="460"/>
      <c r="O670" s="460"/>
      <c r="P670" s="460"/>
      <c r="Q670" s="460"/>
    </row>
    <row r="671" spans="1:17" ht="15.75">
      <c r="A671" s="460"/>
      <c r="B671" s="447"/>
      <c r="C671" s="1074">
        <v>5</v>
      </c>
      <c r="D671" s="2321" t="s">
        <v>2028</v>
      </c>
      <c r="E671" s="2321"/>
      <c r="F671" s="2321"/>
      <c r="G671" s="1075">
        <f>(H671*H656)+(I671*I656)+(J671*J656)+(K671*K656)+(L671*L656)</f>
        <v>237.5</v>
      </c>
      <c r="H671" s="1076">
        <v>0.06</v>
      </c>
      <c r="I671" s="1076">
        <v>0.1</v>
      </c>
      <c r="J671" s="1076">
        <v>0.15</v>
      </c>
      <c r="K671" s="1076">
        <v>0.2</v>
      </c>
      <c r="L671" s="1077">
        <v>0.15</v>
      </c>
      <c r="M671" s="460"/>
      <c r="N671" s="460"/>
      <c r="O671" s="460"/>
      <c r="P671" s="460"/>
      <c r="Q671" s="460"/>
    </row>
    <row r="672" spans="1:17" ht="15.75" thickBot="1">
      <c r="A672" s="460"/>
      <c r="B672" s="447"/>
      <c r="C672" s="1081"/>
      <c r="D672" s="1082"/>
      <c r="E672" s="1083"/>
      <c r="F672" s="1084"/>
      <c r="G672" s="1085"/>
      <c r="H672" s="1086"/>
      <c r="I672" s="1086"/>
      <c r="J672" s="1083"/>
      <c r="K672" s="1083"/>
      <c r="L672" s="664"/>
      <c r="M672" s="460"/>
      <c r="N672" s="460"/>
      <c r="O672" s="460"/>
      <c r="P672" s="460"/>
      <c r="Q672" s="460"/>
    </row>
    <row r="673" spans="1:17">
      <c r="A673" s="460"/>
      <c r="B673" s="447"/>
      <c r="C673" s="447"/>
      <c r="D673" s="447"/>
      <c r="E673" s="447"/>
      <c r="F673" s="447"/>
      <c r="G673" s="447"/>
      <c r="H673" s="447"/>
      <c r="I673" s="447"/>
      <c r="J673" s="447"/>
      <c r="K673" s="447"/>
      <c r="L673" s="447"/>
      <c r="M673" s="460"/>
      <c r="N673" s="460"/>
      <c r="O673" s="460"/>
      <c r="P673" s="460"/>
      <c r="Q673" s="460"/>
    </row>
    <row r="674" spans="1:17">
      <c r="A674" s="497"/>
      <c r="B674" s="498"/>
      <c r="C674" s="499"/>
      <c r="D674" s="499"/>
      <c r="E674" s="499"/>
      <c r="F674" s="499"/>
      <c r="G674" s="499"/>
      <c r="H674" s="499"/>
      <c r="I674" s="499"/>
      <c r="J674" s="498"/>
      <c r="K674" s="498"/>
      <c r="L674" s="498"/>
      <c r="M674" s="497"/>
      <c r="N674" s="497"/>
      <c r="O674" s="497"/>
      <c r="P674" s="497"/>
      <c r="Q674" s="497"/>
    </row>
    <row r="675" spans="1:17" ht="15.75" thickBot="1">
      <c r="A675" s="460"/>
      <c r="B675" s="447"/>
      <c r="C675" s="447"/>
      <c r="D675" s="447"/>
      <c r="E675" s="447"/>
      <c r="F675" s="447"/>
      <c r="G675" s="447"/>
      <c r="H675" s="447"/>
      <c r="I675" s="447"/>
      <c r="J675" s="447"/>
      <c r="K675" s="447"/>
      <c r="L675" s="447"/>
      <c r="M675" s="460"/>
      <c r="N675" s="460"/>
      <c r="O675" s="460"/>
      <c r="P675" s="460"/>
      <c r="Q675" s="460"/>
    </row>
    <row r="676" spans="1:17" ht="18">
      <c r="A676" s="460"/>
      <c r="B676" s="447"/>
      <c r="C676" s="2322" t="s">
        <v>2234</v>
      </c>
      <c r="D676" s="2323"/>
      <c r="E676" s="2323"/>
      <c r="F676" s="2323"/>
      <c r="G676" s="2323"/>
      <c r="H676" s="2323"/>
      <c r="I676" s="2323"/>
      <c r="J676" s="2323"/>
      <c r="K676" s="2323"/>
      <c r="L676" s="2324"/>
      <c r="M676" s="460"/>
      <c r="N676" s="460"/>
      <c r="O676" s="460"/>
      <c r="P676" s="460"/>
      <c r="Q676" s="460"/>
    </row>
    <row r="677" spans="1:17">
      <c r="A677" s="460"/>
      <c r="B677" s="447"/>
      <c r="C677" s="1087" t="s">
        <v>2235</v>
      </c>
      <c r="D677" s="1088"/>
      <c r="E677" s="1088"/>
      <c r="F677" s="1088"/>
      <c r="G677" s="1088"/>
      <c r="H677" s="1088"/>
      <c r="I677" s="1088"/>
      <c r="J677" s="1089"/>
      <c r="K677" s="1089"/>
      <c r="L677" s="1090"/>
      <c r="M677" s="460"/>
      <c r="N677" s="460"/>
      <c r="O677" s="460"/>
      <c r="P677" s="460"/>
      <c r="Q677" s="460"/>
    </row>
    <row r="678" spans="1:17">
      <c r="A678" s="460"/>
      <c r="B678" s="447"/>
      <c r="C678" s="2325" t="s">
        <v>2236</v>
      </c>
      <c r="D678" s="2326"/>
      <c r="E678" s="2326"/>
      <c r="F678" s="2326"/>
      <c r="G678" s="2326"/>
      <c r="H678" s="2326"/>
      <c r="I678" s="2326"/>
      <c r="J678" s="2326"/>
      <c r="K678" s="2326"/>
      <c r="L678" s="2327"/>
      <c r="M678" s="460"/>
      <c r="N678" s="460"/>
      <c r="O678" s="460"/>
      <c r="P678" s="460"/>
      <c r="Q678" s="460"/>
    </row>
    <row r="679" spans="1:17">
      <c r="A679" s="460"/>
      <c r="B679" s="447"/>
      <c r="C679" s="2325"/>
      <c r="D679" s="2326"/>
      <c r="E679" s="2326"/>
      <c r="F679" s="2326"/>
      <c r="G679" s="2326"/>
      <c r="H679" s="2326"/>
      <c r="I679" s="2326"/>
      <c r="J679" s="2326"/>
      <c r="K679" s="2326"/>
      <c r="L679" s="2327"/>
      <c r="M679" s="460"/>
      <c r="N679" s="460"/>
      <c r="O679" s="460"/>
      <c r="P679" s="460"/>
      <c r="Q679" s="460"/>
    </row>
    <row r="680" spans="1:17">
      <c r="A680" s="460"/>
      <c r="B680" s="447"/>
      <c r="C680" s="2325"/>
      <c r="D680" s="2326"/>
      <c r="E680" s="2326"/>
      <c r="F680" s="2326"/>
      <c r="G680" s="2326"/>
      <c r="H680" s="2326"/>
      <c r="I680" s="2326"/>
      <c r="J680" s="2326"/>
      <c r="K680" s="2326"/>
      <c r="L680" s="2327"/>
      <c r="M680" s="460"/>
      <c r="N680" s="460"/>
      <c r="O680" s="460"/>
      <c r="P680" s="460"/>
      <c r="Q680" s="460"/>
    </row>
    <row r="681" spans="1:17">
      <c r="A681" s="460"/>
      <c r="B681" s="447"/>
      <c r="C681" s="2325"/>
      <c r="D681" s="2326"/>
      <c r="E681" s="2326"/>
      <c r="F681" s="2326"/>
      <c r="G681" s="2326"/>
      <c r="H681" s="2326"/>
      <c r="I681" s="2326"/>
      <c r="J681" s="2326"/>
      <c r="K681" s="2326"/>
      <c r="L681" s="2327"/>
      <c r="M681" s="460"/>
      <c r="N681" s="460"/>
      <c r="O681" s="460"/>
      <c r="P681" s="460"/>
      <c r="Q681" s="460"/>
    </row>
    <row r="682" spans="1:17">
      <c r="A682" s="460"/>
      <c r="B682" s="447"/>
      <c r="C682" s="2325" t="s">
        <v>2237</v>
      </c>
      <c r="D682" s="2326"/>
      <c r="E682" s="2326"/>
      <c r="F682" s="2326"/>
      <c r="G682" s="2326"/>
      <c r="H682" s="2326"/>
      <c r="I682" s="2326"/>
      <c r="J682" s="2326"/>
      <c r="K682" s="2326"/>
      <c r="L682" s="2327"/>
      <c r="M682" s="460"/>
      <c r="N682" s="460"/>
      <c r="O682" s="460"/>
      <c r="P682" s="460"/>
      <c r="Q682" s="460"/>
    </row>
    <row r="683" spans="1:17">
      <c r="A683" s="460"/>
      <c r="B683" s="447"/>
      <c r="C683" s="2325"/>
      <c r="D683" s="2326"/>
      <c r="E683" s="2326"/>
      <c r="F683" s="2326"/>
      <c r="G683" s="2326"/>
      <c r="H683" s="2326"/>
      <c r="I683" s="2326"/>
      <c r="J683" s="2326"/>
      <c r="K683" s="2326"/>
      <c r="L683" s="2327"/>
      <c r="M683" s="460"/>
      <c r="N683" s="460"/>
      <c r="O683" s="460"/>
      <c r="P683" s="460"/>
      <c r="Q683" s="460"/>
    </row>
    <row r="684" spans="1:17">
      <c r="A684" s="460"/>
      <c r="B684" s="447"/>
      <c r="C684" s="2325"/>
      <c r="D684" s="2326"/>
      <c r="E684" s="2326"/>
      <c r="F684" s="2326"/>
      <c r="G684" s="2326"/>
      <c r="H684" s="2326"/>
      <c r="I684" s="2326"/>
      <c r="J684" s="2326"/>
      <c r="K684" s="2326"/>
      <c r="L684" s="2327"/>
      <c r="M684" s="460"/>
      <c r="N684" s="460"/>
      <c r="O684" s="460"/>
      <c r="P684" s="460"/>
      <c r="Q684" s="460"/>
    </row>
    <row r="685" spans="1:17">
      <c r="A685" s="460"/>
      <c r="B685" s="447"/>
      <c r="C685" s="2328"/>
      <c r="D685" s="2329"/>
      <c r="E685" s="2329"/>
      <c r="F685" s="2329"/>
      <c r="G685" s="2329"/>
      <c r="H685" s="2329"/>
      <c r="I685" s="2329"/>
      <c r="J685" s="2329"/>
      <c r="K685" s="2329"/>
      <c r="L685" s="2330"/>
      <c r="M685" s="460"/>
      <c r="N685" s="460"/>
      <c r="O685" s="460"/>
      <c r="P685" s="460"/>
      <c r="Q685" s="460"/>
    </row>
    <row r="686" spans="1:17">
      <c r="A686" s="460"/>
      <c r="B686" s="447"/>
      <c r="C686" s="2334" t="s">
        <v>2238</v>
      </c>
      <c r="D686" s="2335"/>
      <c r="E686" s="2335"/>
      <c r="F686" s="2335"/>
      <c r="G686" s="2336" t="s">
        <v>2239</v>
      </c>
      <c r="H686" s="2336"/>
      <c r="I686" s="2337">
        <v>0.09</v>
      </c>
      <c r="J686" s="2338" t="s">
        <v>2240</v>
      </c>
      <c r="K686" s="2338"/>
      <c r="L686" s="2339">
        <v>0.12</v>
      </c>
      <c r="M686" s="460"/>
      <c r="N686" s="460"/>
      <c r="O686" s="460"/>
      <c r="P686" s="460"/>
      <c r="Q686" s="460"/>
    </row>
    <row r="687" spans="1:17">
      <c r="A687" s="460"/>
      <c r="B687" s="447"/>
      <c r="C687" s="2334"/>
      <c r="D687" s="2335"/>
      <c r="E687" s="2335"/>
      <c r="F687" s="2335"/>
      <c r="G687" s="2336"/>
      <c r="H687" s="2336"/>
      <c r="I687" s="2337"/>
      <c r="J687" s="2338"/>
      <c r="K687" s="2338"/>
      <c r="L687" s="2339"/>
      <c r="M687" s="460"/>
      <c r="N687" s="460"/>
      <c r="O687" s="460"/>
      <c r="P687" s="460"/>
      <c r="Q687" s="460"/>
    </row>
    <row r="688" spans="1:17" ht="18">
      <c r="A688" s="460"/>
      <c r="B688" s="447"/>
      <c r="C688" s="1091"/>
      <c r="D688" s="1092"/>
      <c r="E688" s="1092"/>
      <c r="F688" s="1092"/>
      <c r="G688" s="1093"/>
      <c r="H688" s="1093"/>
      <c r="I688" s="1094"/>
      <c r="J688" s="1095"/>
      <c r="K688" s="1095"/>
      <c r="L688" s="1096"/>
      <c r="M688" s="460"/>
      <c r="N688" s="460"/>
      <c r="O688" s="460"/>
      <c r="P688" s="460"/>
      <c r="Q688" s="460"/>
    </row>
    <row r="689" spans="1:17">
      <c r="A689" s="460"/>
      <c r="B689" s="447"/>
      <c r="C689" s="2340" t="str">
        <f>IF(E689="","produit à servir","produits entiers à couper en ")</f>
        <v xml:space="preserve">produits entiers à couper en </v>
      </c>
      <c r="D689" s="2341"/>
      <c r="E689" s="2342">
        <f>IF(K696=1,"",K696)</f>
        <v>1.5</v>
      </c>
      <c r="F689" s="2331">
        <f>LARGE(F697:F701,1)</f>
        <v>3</v>
      </c>
      <c r="G689" s="2331" t="s">
        <v>1877</v>
      </c>
      <c r="H689" s="2331" t="s">
        <v>2241</v>
      </c>
      <c r="I689" s="2331">
        <f>LARGE(G697:G701,1)</f>
        <v>2</v>
      </c>
      <c r="J689" s="2331" t="s">
        <v>2242</v>
      </c>
      <c r="K689" s="1097"/>
      <c r="L689" s="1098"/>
      <c r="M689" s="460"/>
      <c r="N689" s="460"/>
      <c r="O689" s="460"/>
      <c r="P689" s="460"/>
      <c r="Q689" s="460"/>
    </row>
    <row r="690" spans="1:17">
      <c r="A690" s="460"/>
      <c r="B690" s="447"/>
      <c r="C690" s="2340"/>
      <c r="D690" s="2341"/>
      <c r="E690" s="2342"/>
      <c r="F690" s="2331"/>
      <c r="G690" s="2331"/>
      <c r="H690" s="2331"/>
      <c r="I690" s="2331"/>
      <c r="J690" s="2331"/>
      <c r="K690" s="1097"/>
      <c r="L690" s="1098"/>
      <c r="M690" s="460"/>
      <c r="N690" s="460"/>
      <c r="O690" s="460"/>
      <c r="P690" s="460"/>
      <c r="Q690" s="460"/>
    </row>
    <row r="691" spans="1:17" ht="15.75">
      <c r="A691" s="460"/>
      <c r="B691" s="447"/>
      <c r="C691" s="1099"/>
      <c r="D691" s="1100"/>
      <c r="E691" s="1101"/>
      <c r="F691" s="1102"/>
      <c r="G691" s="1102"/>
      <c r="H691" s="1102"/>
      <c r="I691" s="1102"/>
      <c r="J691" s="1103"/>
      <c r="K691" s="1104"/>
      <c r="L691" s="1105"/>
      <c r="M691" s="460"/>
      <c r="N691" s="460"/>
      <c r="O691" s="460"/>
      <c r="P691" s="460"/>
      <c r="Q691" s="460"/>
    </row>
    <row r="692" spans="1:17">
      <c r="A692" s="460"/>
      <c r="B692" s="447"/>
      <c r="C692" s="2359" t="str">
        <f>IF(D692="","MOINS","Servir ")</f>
        <v xml:space="preserve">Servir </v>
      </c>
      <c r="D692" s="2363">
        <f>IF(F689-1=0,"",F689-1)</f>
        <v>2</v>
      </c>
      <c r="E692" s="2361" t="str">
        <f>IF(D692="","",IF(G692=1,"produits entiers de","produits coupés en "))</f>
        <v>produits entiers de</v>
      </c>
      <c r="F692" s="2361"/>
      <c r="G692" s="2363">
        <f>IF(D692="","",I689/D692)</f>
        <v>1</v>
      </c>
      <c r="H692" s="2331" t="str">
        <f>IF(D692="","","parts")</f>
        <v>parts</v>
      </c>
      <c r="I692" s="2361" t="str">
        <f>IF(D692="","","grammage unitaire")</f>
        <v>grammage unitaire</v>
      </c>
      <c r="J692" s="2361"/>
      <c r="K692" s="2357">
        <f>IF(D692="","",I686/G692)</f>
        <v>0.09</v>
      </c>
      <c r="L692" s="2358"/>
      <c r="M692" s="460"/>
      <c r="N692" s="460"/>
      <c r="O692" s="460"/>
      <c r="P692" s="460"/>
      <c r="Q692" s="460"/>
    </row>
    <row r="693" spans="1:17">
      <c r="A693" s="460"/>
      <c r="B693" s="447"/>
      <c r="C693" s="2359"/>
      <c r="D693" s="2363"/>
      <c r="E693" s="2361"/>
      <c r="F693" s="2361"/>
      <c r="G693" s="2363"/>
      <c r="H693" s="2331"/>
      <c r="I693" s="2361"/>
      <c r="J693" s="2361"/>
      <c r="K693" s="2357"/>
      <c r="L693" s="2358"/>
      <c r="M693" s="460"/>
      <c r="N693" s="460"/>
      <c r="O693" s="460"/>
      <c r="P693" s="460"/>
      <c r="Q693" s="460"/>
    </row>
    <row r="694" spans="1:17">
      <c r="A694" s="460"/>
      <c r="B694" s="447"/>
      <c r="C694" s="2359" t="str">
        <f>IF(D692="","","plus")</f>
        <v>plus</v>
      </c>
      <c r="D694" s="2360">
        <f>IF(D692="","",F689-D692)</f>
        <v>1</v>
      </c>
      <c r="E694" s="2361" t="str">
        <f>IF(D694="","","produit coupé en ")</f>
        <v xml:space="preserve">produit coupé en </v>
      </c>
      <c r="F694" s="2361"/>
      <c r="G694" s="2360">
        <f>IF(E694="","",I689)</f>
        <v>2</v>
      </c>
      <c r="H694" s="2331" t="str">
        <f>IF(E694="","","parts")</f>
        <v>parts</v>
      </c>
      <c r="I694" s="1106"/>
      <c r="J694" s="2362" t="str">
        <f>IF(D694="","moins"," de")</f>
        <v xml:space="preserve"> de</v>
      </c>
      <c r="K694" s="2357">
        <f>IF(E694="",I686-L686,I686/G694)</f>
        <v>4.4999999999999998E-2</v>
      </c>
      <c r="L694" s="2358"/>
      <c r="M694" s="460"/>
      <c r="N694" s="460"/>
      <c r="O694" s="460"/>
      <c r="P694" s="460"/>
      <c r="Q694" s="460"/>
    </row>
    <row r="695" spans="1:17">
      <c r="A695" s="460"/>
      <c r="B695" s="447"/>
      <c r="C695" s="2359"/>
      <c r="D695" s="2360"/>
      <c r="E695" s="2361"/>
      <c r="F695" s="2361"/>
      <c r="G695" s="2360"/>
      <c r="H695" s="2331"/>
      <c r="I695" s="1106"/>
      <c r="J695" s="2362"/>
      <c r="K695" s="2357"/>
      <c r="L695" s="2358"/>
      <c r="M695" s="460"/>
      <c r="N695" s="460"/>
      <c r="O695" s="460"/>
      <c r="P695" s="460"/>
      <c r="Q695" s="460"/>
    </row>
    <row r="696" spans="1:17" ht="22.5">
      <c r="A696" s="460"/>
      <c r="B696" s="447"/>
      <c r="C696" s="1107" t="s">
        <v>2243</v>
      </c>
      <c r="D696" s="1108" t="s">
        <v>2244</v>
      </c>
      <c r="E696" s="1108" t="s">
        <v>2245</v>
      </c>
      <c r="F696" s="1109" t="s">
        <v>2246</v>
      </c>
      <c r="G696" s="1109"/>
      <c r="H696" s="1110" t="s">
        <v>2247</v>
      </c>
      <c r="I696" s="1111" t="s">
        <v>2241</v>
      </c>
      <c r="J696" s="1111"/>
      <c r="K696" s="1112">
        <f>LARGE(L697:L701,1)</f>
        <v>1.5</v>
      </c>
      <c r="L696" s="1113">
        <f>SMALL(E697:E701,COUNTIF(E697:E701,0)+1)</f>
        <v>3.0000000000000027E-2</v>
      </c>
      <c r="M696" s="460"/>
      <c r="N696" s="460"/>
      <c r="O696" s="460"/>
      <c r="P696" s="460"/>
      <c r="Q696" s="460"/>
    </row>
    <row r="697" spans="1:17">
      <c r="A697" s="460"/>
      <c r="B697" s="447"/>
      <c r="C697" s="1114">
        <f>L686*I697</f>
        <v>0</v>
      </c>
      <c r="D697" s="1115">
        <f>I686*H697</f>
        <v>0.09</v>
      </c>
      <c r="E697" s="1115">
        <f>D697-C697</f>
        <v>0.09</v>
      </c>
      <c r="F697" s="1116">
        <f>IF(E697=L696,H697,0)</f>
        <v>0</v>
      </c>
      <c r="G697" s="1116">
        <f>IF(F697&gt;0,I697,0)</f>
        <v>0</v>
      </c>
      <c r="H697" s="1112">
        <v>1</v>
      </c>
      <c r="I697" s="1117">
        <f>INT(J697)</f>
        <v>0</v>
      </c>
      <c r="J697" s="1117">
        <f>D697/L686</f>
        <v>0.75</v>
      </c>
      <c r="K697" s="1112">
        <f>IF(F697=0,0,F697/G697)</f>
        <v>0</v>
      </c>
      <c r="L697" s="1118">
        <f>ROUNDDOWN(K697,1)</f>
        <v>0</v>
      </c>
      <c r="M697" s="460"/>
      <c r="N697" s="460"/>
      <c r="O697" s="460"/>
      <c r="P697" s="460"/>
      <c r="Q697" s="460"/>
    </row>
    <row r="698" spans="1:17">
      <c r="A698" s="460"/>
      <c r="B698" s="447"/>
      <c r="C698" s="1114">
        <f>L686*I698</f>
        <v>0.12</v>
      </c>
      <c r="D698" s="1115">
        <f>I686*H698</f>
        <v>0.18</v>
      </c>
      <c r="E698" s="1115">
        <f>D698-C698</f>
        <v>0.06</v>
      </c>
      <c r="F698" s="1116">
        <f>IF(E698=L696,H698,0)</f>
        <v>0</v>
      </c>
      <c r="G698" s="1116">
        <f>IF(F698&gt;0,I698,0)</f>
        <v>0</v>
      </c>
      <c r="H698" s="1112">
        <v>2</v>
      </c>
      <c r="I698" s="1117">
        <f>INT(J698)</f>
        <v>1</v>
      </c>
      <c r="J698" s="1117">
        <f>D698/L686</f>
        <v>1.5</v>
      </c>
      <c r="K698" s="1112">
        <f>IF(F698=0,0,F698/G698)</f>
        <v>0</v>
      </c>
      <c r="L698" s="1118">
        <f>ROUNDDOWN(K698,1)</f>
        <v>0</v>
      </c>
      <c r="M698" s="460"/>
      <c r="N698" s="460"/>
      <c r="O698" s="460"/>
      <c r="P698" s="460"/>
      <c r="Q698" s="460"/>
    </row>
    <row r="699" spans="1:17">
      <c r="A699" s="460"/>
      <c r="B699" s="447"/>
      <c r="C699" s="1114">
        <f>L686*I699</f>
        <v>0.24</v>
      </c>
      <c r="D699" s="1115">
        <f>I686*H699</f>
        <v>0.27</v>
      </c>
      <c r="E699" s="1115">
        <f>D699-C699</f>
        <v>3.0000000000000027E-2</v>
      </c>
      <c r="F699" s="1116">
        <f>IF(E699=L696,H699,0)</f>
        <v>3</v>
      </c>
      <c r="G699" s="1116">
        <f>IF(F699&gt;0,I699,0)</f>
        <v>2</v>
      </c>
      <c r="H699" s="1112">
        <v>3</v>
      </c>
      <c r="I699" s="1117">
        <f>INT(J699)</f>
        <v>2</v>
      </c>
      <c r="J699" s="1117">
        <f>D699/L686</f>
        <v>2.2500000000000004</v>
      </c>
      <c r="K699" s="1112">
        <f>IF(F699=0,0,F699/G699)</f>
        <v>1.5</v>
      </c>
      <c r="L699" s="1118">
        <f>ROUNDDOWN(K699,1)</f>
        <v>1.5</v>
      </c>
      <c r="M699" s="460"/>
      <c r="N699" s="460"/>
      <c r="O699" s="460"/>
      <c r="P699" s="460"/>
      <c r="Q699" s="460"/>
    </row>
    <row r="700" spans="1:17">
      <c r="A700" s="460"/>
      <c r="B700" s="447"/>
      <c r="C700" s="1114">
        <f>L686*I700</f>
        <v>0.36</v>
      </c>
      <c r="D700" s="1115">
        <f>I686*H700</f>
        <v>0.36</v>
      </c>
      <c r="E700" s="1115">
        <f>D700-C700</f>
        <v>0</v>
      </c>
      <c r="F700" s="1116">
        <f>IF(E700=L696,H700,0)</f>
        <v>0</v>
      </c>
      <c r="G700" s="1116">
        <f>IF(F700&gt;0,I700,0)</f>
        <v>0</v>
      </c>
      <c r="H700" s="1112">
        <v>4</v>
      </c>
      <c r="I700" s="1117">
        <f>INT(J700)</f>
        <v>3</v>
      </c>
      <c r="J700" s="1117">
        <f>D700/L686</f>
        <v>3</v>
      </c>
      <c r="K700" s="1112">
        <f>IF(F700=0,0,F700/G700)</f>
        <v>0</v>
      </c>
      <c r="L700" s="1118">
        <f>ROUNDDOWN(K700,1)</f>
        <v>0</v>
      </c>
      <c r="M700" s="460"/>
      <c r="N700" s="460"/>
      <c r="O700" s="460"/>
      <c r="P700" s="460"/>
      <c r="Q700" s="460"/>
    </row>
    <row r="701" spans="1:17" ht="15.75" thickBot="1">
      <c r="A701" s="460"/>
      <c r="B701" s="447"/>
      <c r="C701" s="1119">
        <f>L686*I701</f>
        <v>0.36</v>
      </c>
      <c r="D701" s="1120">
        <f>I686*H701</f>
        <v>0.44999999999999996</v>
      </c>
      <c r="E701" s="1120">
        <f>D701-C701</f>
        <v>8.9999999999999969E-2</v>
      </c>
      <c r="F701" s="1121">
        <f>IF(E701=L696,H701,0)</f>
        <v>0</v>
      </c>
      <c r="G701" s="1121">
        <f>IF(F701&gt;0,I701,0)</f>
        <v>0</v>
      </c>
      <c r="H701" s="1122">
        <v>5</v>
      </c>
      <c r="I701" s="1123">
        <f>INT(J701)</f>
        <v>3</v>
      </c>
      <c r="J701" s="1123">
        <f>D701/L686</f>
        <v>3.7499999999999996</v>
      </c>
      <c r="K701" s="1122">
        <f>IF(F701=0,0,F701/G701)</f>
        <v>0</v>
      </c>
      <c r="L701" s="1124">
        <f>ROUNDDOWN(K701,1)</f>
        <v>0</v>
      </c>
      <c r="M701" s="460"/>
      <c r="N701" s="460"/>
      <c r="O701" s="460"/>
      <c r="P701" s="460"/>
      <c r="Q701" s="460"/>
    </row>
    <row r="702" spans="1:17">
      <c r="A702" s="460"/>
      <c r="B702" s="447"/>
      <c r="C702" s="447"/>
      <c r="D702" s="447"/>
      <c r="E702" s="447"/>
      <c r="F702" s="447"/>
      <c r="G702" s="447"/>
      <c r="H702" s="447"/>
      <c r="I702" s="447"/>
      <c r="J702" s="447"/>
      <c r="K702" s="447"/>
      <c r="L702" s="447"/>
      <c r="M702" s="460"/>
      <c r="N702" s="460"/>
      <c r="O702" s="460"/>
      <c r="P702" s="460"/>
      <c r="Q702" s="460"/>
    </row>
    <row r="703" spans="1:17">
      <c r="A703" s="460"/>
      <c r="B703" s="447"/>
      <c r="C703" s="447"/>
      <c r="D703" s="447"/>
      <c r="E703" s="447"/>
      <c r="F703" s="447"/>
      <c r="G703" s="447"/>
      <c r="H703" s="447"/>
      <c r="I703" s="447"/>
      <c r="J703" s="447"/>
      <c r="K703" s="447"/>
      <c r="L703" s="447"/>
      <c r="M703" s="460"/>
      <c r="N703" s="460"/>
      <c r="O703" s="460"/>
      <c r="P703" s="460"/>
      <c r="Q703" s="460"/>
    </row>
    <row r="704" spans="1:17" ht="18">
      <c r="A704" s="460"/>
      <c r="B704" s="447"/>
      <c r="C704" s="2343" t="s">
        <v>2248</v>
      </c>
      <c r="D704" s="2344"/>
      <c r="E704" s="2344"/>
      <c r="F704" s="2344"/>
      <c r="G704" s="2344"/>
      <c r="H704" s="2344"/>
      <c r="I704" s="2344"/>
      <c r="J704" s="2344"/>
      <c r="K704" s="2344"/>
      <c r="L704" s="2344"/>
      <c r="M704" s="2345"/>
      <c r="N704" s="460"/>
      <c r="O704" s="460"/>
      <c r="P704" s="460"/>
      <c r="Q704" s="460"/>
    </row>
    <row r="705" spans="1:17" ht="15.75">
      <c r="A705" s="460"/>
      <c r="B705" s="447"/>
      <c r="C705" s="2346" t="s">
        <v>2249</v>
      </c>
      <c r="D705" s="2347"/>
      <c r="E705" s="2347"/>
      <c r="F705" s="2347"/>
      <c r="G705" s="2347"/>
      <c r="H705" s="2347"/>
      <c r="I705" s="2347"/>
      <c r="J705" s="2347"/>
      <c r="K705" s="2347"/>
      <c r="L705" s="2347"/>
      <c r="M705" s="2348"/>
      <c r="N705" s="460"/>
      <c r="O705" s="460"/>
      <c r="P705" s="460"/>
      <c r="Q705" s="460"/>
    </row>
    <row r="706" spans="1:17" ht="15.75">
      <c r="A706" s="460"/>
      <c r="B706" s="447"/>
      <c r="C706" s="1125"/>
      <c r="D706" s="1126"/>
      <c r="E706" s="2349" t="s">
        <v>2250</v>
      </c>
      <c r="F706" s="2349"/>
      <c r="G706" s="2349"/>
      <c r="H706" s="2349"/>
      <c r="I706" s="2349"/>
      <c r="J706" s="2349"/>
      <c r="K706" s="2349"/>
      <c r="L706" s="2349"/>
      <c r="M706" s="2350"/>
      <c r="N706" s="460"/>
      <c r="O706" s="460"/>
      <c r="P706" s="460"/>
      <c r="Q706" s="460"/>
    </row>
    <row r="707" spans="1:17">
      <c r="A707" s="460"/>
      <c r="B707" s="447"/>
      <c r="C707" s="2351" t="s">
        <v>2081</v>
      </c>
      <c r="D707" s="2352"/>
      <c r="E707" s="2352"/>
      <c r="F707" s="2352"/>
      <c r="G707" s="2352"/>
      <c r="H707" s="2352"/>
      <c r="I707" s="2352"/>
      <c r="J707" s="2352"/>
      <c r="K707" s="2352"/>
      <c r="L707" s="2352"/>
      <c r="M707" s="2353"/>
      <c r="N707" s="460"/>
      <c r="O707" s="460"/>
      <c r="P707" s="460"/>
      <c r="Q707" s="460"/>
    </row>
    <row r="708" spans="1:17">
      <c r="A708" s="460"/>
      <c r="B708" s="447"/>
      <c r="C708" s="2354" t="s">
        <v>2251</v>
      </c>
      <c r="D708" s="2355"/>
      <c r="E708" s="2356" t="s">
        <v>2252</v>
      </c>
      <c r="F708" s="2356"/>
      <c r="G708" s="460"/>
      <c r="H708" s="447"/>
      <c r="I708" s="447"/>
      <c r="J708" s="460"/>
      <c r="K708" s="1127"/>
      <c r="L708" s="460"/>
      <c r="M708" s="1128"/>
      <c r="N708" s="460"/>
      <c r="O708" s="460"/>
      <c r="P708" s="460"/>
      <c r="Q708" s="460"/>
    </row>
    <row r="709" spans="1:17">
      <c r="A709" s="460"/>
      <c r="B709" s="447"/>
      <c r="C709" s="2354"/>
      <c r="D709" s="2355"/>
      <c r="E709" s="2356"/>
      <c r="F709" s="2356"/>
      <c r="G709" s="460"/>
      <c r="H709" s="447"/>
      <c r="I709" s="447"/>
      <c r="J709" s="460"/>
      <c r="K709" s="1127"/>
      <c r="L709" s="460"/>
      <c r="M709" s="1128"/>
      <c r="N709" s="460"/>
      <c r="O709" s="460"/>
      <c r="P709" s="460"/>
      <c r="Q709" s="460"/>
    </row>
    <row r="710" spans="1:17">
      <c r="A710" s="460"/>
      <c r="B710" s="447"/>
      <c r="C710" s="2366">
        <v>10</v>
      </c>
      <c r="D710" s="2367"/>
      <c r="E710" s="2367">
        <v>0.1</v>
      </c>
      <c r="F710" s="2367"/>
      <c r="G710" s="460"/>
      <c r="H710" s="447"/>
      <c r="I710" s="447"/>
      <c r="J710" s="460"/>
      <c r="K710" s="1129" t="s">
        <v>2253</v>
      </c>
      <c r="L710" s="1130">
        <f>C710/E710</f>
        <v>100</v>
      </c>
      <c r="M710" s="1128"/>
      <c r="N710" s="460"/>
      <c r="O710" s="460"/>
      <c r="P710" s="460"/>
      <c r="Q710" s="460"/>
    </row>
    <row r="711" spans="1:17">
      <c r="A711" s="460"/>
      <c r="B711" s="447"/>
      <c r="C711" s="2366">
        <v>1</v>
      </c>
      <c r="D711" s="2367"/>
      <c r="E711" s="2367">
        <v>7.0000000000000007E-2</v>
      </c>
      <c r="F711" s="2367"/>
      <c r="G711" s="460"/>
      <c r="H711" s="447"/>
      <c r="I711" s="447"/>
      <c r="J711" s="460"/>
      <c r="K711" s="1129" t="s">
        <v>2253</v>
      </c>
      <c r="L711" s="1130">
        <f>C711/E711</f>
        <v>14.285714285714285</v>
      </c>
      <c r="M711" s="1128"/>
      <c r="N711" s="460"/>
      <c r="O711" s="460"/>
      <c r="P711" s="460"/>
      <c r="Q711" s="460"/>
    </row>
    <row r="712" spans="1:17">
      <c r="A712" s="460"/>
      <c r="B712" s="447"/>
      <c r="C712" s="1131"/>
      <c r="D712" s="450"/>
      <c r="E712" s="1132"/>
      <c r="F712" s="450"/>
      <c r="G712" s="460"/>
      <c r="H712" s="447"/>
      <c r="I712" s="447"/>
      <c r="J712" s="460"/>
      <c r="K712" s="460"/>
      <c r="L712" s="460"/>
      <c r="M712" s="1128"/>
      <c r="N712" s="460"/>
      <c r="O712" s="460"/>
      <c r="P712" s="460"/>
      <c r="Q712" s="460"/>
    </row>
    <row r="713" spans="1:17" ht="15.75">
      <c r="A713" s="460"/>
      <c r="B713" s="447"/>
      <c r="C713" s="2370" t="s">
        <v>2249</v>
      </c>
      <c r="D713" s="2371"/>
      <c r="E713" s="2371"/>
      <c r="F713" s="2371"/>
      <c r="G713" s="2371"/>
      <c r="H713" s="2371"/>
      <c r="I713" s="2371"/>
      <c r="J713" s="2371"/>
      <c r="K713" s="2371"/>
      <c r="L713" s="2371"/>
      <c r="M713" s="2372"/>
      <c r="N713" s="460"/>
      <c r="O713" s="460"/>
      <c r="P713" s="460"/>
      <c r="Q713" s="460"/>
    </row>
    <row r="714" spans="1:17" ht="15.75">
      <c r="A714" s="460"/>
      <c r="B714" s="447"/>
      <c r="C714" s="1133"/>
      <c r="D714" s="1134"/>
      <c r="E714" s="2373" t="s">
        <v>2254</v>
      </c>
      <c r="F714" s="2373"/>
      <c r="G714" s="2373"/>
      <c r="H714" s="2373"/>
      <c r="I714" s="2373"/>
      <c r="J714" s="2373"/>
      <c r="K714" s="2373"/>
      <c r="L714" s="2373"/>
      <c r="M714" s="2374"/>
      <c r="N714" s="460"/>
      <c r="O714" s="460"/>
      <c r="P714" s="460"/>
      <c r="Q714" s="460"/>
    </row>
    <row r="715" spans="1:17">
      <c r="A715" s="460"/>
      <c r="B715" s="447"/>
      <c r="C715" s="2354" t="s">
        <v>2251</v>
      </c>
      <c r="D715" s="2355"/>
      <c r="E715" s="2356" t="s">
        <v>2255</v>
      </c>
      <c r="F715" s="2356"/>
      <c r="G715" s="2364" t="s">
        <v>2256</v>
      </c>
      <c r="H715" s="2364"/>
      <c r="I715" s="2364"/>
      <c r="J715" s="1135"/>
      <c r="K715" s="1135"/>
      <c r="L715" s="1135"/>
      <c r="M715" s="2365" t="s">
        <v>2257</v>
      </c>
      <c r="N715" s="460"/>
      <c r="O715" s="460"/>
      <c r="P715" s="460"/>
      <c r="Q715" s="460"/>
    </row>
    <row r="716" spans="1:17">
      <c r="A716" s="460"/>
      <c r="B716" s="447"/>
      <c r="C716" s="2354"/>
      <c r="D716" s="2355"/>
      <c r="E716" s="2356"/>
      <c r="F716" s="2356"/>
      <c r="G716" s="2364"/>
      <c r="H716" s="2364"/>
      <c r="I716" s="2364"/>
      <c r="J716" s="1135"/>
      <c r="K716" s="1135"/>
      <c r="L716" s="1135"/>
      <c r="M716" s="2365"/>
      <c r="N716" s="460"/>
      <c r="O716" s="460"/>
      <c r="P716" s="460"/>
      <c r="Q716" s="460"/>
    </row>
    <row r="717" spans="1:17">
      <c r="A717" s="460"/>
      <c r="B717" s="447"/>
      <c r="C717" s="2366">
        <v>0.9</v>
      </c>
      <c r="D717" s="2367"/>
      <c r="E717" s="2368">
        <v>7</v>
      </c>
      <c r="F717" s="2368"/>
      <c r="G717" s="2369" t="s">
        <v>2258</v>
      </c>
      <c r="H717" s="2369"/>
      <c r="I717" s="2369"/>
      <c r="J717" s="1136">
        <f>C717</f>
        <v>0.9</v>
      </c>
      <c r="K717" s="1062" t="s">
        <v>2241</v>
      </c>
      <c r="L717" s="1137">
        <f>E717</f>
        <v>7</v>
      </c>
      <c r="M717" s="1138">
        <f>C717/E717</f>
        <v>0.12857142857142859</v>
      </c>
      <c r="N717" s="460"/>
      <c r="O717" s="460"/>
      <c r="P717" s="460"/>
      <c r="Q717" s="460"/>
    </row>
    <row r="718" spans="1:17">
      <c r="A718" s="460"/>
      <c r="B718" s="447"/>
      <c r="C718" s="2366">
        <v>3.5</v>
      </c>
      <c r="D718" s="2367"/>
      <c r="E718" s="2368">
        <v>20</v>
      </c>
      <c r="F718" s="2368"/>
      <c r="G718" s="2369" t="s">
        <v>2259</v>
      </c>
      <c r="H718" s="2369"/>
      <c r="I718" s="2369"/>
      <c r="J718" s="1136">
        <f>C718</f>
        <v>3.5</v>
      </c>
      <c r="K718" s="1062" t="s">
        <v>2241</v>
      </c>
      <c r="L718" s="1137">
        <f>E718</f>
        <v>20</v>
      </c>
      <c r="M718" s="1138">
        <f>C718/E718</f>
        <v>0.17499999999999999</v>
      </c>
      <c r="N718" s="460"/>
      <c r="O718" s="460"/>
      <c r="P718" s="460"/>
      <c r="Q718" s="460"/>
    </row>
    <row r="719" spans="1:17">
      <c r="A719" s="460"/>
      <c r="B719" s="447"/>
      <c r="C719" s="1139"/>
      <c r="D719" s="1140"/>
      <c r="E719" s="867"/>
      <c r="F719" s="1140"/>
      <c r="G719" s="867"/>
      <c r="H719" s="1140"/>
      <c r="I719" s="1140"/>
      <c r="J719" s="867"/>
      <c r="K719" s="867"/>
      <c r="L719" s="867"/>
      <c r="M719" s="1141"/>
      <c r="N719" s="460"/>
      <c r="O719" s="460"/>
      <c r="P719" s="460"/>
      <c r="Q719" s="460"/>
    </row>
    <row r="720" spans="1:17">
      <c r="A720" s="460"/>
      <c r="B720" s="447"/>
      <c r="C720" s="460"/>
      <c r="D720" s="460"/>
      <c r="E720" s="460"/>
      <c r="F720" s="460"/>
      <c r="G720" s="460"/>
      <c r="H720" s="460"/>
      <c r="I720" s="460"/>
      <c r="J720" s="460"/>
      <c r="K720" s="460"/>
      <c r="L720" s="447"/>
      <c r="M720" s="460"/>
      <c r="N720" s="460"/>
      <c r="O720" s="460"/>
      <c r="P720" s="460"/>
      <c r="Q720" s="460"/>
    </row>
    <row r="721" spans="1:17" ht="15.75" thickBot="1">
      <c r="A721" s="460"/>
      <c r="B721" s="447"/>
      <c r="C721" s="460"/>
      <c r="D721" s="460"/>
      <c r="E721" s="460"/>
      <c r="F721" s="460"/>
      <c r="G721" s="460"/>
      <c r="H721" s="460"/>
      <c r="I721" s="460"/>
      <c r="J721" s="460"/>
      <c r="K721" s="460"/>
      <c r="L721" s="447"/>
      <c r="M721" s="460"/>
      <c r="N721" s="460"/>
      <c r="O721" s="460"/>
      <c r="P721" s="460"/>
      <c r="Q721" s="460"/>
    </row>
    <row r="722" spans="1:17">
      <c r="A722" s="460"/>
      <c r="B722" s="447"/>
      <c r="C722" s="2387" t="s">
        <v>2260</v>
      </c>
      <c r="D722" s="2388"/>
      <c r="E722" s="2391" t="s">
        <v>2261</v>
      </c>
      <c r="F722" s="2391"/>
      <c r="G722" s="2393" t="s">
        <v>2262</v>
      </c>
      <c r="H722" s="2395" t="s">
        <v>2081</v>
      </c>
      <c r="I722" s="2395"/>
      <c r="J722" s="2395"/>
      <c r="K722" s="2395"/>
      <c r="L722" s="2395"/>
      <c r="M722" s="2396"/>
      <c r="N722" s="460"/>
      <c r="O722" s="460"/>
      <c r="P722" s="460"/>
      <c r="Q722" s="460"/>
    </row>
    <row r="723" spans="1:17">
      <c r="A723" s="460"/>
      <c r="B723" s="447"/>
      <c r="C723" s="2389"/>
      <c r="D723" s="2390"/>
      <c r="E723" s="2392"/>
      <c r="F723" s="2392"/>
      <c r="G723" s="2394"/>
      <c r="H723" s="1142"/>
      <c r="I723" s="1142"/>
      <c r="J723" s="1142"/>
      <c r="K723" s="1142"/>
      <c r="L723" s="1142"/>
      <c r="M723" s="1143"/>
      <c r="N723" s="460"/>
      <c r="O723" s="460"/>
      <c r="P723" s="460"/>
      <c r="Q723" s="460"/>
    </row>
    <row r="724" spans="1:17">
      <c r="A724" s="460"/>
      <c r="B724" s="447"/>
      <c r="C724" s="2375">
        <v>32</v>
      </c>
      <c r="D724" s="2376"/>
      <c r="E724" s="2377">
        <v>1.45</v>
      </c>
      <c r="F724" s="2377"/>
      <c r="G724" s="2378">
        <f>C724/E724</f>
        <v>22.068965517241381</v>
      </c>
      <c r="H724" s="2379" t="s">
        <v>2263</v>
      </c>
      <c r="I724" s="2379"/>
      <c r="J724" s="2379"/>
      <c r="K724" s="2379"/>
      <c r="L724" s="2379"/>
      <c r="M724" s="2380"/>
      <c r="N724" s="460"/>
      <c r="O724" s="460"/>
      <c r="P724" s="460"/>
      <c r="Q724" s="460"/>
    </row>
    <row r="725" spans="1:17">
      <c r="A725" s="460"/>
      <c r="B725" s="447"/>
      <c r="C725" s="2375"/>
      <c r="D725" s="2376"/>
      <c r="E725" s="2377"/>
      <c r="F725" s="2377"/>
      <c r="G725" s="2378"/>
      <c r="H725" s="2379"/>
      <c r="I725" s="2379"/>
      <c r="J725" s="2379"/>
      <c r="K725" s="2379"/>
      <c r="L725" s="2379"/>
      <c r="M725" s="2380"/>
      <c r="N725" s="460"/>
      <c r="O725" s="460"/>
      <c r="P725" s="460"/>
      <c r="Q725" s="460"/>
    </row>
    <row r="726" spans="1:17" ht="15.75">
      <c r="A726" s="460"/>
      <c r="B726" s="447"/>
      <c r="C726" s="2381" t="s">
        <v>2264</v>
      </c>
      <c r="D726" s="2382"/>
      <c r="E726" s="2382"/>
      <c r="F726" s="2382"/>
      <c r="G726" s="2382"/>
      <c r="H726" s="2382"/>
      <c r="I726" s="2382"/>
      <c r="J726" s="2382"/>
      <c r="K726" s="2382"/>
      <c r="L726" s="2382"/>
      <c r="M726" s="2383"/>
      <c r="N726" s="460"/>
      <c r="O726" s="460"/>
      <c r="P726" s="460"/>
      <c r="Q726" s="460"/>
    </row>
    <row r="727" spans="1:17" ht="15.75">
      <c r="A727" s="460"/>
      <c r="B727" s="447"/>
      <c r="C727" s="2384">
        <v>32</v>
      </c>
      <c r="D727" s="2385"/>
      <c r="E727" s="2386">
        <v>1.2</v>
      </c>
      <c r="F727" s="2386"/>
      <c r="G727" s="1144">
        <f t="shared" ref="G727:G738" si="6">C727/E727</f>
        <v>26.666666666666668</v>
      </c>
      <c r="H727" s="1145" t="s">
        <v>2265</v>
      </c>
      <c r="I727" s="1146"/>
      <c r="J727" s="1146"/>
      <c r="K727" s="1146"/>
      <c r="L727" s="1147"/>
      <c r="M727" s="1148"/>
      <c r="N727" s="460"/>
      <c r="O727" s="460"/>
      <c r="P727" s="460"/>
      <c r="Q727" s="460"/>
    </row>
    <row r="728" spans="1:17" ht="15.75">
      <c r="A728" s="460"/>
      <c r="B728" s="447"/>
      <c r="C728" s="2384">
        <v>12</v>
      </c>
      <c r="D728" s="2385"/>
      <c r="E728" s="2386">
        <v>1</v>
      </c>
      <c r="F728" s="2386"/>
      <c r="G728" s="1144">
        <f t="shared" si="6"/>
        <v>12</v>
      </c>
      <c r="H728" s="1145" t="s">
        <v>2266</v>
      </c>
      <c r="I728" s="1146"/>
      <c r="J728" s="1146"/>
      <c r="K728" s="1146"/>
      <c r="L728" s="1147"/>
      <c r="M728" s="1148"/>
      <c r="N728" s="460"/>
      <c r="O728" s="460"/>
      <c r="P728" s="460"/>
      <c r="Q728" s="460"/>
    </row>
    <row r="729" spans="1:17" ht="15.75">
      <c r="A729" s="460"/>
      <c r="B729" s="447"/>
      <c r="C729" s="2384">
        <v>32</v>
      </c>
      <c r="D729" s="2385"/>
      <c r="E729" s="2386">
        <v>2</v>
      </c>
      <c r="F729" s="2386"/>
      <c r="G729" s="1144">
        <f t="shared" si="6"/>
        <v>16</v>
      </c>
      <c r="H729" s="1145" t="s">
        <v>2267</v>
      </c>
      <c r="I729" s="1146"/>
      <c r="J729" s="1146"/>
      <c r="K729" s="1146"/>
      <c r="L729" s="1147"/>
      <c r="M729" s="1148"/>
      <c r="N729" s="460"/>
      <c r="O729" s="460"/>
      <c r="P729" s="460"/>
      <c r="Q729" s="460"/>
    </row>
    <row r="730" spans="1:17" ht="15.75">
      <c r="A730" s="460"/>
      <c r="B730" s="447"/>
      <c r="C730" s="2384">
        <v>32</v>
      </c>
      <c r="D730" s="2385"/>
      <c r="E730" s="2386">
        <v>1.2</v>
      </c>
      <c r="F730" s="2386"/>
      <c r="G730" s="1144">
        <f t="shared" si="6"/>
        <v>26.666666666666668</v>
      </c>
      <c r="H730" s="1145" t="s">
        <v>2267</v>
      </c>
      <c r="I730" s="1146"/>
      <c r="J730" s="1146"/>
      <c r="K730" s="1146"/>
      <c r="L730" s="1147"/>
      <c r="M730" s="1148"/>
      <c r="N730" s="460"/>
      <c r="O730" s="460"/>
      <c r="P730" s="460"/>
      <c r="Q730" s="460"/>
    </row>
    <row r="731" spans="1:17" ht="15.75">
      <c r="A731" s="460"/>
      <c r="B731" s="447"/>
      <c r="C731" s="2384">
        <v>33</v>
      </c>
      <c r="D731" s="2385"/>
      <c r="E731" s="2386">
        <v>1.3</v>
      </c>
      <c r="F731" s="2386"/>
      <c r="G731" s="1144">
        <f t="shared" si="6"/>
        <v>25.384615384615383</v>
      </c>
      <c r="H731" s="1145" t="s">
        <v>2268</v>
      </c>
      <c r="I731" s="1146"/>
      <c r="J731" s="1146"/>
      <c r="K731" s="1146"/>
      <c r="L731" s="1147"/>
      <c r="M731" s="1148"/>
      <c r="N731" s="460"/>
      <c r="O731" s="460"/>
      <c r="P731" s="460"/>
      <c r="Q731" s="460"/>
    </row>
    <row r="732" spans="1:17" ht="15.75">
      <c r="A732" s="460"/>
      <c r="B732" s="447"/>
      <c r="C732" s="2384">
        <v>33</v>
      </c>
      <c r="D732" s="2385"/>
      <c r="E732" s="2386">
        <v>1.5</v>
      </c>
      <c r="F732" s="2386"/>
      <c r="G732" s="1144">
        <f t="shared" si="6"/>
        <v>22</v>
      </c>
      <c r="H732" s="1145" t="s">
        <v>2269</v>
      </c>
      <c r="I732" s="1146"/>
      <c r="J732" s="1146"/>
      <c r="K732" s="1146"/>
      <c r="L732" s="1147"/>
      <c r="M732" s="1148"/>
      <c r="N732" s="460"/>
      <c r="O732" s="460"/>
      <c r="P732" s="460"/>
      <c r="Q732" s="460"/>
    </row>
    <row r="733" spans="1:17" ht="15.75">
      <c r="A733" s="460"/>
      <c r="B733" s="447"/>
      <c r="C733" s="2384">
        <v>30</v>
      </c>
      <c r="D733" s="2385"/>
      <c r="E733" s="2386">
        <v>1.2</v>
      </c>
      <c r="F733" s="2386"/>
      <c r="G733" s="1144">
        <f t="shared" si="6"/>
        <v>25</v>
      </c>
      <c r="H733" s="1145" t="s">
        <v>2270</v>
      </c>
      <c r="I733" s="1146"/>
      <c r="J733" s="1146"/>
      <c r="K733" s="1146"/>
      <c r="L733" s="1147"/>
      <c r="M733" s="1148"/>
      <c r="N733" s="460"/>
      <c r="O733" s="460"/>
      <c r="P733" s="460"/>
      <c r="Q733" s="460"/>
    </row>
    <row r="734" spans="1:17" ht="15.75">
      <c r="A734" s="460"/>
      <c r="B734" s="447"/>
      <c r="C734" s="2384">
        <v>33</v>
      </c>
      <c r="D734" s="2385"/>
      <c r="E734" s="2386">
        <v>1.6</v>
      </c>
      <c r="F734" s="2386"/>
      <c r="G734" s="1144">
        <f t="shared" si="6"/>
        <v>20.625</v>
      </c>
      <c r="H734" s="1145" t="s">
        <v>2271</v>
      </c>
      <c r="I734" s="1146"/>
      <c r="J734" s="1146"/>
      <c r="K734" s="1146"/>
      <c r="L734" s="1147"/>
      <c r="M734" s="1148"/>
      <c r="N734" s="460"/>
      <c r="O734" s="460"/>
      <c r="P734" s="460"/>
      <c r="Q734" s="460"/>
    </row>
    <row r="735" spans="1:17" ht="15.75">
      <c r="A735" s="460"/>
      <c r="B735" s="447"/>
      <c r="C735" s="2384">
        <v>33</v>
      </c>
      <c r="D735" s="2385"/>
      <c r="E735" s="2386">
        <v>2</v>
      </c>
      <c r="F735" s="2386"/>
      <c r="G735" s="1144">
        <f t="shared" si="6"/>
        <v>16.5</v>
      </c>
      <c r="H735" s="1145" t="s">
        <v>2272</v>
      </c>
      <c r="I735" s="1146"/>
      <c r="J735" s="1146"/>
      <c r="K735" s="1146"/>
      <c r="L735" s="1147"/>
      <c r="M735" s="1148"/>
      <c r="N735" s="460"/>
      <c r="O735" s="460"/>
      <c r="P735" s="460"/>
      <c r="Q735" s="460"/>
    </row>
    <row r="736" spans="1:17" ht="15.75">
      <c r="A736" s="460"/>
      <c r="B736" s="447"/>
      <c r="C736" s="2384">
        <v>48</v>
      </c>
      <c r="D736" s="2385"/>
      <c r="E736" s="2386">
        <v>6</v>
      </c>
      <c r="F736" s="2386"/>
      <c r="G736" s="1144">
        <f t="shared" si="6"/>
        <v>8</v>
      </c>
      <c r="H736" s="1145" t="s">
        <v>2273</v>
      </c>
      <c r="I736" s="1146"/>
      <c r="J736" s="1146"/>
      <c r="K736" s="1146"/>
      <c r="L736" s="1147"/>
      <c r="M736" s="1148"/>
      <c r="N736" s="460"/>
      <c r="O736" s="460"/>
      <c r="P736" s="460"/>
      <c r="Q736" s="460"/>
    </row>
    <row r="737" spans="1:17" ht="15.75">
      <c r="A737" s="460"/>
      <c r="B737" s="447"/>
      <c r="C737" s="2384">
        <v>1</v>
      </c>
      <c r="D737" s="2385"/>
      <c r="E737" s="2386">
        <v>0.25</v>
      </c>
      <c r="F737" s="2386"/>
      <c r="G737" s="1144">
        <f t="shared" si="6"/>
        <v>4</v>
      </c>
      <c r="H737" s="1145" t="s">
        <v>2274</v>
      </c>
      <c r="I737" s="1146"/>
      <c r="J737" s="1146"/>
      <c r="K737" s="1146"/>
      <c r="L737" s="1147"/>
      <c r="M737" s="1148"/>
      <c r="N737" s="460"/>
      <c r="O737" s="460"/>
      <c r="P737" s="460"/>
      <c r="Q737" s="460"/>
    </row>
    <row r="738" spans="1:17" ht="15.75">
      <c r="A738" s="460"/>
      <c r="B738" s="447"/>
      <c r="C738" s="2384">
        <v>25</v>
      </c>
      <c r="D738" s="2385"/>
      <c r="E738" s="2386">
        <v>1</v>
      </c>
      <c r="F738" s="2386"/>
      <c r="G738" s="1144">
        <f t="shared" si="6"/>
        <v>25</v>
      </c>
      <c r="H738" s="1145" t="s">
        <v>2275</v>
      </c>
      <c r="I738" s="1146"/>
      <c r="J738" s="1146"/>
      <c r="K738" s="1146"/>
      <c r="L738" s="1147"/>
      <c r="M738" s="1148"/>
      <c r="N738" s="460"/>
      <c r="O738" s="460"/>
      <c r="P738" s="460"/>
      <c r="Q738" s="460"/>
    </row>
    <row r="739" spans="1:17" ht="15.75">
      <c r="A739" s="460"/>
      <c r="B739" s="447"/>
      <c r="C739" s="1149"/>
      <c r="D739" s="1150"/>
      <c r="E739" s="1151"/>
      <c r="F739" s="1151"/>
      <c r="G739" s="1144"/>
      <c r="H739" s="1145"/>
      <c r="I739" s="1146"/>
      <c r="J739" s="1146"/>
      <c r="K739" s="1146"/>
      <c r="L739" s="1147"/>
      <c r="M739" s="1148"/>
      <c r="N739" s="460"/>
      <c r="O739" s="460"/>
      <c r="P739" s="460"/>
      <c r="Q739" s="460"/>
    </row>
    <row r="740" spans="1:17" ht="15.75">
      <c r="A740" s="460"/>
      <c r="B740" s="447"/>
      <c r="C740" s="1152" t="s">
        <v>2276</v>
      </c>
      <c r="D740" s="1150"/>
      <c r="E740" s="1151"/>
      <c r="F740" s="1151"/>
      <c r="G740" s="1144"/>
      <c r="H740" s="1145"/>
      <c r="I740" s="1146"/>
      <c r="J740" s="1146"/>
      <c r="K740" s="1146"/>
      <c r="L740" s="1147"/>
      <c r="M740" s="1148"/>
      <c r="N740" s="460"/>
      <c r="O740" s="460"/>
      <c r="P740" s="460"/>
      <c r="Q740" s="460"/>
    </row>
    <row r="741" spans="1:17">
      <c r="A741" s="460"/>
      <c r="B741" s="447"/>
      <c r="C741" s="2397" t="s">
        <v>2277</v>
      </c>
      <c r="D741" s="2398"/>
      <c r="E741" s="2398"/>
      <c r="F741" s="2398"/>
      <c r="G741" s="2398"/>
      <c r="H741" s="2398"/>
      <c r="I741" s="2398"/>
      <c r="J741" s="2398"/>
      <c r="K741" s="2398"/>
      <c r="L741" s="2398"/>
      <c r="M741" s="2399"/>
      <c r="N741" s="460"/>
      <c r="O741" s="460"/>
      <c r="P741" s="460"/>
      <c r="Q741" s="460"/>
    </row>
    <row r="742" spans="1:17">
      <c r="A742" s="460"/>
      <c r="B742" s="447"/>
      <c r="C742" s="2397"/>
      <c r="D742" s="2398"/>
      <c r="E742" s="2398"/>
      <c r="F742" s="2398"/>
      <c r="G742" s="2398"/>
      <c r="H742" s="2398"/>
      <c r="I742" s="2398"/>
      <c r="J742" s="2398"/>
      <c r="K742" s="2398"/>
      <c r="L742" s="2398"/>
      <c r="M742" s="2399"/>
      <c r="N742" s="460"/>
      <c r="O742" s="460"/>
      <c r="P742" s="460"/>
      <c r="Q742" s="460"/>
    </row>
    <row r="743" spans="1:17" ht="15.75" thickBot="1">
      <c r="A743" s="460"/>
      <c r="B743" s="447"/>
      <c r="C743" s="2400"/>
      <c r="D743" s="2401"/>
      <c r="E743" s="2401"/>
      <c r="F743" s="2401"/>
      <c r="G743" s="2401"/>
      <c r="H743" s="2401"/>
      <c r="I743" s="2401"/>
      <c r="J743" s="2401"/>
      <c r="K743" s="2401"/>
      <c r="L743" s="2401"/>
      <c r="M743" s="2402"/>
      <c r="N743" s="460"/>
      <c r="O743" s="460"/>
      <c r="P743" s="460"/>
      <c r="Q743" s="460"/>
    </row>
    <row r="744" spans="1:17">
      <c r="A744" s="460"/>
      <c r="B744" s="447"/>
      <c r="C744" s="447"/>
      <c r="D744" s="447"/>
      <c r="E744" s="447"/>
      <c r="F744" s="447"/>
      <c r="G744" s="447"/>
      <c r="H744" s="447"/>
      <c r="I744" s="447"/>
      <c r="J744" s="447"/>
      <c r="K744" s="447"/>
      <c r="L744" s="447"/>
      <c r="M744" s="460"/>
      <c r="N744" s="460"/>
      <c r="O744" s="460"/>
      <c r="P744" s="460"/>
      <c r="Q744" s="460"/>
    </row>
    <row r="745" spans="1:17">
      <c r="A745" s="497"/>
      <c r="B745" s="498"/>
      <c r="C745" s="499"/>
      <c r="D745" s="499"/>
      <c r="E745" s="499"/>
      <c r="F745" s="499"/>
      <c r="G745" s="499"/>
      <c r="H745" s="499"/>
      <c r="I745" s="499"/>
      <c r="J745" s="498"/>
      <c r="K745" s="498"/>
      <c r="L745" s="498"/>
      <c r="M745" s="497"/>
      <c r="N745" s="497"/>
      <c r="O745" s="497"/>
      <c r="P745" s="497"/>
      <c r="Q745" s="497"/>
    </row>
    <row r="746" spans="1:17">
      <c r="A746" s="460"/>
      <c r="B746" s="447"/>
      <c r="C746" s="447"/>
      <c r="D746" s="447"/>
      <c r="E746" s="447"/>
      <c r="F746" s="447"/>
      <c r="G746" s="447"/>
      <c r="H746" s="447"/>
      <c r="I746" s="447"/>
      <c r="J746" s="447"/>
      <c r="K746" s="447"/>
      <c r="L746" s="447"/>
      <c r="M746" s="460"/>
      <c r="N746" s="460"/>
      <c r="O746" s="460"/>
      <c r="P746" s="460"/>
      <c r="Q746" s="460"/>
    </row>
    <row r="747" spans="1:17" ht="20.25">
      <c r="A747" s="460"/>
      <c r="B747" s="2403" t="s">
        <v>2278</v>
      </c>
      <c r="C747" s="2403"/>
      <c r="D747" s="2403"/>
      <c r="E747" s="2403"/>
      <c r="F747" s="2403"/>
      <c r="G747" s="2403"/>
      <c r="H747" s="2403"/>
      <c r="I747" s="2403"/>
      <c r="J747" s="2403"/>
      <c r="K747" s="2403"/>
      <c r="L747" s="2403"/>
      <c r="M747" s="2403"/>
      <c r="N747" s="2403"/>
      <c r="O747" s="447"/>
      <c r="P747" s="447"/>
      <c r="Q747" s="447"/>
    </row>
    <row r="748" spans="1:17">
      <c r="A748" s="460"/>
      <c r="B748" s="1153"/>
      <c r="C748" s="1154"/>
      <c r="D748" s="1154"/>
      <c r="E748" s="1154"/>
      <c r="F748" s="1154"/>
      <c r="G748" s="1154"/>
      <c r="H748" s="1154"/>
      <c r="I748" s="1154"/>
      <c r="J748" s="1154"/>
      <c r="K748" s="1154"/>
      <c r="L748" s="1154"/>
      <c r="M748" s="1154"/>
      <c r="N748" s="1155"/>
      <c r="O748" s="447"/>
      <c r="P748" s="447"/>
      <c r="Q748" s="447"/>
    </row>
    <row r="749" spans="1:17" ht="18">
      <c r="A749" s="460"/>
      <c r="B749" s="2404" t="s">
        <v>2279</v>
      </c>
      <c r="C749" s="2405"/>
      <c r="D749" s="2405"/>
      <c r="E749" s="2405"/>
      <c r="F749" s="2405"/>
      <c r="G749" s="2405"/>
      <c r="H749" s="2405"/>
      <c r="I749" s="2405"/>
      <c r="J749" s="2405"/>
      <c r="K749" s="2405"/>
      <c r="L749" s="2405"/>
      <c r="M749" s="2405"/>
      <c r="N749" s="2406"/>
      <c r="O749" s="447"/>
      <c r="P749" s="447"/>
      <c r="Q749" s="447"/>
    </row>
    <row r="750" spans="1:17" ht="18">
      <c r="A750" s="460"/>
      <c r="B750" s="1156"/>
      <c r="C750" s="1157"/>
      <c r="D750" s="1157"/>
      <c r="E750" s="1157"/>
      <c r="F750" s="1157"/>
      <c r="G750" s="1157"/>
      <c r="H750" s="1157"/>
      <c r="I750" s="1157"/>
      <c r="J750" s="1157"/>
      <c r="K750" s="1157"/>
      <c r="L750" s="1157"/>
      <c r="M750" s="1157"/>
      <c r="N750" s="1158"/>
      <c r="O750" s="447"/>
      <c r="P750" s="447"/>
      <c r="Q750" s="447"/>
    </row>
    <row r="751" spans="1:17" ht="15.75">
      <c r="A751" s="460"/>
      <c r="B751" s="1159"/>
      <c r="C751" s="1160"/>
      <c r="D751" s="1160"/>
      <c r="E751" s="1161" t="s">
        <v>5</v>
      </c>
      <c r="F751" s="1162">
        <v>250</v>
      </c>
      <c r="G751" s="1162">
        <v>620</v>
      </c>
      <c r="H751" s="1162">
        <v>37</v>
      </c>
      <c r="I751" s="1162">
        <v>14</v>
      </c>
      <c r="J751" s="1102">
        <f>SUM(F751:I751)</f>
        <v>921</v>
      </c>
      <c r="K751" s="1163" t="s">
        <v>2280</v>
      </c>
      <c r="L751" s="1164"/>
      <c r="M751" s="460"/>
      <c r="N751" s="1165"/>
      <c r="O751" s="447"/>
      <c r="P751" s="447"/>
      <c r="Q751" s="447"/>
    </row>
    <row r="752" spans="1:17" ht="15.75">
      <c r="A752" s="460"/>
      <c r="B752" s="1159"/>
      <c r="C752" s="1160"/>
      <c r="D752" s="1160"/>
      <c r="E752" s="1166" t="s">
        <v>2281</v>
      </c>
      <c r="F752" s="1167">
        <v>4.4999999999999998E-2</v>
      </c>
      <c r="G752" s="1167">
        <v>7.0000000000000007E-2</v>
      </c>
      <c r="H752" s="1167">
        <v>0.11</v>
      </c>
      <c r="I752" s="1168">
        <v>0.13</v>
      </c>
      <c r="J752" s="460"/>
      <c r="K752" s="1169" t="s">
        <v>2282</v>
      </c>
      <c r="L752" s="1170">
        <v>25</v>
      </c>
      <c r="M752" s="1171" t="s">
        <v>861</v>
      </c>
      <c r="N752" s="1165"/>
      <c r="O752" s="447"/>
      <c r="P752" s="447"/>
      <c r="Q752" s="447"/>
    </row>
    <row r="753" spans="1:17" ht="15.75">
      <c r="A753" s="460"/>
      <c r="B753" s="1159"/>
      <c r="C753" s="1160"/>
      <c r="D753" s="1160"/>
      <c r="E753" s="1172" t="s">
        <v>2283</v>
      </c>
      <c r="F753" s="1173" t="s">
        <v>6</v>
      </c>
      <c r="G753" s="1174" t="s">
        <v>7</v>
      </c>
      <c r="H753" s="1175" t="s">
        <v>8</v>
      </c>
      <c r="I753" s="1174" t="s">
        <v>9</v>
      </c>
      <c r="J753" s="2407" t="s">
        <v>2284</v>
      </c>
      <c r="K753" s="2407"/>
      <c r="L753" s="2407"/>
      <c r="M753" s="460"/>
      <c r="N753" s="1165"/>
      <c r="O753" s="447"/>
      <c r="P753" s="447"/>
      <c r="Q753" s="447"/>
    </row>
    <row r="754" spans="1:17">
      <c r="A754" s="460"/>
      <c r="B754" s="1159"/>
      <c r="C754" s="1160"/>
      <c r="D754" s="1160"/>
      <c r="E754" s="1176" t="s">
        <v>12</v>
      </c>
      <c r="F754" s="1177">
        <f>F752*F751</f>
        <v>11.25</v>
      </c>
      <c r="G754" s="1177">
        <f>G752*G751</f>
        <v>43.400000000000006</v>
      </c>
      <c r="H754" s="1177">
        <f>H752*H751</f>
        <v>4.07</v>
      </c>
      <c r="I754" s="1178">
        <f>I752*I751</f>
        <v>1.82</v>
      </c>
      <c r="J754" s="1179">
        <f>SUM(F754:I754)</f>
        <v>60.540000000000006</v>
      </c>
      <c r="K754" s="1179"/>
      <c r="L754" s="1180" t="s">
        <v>2285</v>
      </c>
      <c r="M754" s="460"/>
      <c r="N754" s="1128"/>
      <c r="O754" s="447"/>
      <c r="P754" s="447"/>
      <c r="Q754" s="447"/>
    </row>
    <row r="755" spans="1:17" ht="18">
      <c r="A755" s="460"/>
      <c r="B755" s="1159"/>
      <c r="C755" s="1160"/>
      <c r="D755" s="1160"/>
      <c r="E755" s="1067" t="s">
        <v>10</v>
      </c>
      <c r="F755" s="1181">
        <f>F754/(100-L752)*100</f>
        <v>15</v>
      </c>
      <c r="G755" s="1181">
        <f>G754/(100-L752)*100</f>
        <v>57.866666666666674</v>
      </c>
      <c r="H755" s="1181">
        <f>H754/(100-L752)*100</f>
        <v>5.4266666666666667</v>
      </c>
      <c r="I755" s="1182">
        <f>I754/(100-L752)*100</f>
        <v>2.4266666666666667</v>
      </c>
      <c r="J755" s="1183">
        <f>SUM(F755:I755)</f>
        <v>80.72</v>
      </c>
      <c r="K755" s="1184"/>
      <c r="L755" s="1103" t="s">
        <v>2286</v>
      </c>
      <c r="M755" s="460"/>
      <c r="N755" s="1128"/>
      <c r="O755" s="447"/>
      <c r="P755" s="447"/>
      <c r="Q755" s="447"/>
    </row>
    <row r="756" spans="1:17">
      <c r="A756" s="460"/>
      <c r="B756" s="1159"/>
      <c r="C756" s="1160"/>
      <c r="D756" s="1160"/>
      <c r="E756" s="1160"/>
      <c r="F756" s="1160"/>
      <c r="G756" s="1160"/>
      <c r="H756" s="1160"/>
      <c r="I756" s="1160"/>
      <c r="J756" s="1185">
        <f>J755-J754</f>
        <v>20.179999999999993</v>
      </c>
      <c r="K756" s="1185"/>
      <c r="L756" s="1186" t="s">
        <v>2287</v>
      </c>
      <c r="M756" s="1187"/>
      <c r="N756" s="1165"/>
      <c r="O756" s="447"/>
      <c r="P756" s="447"/>
      <c r="Q756" s="447"/>
    </row>
    <row r="757" spans="1:17">
      <c r="A757" s="460"/>
      <c r="B757" s="1159"/>
      <c r="C757" s="1160"/>
      <c r="D757" s="1160"/>
      <c r="E757" s="1160"/>
      <c r="F757" s="1160"/>
      <c r="G757" s="1160"/>
      <c r="H757" s="1160"/>
      <c r="I757" s="1160"/>
      <c r="J757" s="1188">
        <f>(J756/J751)*1000</f>
        <v>21.910966340933761</v>
      </c>
      <c r="K757" s="1185"/>
      <c r="L757" s="1186" t="s">
        <v>2288</v>
      </c>
      <c r="M757" s="1187"/>
      <c r="N757" s="1165"/>
      <c r="O757" s="447"/>
      <c r="P757" s="447"/>
      <c r="Q757" s="447"/>
    </row>
    <row r="758" spans="1:17">
      <c r="A758" s="460"/>
      <c r="B758" s="1159"/>
      <c r="C758" s="1189" t="s">
        <v>861</v>
      </c>
      <c r="D758" s="1190" t="s">
        <v>2289</v>
      </c>
      <c r="E758" s="1160"/>
      <c r="F758" s="1160"/>
      <c r="G758" s="1160"/>
      <c r="H758" s="1160"/>
      <c r="I758" s="1160"/>
      <c r="J758" s="1160"/>
      <c r="K758" s="1160"/>
      <c r="L758" s="1160"/>
      <c r="M758" s="1160"/>
      <c r="N758" s="1165"/>
      <c r="O758" s="447"/>
      <c r="P758" s="447"/>
      <c r="Q758" s="447"/>
    </row>
    <row r="759" spans="1:17">
      <c r="A759" s="460"/>
      <c r="B759" s="1159"/>
      <c r="C759" s="1191"/>
      <c r="D759" s="1190" t="s">
        <v>2290</v>
      </c>
      <c r="E759" s="1160"/>
      <c r="F759" s="1160"/>
      <c r="G759" s="1160"/>
      <c r="H759" s="1160"/>
      <c r="I759" s="1160"/>
      <c r="J759" s="1160"/>
      <c r="K759" s="1160"/>
      <c r="L759" s="1160"/>
      <c r="M759" s="1160"/>
      <c r="N759" s="1165"/>
      <c r="O759" s="447"/>
      <c r="P759" s="447"/>
      <c r="Q759" s="447"/>
    </row>
    <row r="760" spans="1:17">
      <c r="A760" s="460"/>
      <c r="B760" s="1192"/>
      <c r="C760" s="1040"/>
      <c r="D760" s="1040"/>
      <c r="E760" s="1040"/>
      <c r="F760" s="1040"/>
      <c r="G760" s="1040"/>
      <c r="H760" s="1040"/>
      <c r="I760" s="1040"/>
      <c r="J760" s="1040"/>
      <c r="K760" s="1040"/>
      <c r="L760" s="1040"/>
      <c r="M760" s="1040"/>
      <c r="N760" s="1041"/>
      <c r="O760" s="447"/>
      <c r="P760" s="447"/>
      <c r="Q760" s="447"/>
    </row>
    <row r="761" spans="1:17">
      <c r="A761" s="460"/>
      <c r="B761" s="447"/>
      <c r="C761" s="447"/>
      <c r="D761" s="447"/>
      <c r="E761" s="447"/>
      <c r="F761" s="447"/>
      <c r="G761" s="447"/>
      <c r="H761" s="447"/>
      <c r="I761" s="447"/>
      <c r="J761" s="447"/>
      <c r="K761" s="447"/>
      <c r="L761" s="447"/>
      <c r="M761" s="460"/>
      <c r="N761" s="460"/>
      <c r="O761" s="460"/>
      <c r="P761" s="460"/>
      <c r="Q761" s="460"/>
    </row>
    <row r="762" spans="1:17" ht="15.75" thickBot="1">
      <c r="A762" s="460"/>
      <c r="B762" s="447"/>
      <c r="C762" s="447"/>
      <c r="D762" s="447"/>
      <c r="E762" s="447"/>
      <c r="F762" s="447"/>
      <c r="G762" s="447"/>
      <c r="H762" s="447"/>
      <c r="I762" s="447"/>
      <c r="J762" s="447"/>
      <c r="K762" s="447"/>
      <c r="L762" s="447"/>
      <c r="M762" s="460"/>
      <c r="N762" s="460"/>
      <c r="O762" s="460"/>
      <c r="P762" s="460"/>
      <c r="Q762" s="460"/>
    </row>
    <row r="763" spans="1:17">
      <c r="A763" s="2408" t="s">
        <v>269</v>
      </c>
      <c r="B763" s="2410" t="s">
        <v>2291</v>
      </c>
      <c r="C763" s="2411"/>
      <c r="D763" s="2411"/>
      <c r="E763" s="2411"/>
      <c r="F763" s="2411"/>
      <c r="G763" s="2411"/>
      <c r="H763" s="2411"/>
      <c r="I763" s="2411"/>
      <c r="J763" s="2411"/>
      <c r="K763" s="2411"/>
      <c r="L763" s="2411"/>
      <c r="M763" s="2411"/>
      <c r="N763" s="2414">
        <v>1</v>
      </c>
      <c r="O763" s="460"/>
      <c r="P763" s="460"/>
      <c r="Q763" s="460"/>
    </row>
    <row r="764" spans="1:17">
      <c r="A764" s="2409"/>
      <c r="B764" s="2412"/>
      <c r="C764" s="2413"/>
      <c r="D764" s="2413"/>
      <c r="E764" s="2413"/>
      <c r="F764" s="2413"/>
      <c r="G764" s="2413"/>
      <c r="H764" s="2413"/>
      <c r="I764" s="2413"/>
      <c r="J764" s="2413"/>
      <c r="K764" s="2413"/>
      <c r="L764" s="2413"/>
      <c r="M764" s="2413"/>
      <c r="N764" s="2415"/>
      <c r="O764" s="460"/>
      <c r="P764" s="460"/>
      <c r="Q764" s="460"/>
    </row>
    <row r="765" spans="1:17" ht="20.25">
      <c r="A765" s="2416"/>
      <c r="B765" s="2417" t="s">
        <v>2292</v>
      </c>
      <c r="C765" s="2418"/>
      <c r="D765" s="2418"/>
      <c r="E765" s="2418"/>
      <c r="F765" s="2418"/>
      <c r="G765" s="2418"/>
      <c r="H765" s="2418"/>
      <c r="I765" s="2418"/>
      <c r="J765" s="2418"/>
      <c r="K765" s="2418"/>
      <c r="L765" s="2418"/>
      <c r="M765" s="2418"/>
      <c r="N765" s="2419"/>
      <c r="O765" s="460"/>
      <c r="P765" s="460"/>
      <c r="Q765" s="460"/>
    </row>
    <row r="766" spans="1:17">
      <c r="A766" s="2416"/>
      <c r="B766" s="2420" t="s">
        <v>2293</v>
      </c>
      <c r="C766" s="2421"/>
      <c r="D766" s="2421"/>
      <c r="E766" s="2421"/>
      <c r="F766" s="2421"/>
      <c r="G766" s="2421"/>
      <c r="H766" s="2421"/>
      <c r="I766" s="2421"/>
      <c r="J766" s="2421"/>
      <c r="K766" s="2421"/>
      <c r="L766" s="2421"/>
      <c r="M766" s="2421"/>
      <c r="N766" s="2422"/>
      <c r="O766" s="460"/>
      <c r="P766" s="460"/>
      <c r="Q766" s="460"/>
    </row>
    <row r="767" spans="1:17">
      <c r="A767" s="2416"/>
      <c r="B767" s="2420"/>
      <c r="C767" s="2421"/>
      <c r="D767" s="2421"/>
      <c r="E767" s="2421"/>
      <c r="F767" s="2421"/>
      <c r="G767" s="2421"/>
      <c r="H767" s="2421"/>
      <c r="I767" s="2421"/>
      <c r="J767" s="2421"/>
      <c r="K767" s="2421"/>
      <c r="L767" s="2421"/>
      <c r="M767" s="2421"/>
      <c r="N767" s="2422"/>
      <c r="O767" s="460"/>
      <c r="P767" s="460"/>
      <c r="Q767" s="460"/>
    </row>
    <row r="768" spans="1:17">
      <c r="A768" s="2416"/>
      <c r="B768" s="2420"/>
      <c r="C768" s="2421"/>
      <c r="D768" s="2421"/>
      <c r="E768" s="2421"/>
      <c r="F768" s="2421"/>
      <c r="G768" s="2421"/>
      <c r="H768" s="2421"/>
      <c r="I768" s="2421"/>
      <c r="J768" s="2421"/>
      <c r="K768" s="2421"/>
      <c r="L768" s="2421"/>
      <c r="M768" s="2421"/>
      <c r="N768" s="2422"/>
      <c r="O768" s="460"/>
      <c r="P768" s="460"/>
      <c r="Q768" s="460"/>
    </row>
    <row r="769" spans="1:17">
      <c r="A769" s="2416"/>
      <c r="B769" s="2420"/>
      <c r="C769" s="2421"/>
      <c r="D769" s="2421"/>
      <c r="E769" s="2421"/>
      <c r="F769" s="2421"/>
      <c r="G769" s="2421"/>
      <c r="H769" s="2421"/>
      <c r="I769" s="2421"/>
      <c r="J769" s="2421"/>
      <c r="K769" s="2421"/>
      <c r="L769" s="2421"/>
      <c r="M769" s="2421"/>
      <c r="N769" s="2422"/>
      <c r="O769" s="460"/>
      <c r="P769" s="460"/>
      <c r="Q769" s="460"/>
    </row>
    <row r="770" spans="1:17">
      <c r="A770" s="2416"/>
      <c r="B770" s="2423"/>
      <c r="C770" s="2424"/>
      <c r="D770" s="2424"/>
      <c r="E770" s="2424"/>
      <c r="F770" s="2424"/>
      <c r="G770" s="2424"/>
      <c r="H770" s="2424"/>
      <c r="I770" s="2424"/>
      <c r="J770" s="2424"/>
      <c r="K770" s="2424"/>
      <c r="L770" s="2424"/>
      <c r="M770" s="2424"/>
      <c r="N770" s="2425"/>
      <c r="O770" s="460"/>
      <c r="P770" s="460"/>
      <c r="Q770" s="460"/>
    </row>
    <row r="771" spans="1:17">
      <c r="A771" s="2416"/>
      <c r="B771" s="1193"/>
      <c r="C771" s="1194"/>
      <c r="D771" s="1194"/>
      <c r="E771" s="1194"/>
      <c r="F771" s="1194"/>
      <c r="G771" s="1194"/>
      <c r="H771" s="1194"/>
      <c r="I771" s="1194"/>
      <c r="J771" s="1194"/>
      <c r="K771" s="1194"/>
      <c r="L771" s="2426" t="s">
        <v>281</v>
      </c>
      <c r="M771" s="2426"/>
      <c r="N771" s="1195"/>
      <c r="O771" s="460"/>
      <c r="P771" s="460"/>
      <c r="Q771" s="460"/>
    </row>
    <row r="772" spans="1:17" ht="15.75">
      <c r="A772" s="2416"/>
      <c r="B772" s="1194"/>
      <c r="C772" s="1194"/>
      <c r="D772" s="1194"/>
      <c r="E772" s="1194"/>
      <c r="F772" s="1194"/>
      <c r="G772" s="1194"/>
      <c r="H772" s="1194"/>
      <c r="I772" s="1194"/>
      <c r="J772" s="1194"/>
      <c r="K772" s="1196" t="s">
        <v>2294</v>
      </c>
      <c r="L772" s="2434" t="s">
        <v>2295</v>
      </c>
      <c r="M772" s="2435"/>
      <c r="N772" s="1195"/>
      <c r="O772" s="460"/>
      <c r="P772" s="460"/>
      <c r="Q772" s="460"/>
    </row>
    <row r="773" spans="1:17">
      <c r="A773" s="2416"/>
      <c r="B773" s="1193"/>
      <c r="C773" s="1194"/>
      <c r="D773" s="1194"/>
      <c r="E773" s="1194"/>
      <c r="F773" s="1194"/>
      <c r="G773" s="1194"/>
      <c r="H773" s="1194"/>
      <c r="I773" s="1194"/>
      <c r="J773" s="1194"/>
      <c r="K773" s="1194"/>
      <c r="L773" s="1194"/>
      <c r="M773" s="1197"/>
      <c r="N773" s="1195"/>
      <c r="O773" s="460"/>
      <c r="P773" s="460"/>
      <c r="Q773" s="460"/>
    </row>
    <row r="774" spans="1:17" ht="18">
      <c r="A774" s="2416"/>
      <c r="B774" s="1193"/>
      <c r="C774" s="1194"/>
      <c r="D774" s="1194"/>
      <c r="E774" s="1194"/>
      <c r="F774" s="1198" t="s">
        <v>2222</v>
      </c>
      <c r="G774" s="1199" t="s">
        <v>6</v>
      </c>
      <c r="H774" s="1200" t="s">
        <v>7</v>
      </c>
      <c r="I774" s="1201" t="s">
        <v>8</v>
      </c>
      <c r="J774" s="1200" t="s">
        <v>9</v>
      </c>
      <c r="K774" s="1200" t="s">
        <v>2296</v>
      </c>
      <c r="L774" s="1194"/>
      <c r="M774" s="1194"/>
      <c r="N774" s="1195"/>
      <c r="O774" s="460"/>
      <c r="P774" s="460"/>
      <c r="Q774" s="460"/>
    </row>
    <row r="775" spans="1:17" ht="18.75">
      <c r="A775" s="2416"/>
      <c r="B775" s="1193"/>
      <c r="C775" s="1194"/>
      <c r="D775" s="1194"/>
      <c r="E775" s="1194"/>
      <c r="F775" s="1202" t="s">
        <v>5</v>
      </c>
      <c r="G775" s="1203">
        <v>50</v>
      </c>
      <c r="H775" s="1203">
        <v>500</v>
      </c>
      <c r="I775" s="1203">
        <v>150</v>
      </c>
      <c r="J775" s="1203">
        <v>13</v>
      </c>
      <c r="K775" s="1203">
        <v>13</v>
      </c>
      <c r="L775" s="1102">
        <f>SUM(G775:K775)</f>
        <v>726</v>
      </c>
      <c r="M775" s="1204" t="s">
        <v>2280</v>
      </c>
      <c r="N775" s="1195"/>
      <c r="O775" s="460"/>
      <c r="P775" s="460"/>
      <c r="Q775" s="460"/>
    </row>
    <row r="776" spans="1:17" ht="18.75">
      <c r="A776" s="2416"/>
      <c r="B776" s="1193"/>
      <c r="C776" s="1194"/>
      <c r="D776" s="1194"/>
      <c r="E776" s="1194"/>
      <c r="F776" s="1205" t="s">
        <v>2297</v>
      </c>
      <c r="G776" s="1206">
        <v>0.5</v>
      </c>
      <c r="H776" s="1206">
        <v>1</v>
      </c>
      <c r="I776" s="1206">
        <v>1</v>
      </c>
      <c r="J776" s="1206">
        <v>2</v>
      </c>
      <c r="K776" s="1206">
        <v>1</v>
      </c>
      <c r="L776" s="1207">
        <f>SUM(G776:K776)/COUNTIF(G776:K776,"&gt;0")</f>
        <v>1.1000000000000001</v>
      </c>
      <c r="M776" s="1204" t="s">
        <v>2298</v>
      </c>
      <c r="N776" s="1195"/>
      <c r="O776" s="460"/>
      <c r="P776" s="460"/>
      <c r="Q776" s="460"/>
    </row>
    <row r="777" spans="1:17" ht="18">
      <c r="A777" s="2416"/>
      <c r="B777" s="1193"/>
      <c r="C777" s="1194"/>
      <c r="D777" s="1194"/>
      <c r="E777" s="1194"/>
      <c r="F777" s="1208" t="s">
        <v>2299</v>
      </c>
      <c r="G777" s="1209">
        <f>G776*G775</f>
        <v>25</v>
      </c>
      <c r="H777" s="1210">
        <f>H776*H775</f>
        <v>500</v>
      </c>
      <c r="I777" s="1210">
        <f>I776*I775</f>
        <v>150</v>
      </c>
      <c r="J777" s="1210">
        <f>J776*J775</f>
        <v>26</v>
      </c>
      <c r="K777" s="1210">
        <f>K776*K775</f>
        <v>13</v>
      </c>
      <c r="L777" s="1102">
        <f>SUM(G777:K777)</f>
        <v>714</v>
      </c>
      <c r="M777" s="1204" t="str">
        <f>L772</f>
        <v>pommes</v>
      </c>
      <c r="N777" s="1195"/>
      <c r="O777" s="460"/>
      <c r="P777" s="460"/>
      <c r="Q777" s="460"/>
    </row>
    <row r="778" spans="1:17">
      <c r="A778" s="2416"/>
      <c r="B778" s="1193"/>
      <c r="C778" s="1194"/>
      <c r="D778" s="1194"/>
      <c r="E778" s="1194"/>
      <c r="F778" s="1194"/>
      <c r="G778" s="1211" t="str">
        <f>L772</f>
        <v>pommes</v>
      </c>
      <c r="H778" s="1211" t="str">
        <f>L772</f>
        <v>pommes</v>
      </c>
      <c r="I778" s="1211" t="str">
        <f>L772</f>
        <v>pommes</v>
      </c>
      <c r="J778" s="1211" t="str">
        <f>L772</f>
        <v>pommes</v>
      </c>
      <c r="K778" s="1211" t="str">
        <f>L772</f>
        <v>pommes</v>
      </c>
      <c r="L778" s="1194"/>
      <c r="M778" s="1197"/>
      <c r="N778" s="1195"/>
      <c r="O778" s="460"/>
      <c r="P778" s="460"/>
      <c r="Q778" s="460"/>
    </row>
    <row r="779" spans="1:17" ht="18">
      <c r="A779" s="2416"/>
      <c r="B779" s="1212"/>
      <c r="C779" s="1213" t="s">
        <v>2282</v>
      </c>
      <c r="D779" s="1214">
        <v>10</v>
      </c>
      <c r="E779" s="1215" t="s">
        <v>276</v>
      </c>
      <c r="F779" s="1216"/>
      <c r="G779" s="1216"/>
      <c r="H779" s="1194"/>
      <c r="I779" s="1194"/>
      <c r="J779" s="1194"/>
      <c r="K779" s="1194"/>
      <c r="L779" s="1194"/>
      <c r="M779" s="1197"/>
      <c r="N779" s="1195"/>
      <c r="O779" s="460"/>
      <c r="P779" s="460"/>
      <c r="Q779" s="460"/>
    </row>
    <row r="780" spans="1:17" ht="18">
      <c r="A780" s="2416"/>
      <c r="B780" s="1193"/>
      <c r="C780" s="1194"/>
      <c r="D780" s="1194"/>
      <c r="E780" s="1194"/>
      <c r="F780" s="1208" t="s">
        <v>10</v>
      </c>
      <c r="G780" s="1217">
        <f>G777/(100-D779)*100</f>
        <v>27.777777777777779</v>
      </c>
      <c r="H780" s="1217">
        <f>H777/(100-D779)*100</f>
        <v>555.55555555555554</v>
      </c>
      <c r="I780" s="1217">
        <f>I777/(100-D779)*100</f>
        <v>166.66666666666669</v>
      </c>
      <c r="J780" s="1217">
        <f>J777/(100-D779)*100</f>
        <v>28.888888888888886</v>
      </c>
      <c r="K780" s="1217">
        <f>K777/(100-D779)*100</f>
        <v>14.444444444444443</v>
      </c>
      <c r="L780" s="1218">
        <f>SUM(G780:K780)</f>
        <v>793.33333333333337</v>
      </c>
      <c r="M780" s="1204" t="str">
        <f>L772</f>
        <v>pommes</v>
      </c>
      <c r="N780" s="1195"/>
      <c r="O780" s="460"/>
      <c r="P780" s="460"/>
      <c r="Q780" s="460"/>
    </row>
    <row r="781" spans="1:17" ht="18">
      <c r="A781" s="2416"/>
      <c r="B781" s="1193"/>
      <c r="C781" s="1194"/>
      <c r="D781" s="1194"/>
      <c r="E781" s="1194"/>
      <c r="F781" s="1208"/>
      <c r="G781" s="1219" t="str">
        <f>L772</f>
        <v>pommes</v>
      </c>
      <c r="H781" s="1219" t="str">
        <f>L772</f>
        <v>pommes</v>
      </c>
      <c r="I781" s="1219" t="str">
        <f>L772</f>
        <v>pommes</v>
      </c>
      <c r="J781" s="1219" t="str">
        <f>L772</f>
        <v>pommes</v>
      </c>
      <c r="K781" s="1219" t="str">
        <f>L772</f>
        <v>pommes</v>
      </c>
      <c r="L781" s="1102"/>
      <c r="M781" s="1204"/>
      <c r="N781" s="1195"/>
      <c r="O781" s="460"/>
      <c r="P781" s="460"/>
      <c r="Q781" s="460"/>
    </row>
    <row r="782" spans="1:17">
      <c r="A782" s="2416"/>
      <c r="B782" s="1220"/>
      <c r="C782" s="1221"/>
      <c r="D782" s="1221"/>
      <c r="E782" s="1221"/>
      <c r="F782" s="1221"/>
      <c r="G782" s="1221"/>
      <c r="H782" s="1221"/>
      <c r="I782" s="1221"/>
      <c r="J782" s="1221"/>
      <c r="K782" s="1221"/>
      <c r="L782" s="1221"/>
      <c r="M782" s="1221"/>
      <c r="N782" s="1222"/>
      <c r="O782" s="460"/>
      <c r="P782" s="460"/>
      <c r="Q782" s="460"/>
    </row>
    <row r="783" spans="1:17" ht="18.75">
      <c r="A783" s="2416"/>
      <c r="B783" s="1223" t="s">
        <v>281</v>
      </c>
      <c r="C783" s="1224" t="s">
        <v>2300</v>
      </c>
      <c r="D783" s="1225"/>
      <c r="E783" s="1225"/>
      <c r="F783" s="1225"/>
      <c r="G783" s="1225"/>
      <c r="H783" s="1225"/>
      <c r="I783" s="1225"/>
      <c r="J783" s="1225"/>
      <c r="K783" s="1225"/>
      <c r="L783" s="1225"/>
      <c r="M783" s="1225"/>
      <c r="N783" s="1226"/>
      <c r="O783" s="460"/>
      <c r="P783" s="460"/>
      <c r="Q783" s="460"/>
    </row>
    <row r="784" spans="1:17" ht="18.75">
      <c r="A784" s="2416"/>
      <c r="B784" s="1227"/>
      <c r="C784" s="2434" t="s">
        <v>1544</v>
      </c>
      <c r="D784" s="2435"/>
      <c r="E784" s="1228"/>
      <c r="F784" s="2434" t="s">
        <v>22</v>
      </c>
      <c r="G784" s="2435"/>
      <c r="H784" s="1228"/>
      <c r="I784" s="2434" t="s">
        <v>2301</v>
      </c>
      <c r="J784" s="2435"/>
      <c r="K784" s="1228"/>
      <c r="L784" s="2434" t="s">
        <v>2302</v>
      </c>
      <c r="M784" s="2435"/>
      <c r="N784" s="1229"/>
      <c r="O784" s="460"/>
      <c r="P784" s="460"/>
      <c r="Q784" s="460"/>
    </row>
    <row r="785" spans="1:17" ht="18.75">
      <c r="A785" s="2416"/>
      <c r="B785" s="1230" t="s">
        <v>276</v>
      </c>
      <c r="C785" s="1231" t="s">
        <v>2303</v>
      </c>
      <c r="D785" s="1228"/>
      <c r="E785" s="1228"/>
      <c r="F785" s="1228"/>
      <c r="G785" s="1228"/>
      <c r="H785" s="1228"/>
      <c r="I785" s="1228"/>
      <c r="J785" s="1228"/>
      <c r="K785" s="1228"/>
      <c r="L785" s="1228"/>
      <c r="M785" s="1228"/>
      <c r="N785" s="1229"/>
      <c r="O785" s="460"/>
      <c r="P785" s="460"/>
      <c r="Q785" s="460"/>
    </row>
    <row r="786" spans="1:17">
      <c r="A786" s="2416"/>
      <c r="B786" s="2436" t="s">
        <v>2304</v>
      </c>
      <c r="C786" s="2437"/>
      <c r="D786" s="2437"/>
      <c r="E786" s="2437"/>
      <c r="F786" s="2437"/>
      <c r="G786" s="2437"/>
      <c r="H786" s="2437"/>
      <c r="I786" s="2437"/>
      <c r="J786" s="2437"/>
      <c r="K786" s="2437"/>
      <c r="L786" s="2437"/>
      <c r="M786" s="2437"/>
      <c r="N786" s="2438"/>
      <c r="O786" s="460"/>
      <c r="P786" s="460"/>
      <c r="Q786" s="460"/>
    </row>
    <row r="787" spans="1:17">
      <c r="A787" s="2416"/>
      <c r="B787" s="2439"/>
      <c r="C787" s="2440"/>
      <c r="D787" s="2440"/>
      <c r="E787" s="2440"/>
      <c r="F787" s="2440"/>
      <c r="G787" s="2440"/>
      <c r="H787" s="2440"/>
      <c r="I787" s="2440"/>
      <c r="J787" s="2440"/>
      <c r="K787" s="2440"/>
      <c r="L787" s="2440"/>
      <c r="M787" s="2440"/>
      <c r="N787" s="2441"/>
      <c r="O787" s="460"/>
      <c r="P787" s="460"/>
      <c r="Q787" s="460"/>
    </row>
    <row r="788" spans="1:17">
      <c r="A788" s="2416"/>
      <c r="B788" s="1232" t="s">
        <v>295</v>
      </c>
      <c r="C788" s="2427" t="str">
        <f ca="1">CELL("nomfichier")</f>
        <v>E:\0-UPRT\1-UPRT.FR-SITE-WEB\re-recettes-jean-marc-catteau\re-catteau-galettes\[PC-pate-a-galette-du-leon.xls]original</v>
      </c>
      <c r="D788" s="2427"/>
      <c r="E788" s="2427"/>
      <c r="F788" s="2427"/>
      <c r="G788" s="2427"/>
      <c r="H788" s="2427"/>
      <c r="I788" s="2427"/>
      <c r="J788" s="2427"/>
      <c r="K788" s="2427"/>
      <c r="L788" s="2427"/>
      <c r="M788" s="2427"/>
      <c r="N788" s="2428"/>
      <c r="O788" s="460"/>
      <c r="P788" s="460"/>
      <c r="Q788" s="460"/>
    </row>
    <row r="789" spans="1:17">
      <c r="A789" s="2416"/>
      <c r="B789" s="1233" t="s">
        <v>296</v>
      </c>
      <c r="C789" s="2429" t="s">
        <v>2305</v>
      </c>
      <c r="D789" s="2429"/>
      <c r="E789" s="2429"/>
      <c r="F789" s="2429"/>
      <c r="G789" s="2429"/>
      <c r="H789" s="2429"/>
      <c r="I789" s="2429"/>
      <c r="J789" s="2429"/>
      <c r="K789" s="2429"/>
      <c r="L789" s="2429"/>
      <c r="M789" s="2429"/>
      <c r="N789" s="2430"/>
      <c r="O789" s="460"/>
      <c r="P789" s="460"/>
      <c r="Q789" s="460"/>
    </row>
    <row r="790" spans="1:17" ht="15.75" thickBot="1">
      <c r="A790" s="2416"/>
      <c r="B790" s="2431" t="s">
        <v>297</v>
      </c>
      <c r="C790" s="2432"/>
      <c r="D790" s="2432"/>
      <c r="E790" s="2432"/>
      <c r="F790" s="2432"/>
      <c r="G790" s="2432"/>
      <c r="H790" s="2432"/>
      <c r="I790" s="2432"/>
      <c r="J790" s="2432"/>
      <c r="K790" s="2432"/>
      <c r="L790" s="2432"/>
      <c r="M790" s="2432"/>
      <c r="N790" s="2433"/>
      <c r="O790" s="460"/>
      <c r="P790" s="460"/>
      <c r="Q790" s="460"/>
    </row>
    <row r="791" spans="1:17" ht="39.75" customHeight="1" thickBot="1">
      <c r="O791" s="460"/>
      <c r="P791" s="460"/>
      <c r="Q791" s="460"/>
    </row>
    <row r="792" spans="1:17">
      <c r="A792" s="2408" t="s">
        <v>269</v>
      </c>
      <c r="B792" s="2410" t="s">
        <v>2306</v>
      </c>
      <c r="C792" s="2411"/>
      <c r="D792" s="2411"/>
      <c r="E792" s="2411"/>
      <c r="F792" s="2411"/>
      <c r="G792" s="2411"/>
      <c r="H792" s="2411"/>
      <c r="I792" s="2411"/>
      <c r="J792" s="2411"/>
      <c r="K792" s="2411"/>
      <c r="L792" s="2411"/>
      <c r="M792" s="2411"/>
      <c r="N792" s="2414">
        <v>2</v>
      </c>
      <c r="O792" s="460"/>
      <c r="P792" s="460"/>
      <c r="Q792" s="460"/>
    </row>
    <row r="793" spans="1:17">
      <c r="A793" s="2409"/>
      <c r="B793" s="2412"/>
      <c r="C793" s="2413"/>
      <c r="D793" s="2413"/>
      <c r="E793" s="2413"/>
      <c r="F793" s="2413"/>
      <c r="G793" s="2413"/>
      <c r="H793" s="2413"/>
      <c r="I793" s="2413"/>
      <c r="J793" s="2413"/>
      <c r="K793" s="2413"/>
      <c r="L793" s="2413"/>
      <c r="M793" s="2413"/>
      <c r="N793" s="2415"/>
      <c r="O793" s="460"/>
      <c r="P793" s="460"/>
      <c r="Q793" s="460"/>
    </row>
    <row r="794" spans="1:17" ht="20.25">
      <c r="A794" s="2416"/>
      <c r="B794" s="2417" t="s">
        <v>2292</v>
      </c>
      <c r="C794" s="2418"/>
      <c r="D794" s="2418"/>
      <c r="E794" s="2418"/>
      <c r="F794" s="2418"/>
      <c r="G794" s="2418"/>
      <c r="H794" s="2418"/>
      <c r="I794" s="2418"/>
      <c r="J794" s="2418"/>
      <c r="K794" s="2418"/>
      <c r="L794" s="2418"/>
      <c r="M794" s="2418"/>
      <c r="N794" s="2419"/>
      <c r="O794" s="460"/>
      <c r="P794" s="460"/>
      <c r="Q794" s="460"/>
    </row>
    <row r="795" spans="1:17">
      <c r="A795" s="2416"/>
      <c r="B795" s="2420" t="s">
        <v>2307</v>
      </c>
      <c r="C795" s="2421"/>
      <c r="D795" s="2421"/>
      <c r="E795" s="2421"/>
      <c r="F795" s="2421"/>
      <c r="G795" s="2421"/>
      <c r="H795" s="2421"/>
      <c r="I795" s="2421"/>
      <c r="J795" s="2421"/>
      <c r="K795" s="2421"/>
      <c r="L795" s="2421"/>
      <c r="M795" s="2421"/>
      <c r="N795" s="2422"/>
      <c r="O795" s="460"/>
      <c r="P795" s="460"/>
      <c r="Q795" s="460"/>
    </row>
    <row r="796" spans="1:17">
      <c r="A796" s="2416"/>
      <c r="B796" s="2420"/>
      <c r="C796" s="2421"/>
      <c r="D796" s="2421"/>
      <c r="E796" s="2421"/>
      <c r="F796" s="2421"/>
      <c r="G796" s="2421"/>
      <c r="H796" s="2421"/>
      <c r="I796" s="2421"/>
      <c r="J796" s="2421"/>
      <c r="K796" s="2421"/>
      <c r="L796" s="2421"/>
      <c r="M796" s="2421"/>
      <c r="N796" s="2422"/>
      <c r="O796" s="460"/>
      <c r="P796" s="460"/>
      <c r="Q796" s="460"/>
    </row>
    <row r="797" spans="1:17">
      <c r="A797" s="2416"/>
      <c r="B797" s="2420"/>
      <c r="C797" s="2421"/>
      <c r="D797" s="2421"/>
      <c r="E797" s="2421"/>
      <c r="F797" s="2421"/>
      <c r="G797" s="2421"/>
      <c r="H797" s="2421"/>
      <c r="I797" s="2421"/>
      <c r="J797" s="2421"/>
      <c r="K797" s="2421"/>
      <c r="L797" s="2421"/>
      <c r="M797" s="2421"/>
      <c r="N797" s="2422"/>
      <c r="O797" s="460"/>
      <c r="P797" s="460"/>
      <c r="Q797" s="460"/>
    </row>
    <row r="798" spans="1:17">
      <c r="A798" s="2416"/>
      <c r="B798" s="2420"/>
      <c r="C798" s="2421"/>
      <c r="D798" s="2421"/>
      <c r="E798" s="2421"/>
      <c r="F798" s="2421"/>
      <c r="G798" s="2421"/>
      <c r="H798" s="2421"/>
      <c r="I798" s="2421"/>
      <c r="J798" s="2421"/>
      <c r="K798" s="2421"/>
      <c r="L798" s="2421"/>
      <c r="M798" s="2421"/>
      <c r="N798" s="2422"/>
      <c r="O798" s="460"/>
      <c r="P798" s="460"/>
      <c r="Q798" s="460"/>
    </row>
    <row r="799" spans="1:17">
      <c r="A799" s="2416"/>
      <c r="B799" s="2423"/>
      <c r="C799" s="2424"/>
      <c r="D799" s="2424"/>
      <c r="E799" s="2424"/>
      <c r="F799" s="2424"/>
      <c r="G799" s="2424"/>
      <c r="H799" s="2424"/>
      <c r="I799" s="2424"/>
      <c r="J799" s="2424"/>
      <c r="K799" s="2424"/>
      <c r="L799" s="2424"/>
      <c r="M799" s="2424"/>
      <c r="N799" s="2425"/>
      <c r="O799" s="460"/>
      <c r="P799" s="460"/>
      <c r="Q799" s="460"/>
    </row>
    <row r="800" spans="1:17">
      <c r="A800" s="2416"/>
      <c r="B800" s="1234"/>
      <c r="C800" s="280"/>
      <c r="D800" s="280"/>
      <c r="E800" s="280"/>
      <c r="F800" s="280"/>
      <c r="G800" s="280"/>
      <c r="H800" s="280"/>
      <c r="I800" s="280"/>
      <c r="J800" s="280"/>
      <c r="K800" s="280"/>
      <c r="L800" s="2446" t="s">
        <v>281</v>
      </c>
      <c r="M800" s="2446"/>
      <c r="N800" s="1235"/>
      <c r="O800" s="460"/>
      <c r="P800" s="460"/>
      <c r="Q800" s="460"/>
    </row>
    <row r="801" spans="1:17" ht="18">
      <c r="A801" s="2416"/>
      <c r="B801" s="1234"/>
      <c r="C801" s="280"/>
      <c r="D801" s="280"/>
      <c r="E801" s="280"/>
      <c r="F801" s="280"/>
      <c r="G801" s="280"/>
      <c r="H801" s="280"/>
      <c r="I801" s="280"/>
      <c r="K801" s="1208" t="s">
        <v>2308</v>
      </c>
      <c r="L801" s="2447">
        <v>2.4</v>
      </c>
      <c r="M801" s="2447"/>
      <c r="N801" s="1235"/>
      <c r="O801" s="460"/>
      <c r="P801" s="460"/>
      <c r="Q801" s="460"/>
    </row>
    <row r="802" spans="1:17">
      <c r="A802" s="2416"/>
      <c r="B802" s="1236"/>
      <c r="C802" s="1237"/>
      <c r="D802" s="1237"/>
      <c r="E802" s="1237"/>
      <c r="F802" s="280"/>
      <c r="G802" s="280"/>
      <c r="H802" s="280"/>
      <c r="I802" s="280"/>
      <c r="J802" s="280"/>
      <c r="K802" s="1238"/>
      <c r="L802" s="2447"/>
      <c r="M802" s="2447"/>
      <c r="N802" s="1235"/>
      <c r="O802" s="460"/>
      <c r="P802" s="460"/>
      <c r="Q802" s="460"/>
    </row>
    <row r="803" spans="1:17">
      <c r="A803" s="2416"/>
      <c r="B803" s="1234"/>
      <c r="C803" s="280"/>
      <c r="D803" s="280"/>
      <c r="E803" s="280"/>
      <c r="F803" s="280"/>
      <c r="G803" s="280"/>
      <c r="H803" s="280"/>
      <c r="I803" s="280"/>
      <c r="J803" s="280"/>
      <c r="K803" s="280"/>
      <c r="L803" s="280"/>
      <c r="M803" s="280"/>
      <c r="N803" s="1235"/>
      <c r="O803" s="460"/>
      <c r="P803" s="460"/>
      <c r="Q803" s="460"/>
    </row>
    <row r="804" spans="1:17" ht="18">
      <c r="A804" s="2416"/>
      <c r="B804" s="1234"/>
      <c r="C804" s="280"/>
      <c r="D804" s="280"/>
      <c r="E804" s="280"/>
      <c r="F804" s="1239" t="s">
        <v>2222</v>
      </c>
      <c r="G804" s="1240" t="s">
        <v>6</v>
      </c>
      <c r="H804" s="1240" t="s">
        <v>7</v>
      </c>
      <c r="I804" s="1241" t="s">
        <v>8</v>
      </c>
      <c r="J804" s="1240" t="s">
        <v>9</v>
      </c>
      <c r="K804" s="1240" t="s">
        <v>2296</v>
      </c>
      <c r="L804" s="280"/>
      <c r="M804" s="280"/>
      <c r="N804" s="1235"/>
      <c r="O804" s="460"/>
      <c r="P804" s="460"/>
      <c r="Q804" s="460"/>
    </row>
    <row r="805" spans="1:17" ht="18">
      <c r="A805" s="2416"/>
      <c r="B805" s="1234"/>
      <c r="C805" s="280"/>
      <c r="D805" s="280"/>
      <c r="E805" s="280"/>
      <c r="F805" s="1205" t="s">
        <v>2309</v>
      </c>
      <c r="G805" s="1242">
        <v>0.05</v>
      </c>
      <c r="H805" s="1242">
        <v>0.08</v>
      </c>
      <c r="I805" s="1242">
        <v>0.11</v>
      </c>
      <c r="J805" s="1242">
        <v>0.125</v>
      </c>
      <c r="K805" s="1242">
        <v>7.0000000000000007E-2</v>
      </c>
      <c r="L805" s="1207">
        <f>SUM(G805:K805)/COUNTIF(G805:K805,"&gt;0")</f>
        <v>8.6999999999999994E-2</v>
      </c>
      <c r="M805" s="1204" t="s">
        <v>2298</v>
      </c>
      <c r="N805" s="1235"/>
      <c r="O805" s="460"/>
      <c r="P805" s="460"/>
      <c r="Q805" s="460"/>
    </row>
    <row r="806" spans="1:17" ht="18.75">
      <c r="A806" s="2416"/>
      <c r="B806" s="1234"/>
      <c r="C806" s="280"/>
      <c r="D806" s="280"/>
      <c r="E806" s="280"/>
      <c r="F806" s="1208" t="s">
        <v>2310</v>
      </c>
      <c r="G806" s="1243">
        <f>L801/G805</f>
        <v>47.999999999999993</v>
      </c>
      <c r="H806" s="1243">
        <f>L801/H805</f>
        <v>30</v>
      </c>
      <c r="I806" s="1243">
        <f>L801/I805</f>
        <v>21.818181818181817</v>
      </c>
      <c r="J806" s="1243">
        <f>L801/J805</f>
        <v>19.2</v>
      </c>
      <c r="K806" s="1243">
        <f>L801/K805</f>
        <v>34.285714285714285</v>
      </c>
      <c r="L806" s="1103" t="s">
        <v>2311</v>
      </c>
      <c r="M806" s="1204"/>
      <c r="N806" s="1235"/>
      <c r="O806" s="460"/>
      <c r="P806" s="460"/>
      <c r="Q806" s="460"/>
    </row>
    <row r="807" spans="1:17" ht="18.75">
      <c r="A807" s="2416"/>
      <c r="B807" s="1244" t="s">
        <v>281</v>
      </c>
      <c r="C807" s="1245" t="s">
        <v>2312</v>
      </c>
      <c r="D807" s="280"/>
      <c r="E807" s="280"/>
      <c r="F807" s="1208"/>
      <c r="G807" s="1246"/>
      <c r="H807" s="1246"/>
      <c r="I807" s="1246"/>
      <c r="J807" s="1246"/>
      <c r="K807" s="1246"/>
      <c r="L807" s="1103"/>
      <c r="M807" s="1204"/>
      <c r="N807" s="1235"/>
      <c r="O807" s="460"/>
      <c r="P807" s="460"/>
      <c r="Q807" s="460"/>
    </row>
    <row r="808" spans="1:17">
      <c r="A808" s="2416"/>
      <c r="B808" s="2448" t="s">
        <v>2313</v>
      </c>
      <c r="C808" s="2449"/>
      <c r="D808" s="2449"/>
      <c r="E808" s="2449"/>
      <c r="F808" s="2449"/>
      <c r="G808" s="2449"/>
      <c r="H808" s="2449"/>
      <c r="I808" s="2449"/>
      <c r="J808" s="2449"/>
      <c r="K808" s="2449"/>
      <c r="L808" s="2449"/>
      <c r="M808" s="2449"/>
      <c r="N808" s="2450"/>
      <c r="O808" s="460"/>
      <c r="P808" s="460"/>
      <c r="Q808" s="460"/>
    </row>
    <row r="809" spans="1:17" ht="15.75">
      <c r="A809" s="2416"/>
      <c r="B809" s="1247"/>
      <c r="C809" s="1248"/>
      <c r="D809" s="1248"/>
      <c r="E809" s="1248"/>
      <c r="F809" s="280"/>
      <c r="G809" s="280"/>
      <c r="H809" s="1102"/>
      <c r="I809" s="1102"/>
      <c r="J809" s="1102"/>
      <c r="K809" s="1102"/>
      <c r="L809" s="2451" t="s">
        <v>276</v>
      </c>
      <c r="M809" s="2451"/>
      <c r="N809" s="1235"/>
      <c r="O809" s="460"/>
      <c r="P809" s="460"/>
      <c r="Q809" s="460"/>
    </row>
    <row r="810" spans="1:17" ht="15.75">
      <c r="A810" s="2416"/>
      <c r="B810" s="1247"/>
      <c r="C810" s="1248"/>
      <c r="D810" s="1248"/>
      <c r="E810" s="1248"/>
      <c r="F810" s="280"/>
      <c r="G810" s="280"/>
      <c r="H810" s="1102"/>
      <c r="I810" s="1102"/>
      <c r="J810" s="1102"/>
      <c r="K810" s="1249" t="s">
        <v>2294</v>
      </c>
      <c r="L810" s="2444" t="s">
        <v>22</v>
      </c>
      <c r="M810" s="2445"/>
      <c r="N810" s="1235"/>
      <c r="O810" s="460"/>
      <c r="P810" s="460"/>
      <c r="Q810" s="460"/>
    </row>
    <row r="811" spans="1:17" ht="18">
      <c r="A811" s="2416"/>
      <c r="B811" s="1234"/>
      <c r="C811" s="280"/>
      <c r="D811" s="1102"/>
      <c r="E811" s="1102"/>
      <c r="F811" s="1102"/>
      <c r="G811" s="1102"/>
      <c r="H811" s="1102"/>
      <c r="I811" s="1102"/>
      <c r="J811" s="1102"/>
      <c r="K811" s="1102"/>
      <c r="L811" s="1102"/>
      <c r="M811" s="1204"/>
      <c r="N811" s="1235"/>
      <c r="O811" s="460"/>
      <c r="P811" s="460"/>
      <c r="Q811" s="460"/>
    </row>
    <row r="812" spans="1:17" ht="18.75">
      <c r="A812" s="2416"/>
      <c r="B812" s="1234"/>
      <c r="C812" s="280"/>
      <c r="D812" s="280"/>
      <c r="E812" s="280"/>
      <c r="F812" s="1202" t="s">
        <v>5</v>
      </c>
      <c r="G812" s="1203">
        <v>50</v>
      </c>
      <c r="H812" s="1203">
        <v>500</v>
      </c>
      <c r="I812" s="1203">
        <v>150</v>
      </c>
      <c r="J812" s="1203">
        <v>13</v>
      </c>
      <c r="K812" s="1203">
        <v>13</v>
      </c>
      <c r="L812" s="1102">
        <f>SUM(G812:K812)</f>
        <v>726</v>
      </c>
      <c r="M812" s="1204" t="s">
        <v>2280</v>
      </c>
      <c r="N812" s="1235"/>
      <c r="O812" s="460"/>
      <c r="P812" s="460"/>
      <c r="Q812" s="460"/>
    </row>
    <row r="813" spans="1:17" ht="18.75">
      <c r="A813" s="2416"/>
      <c r="B813" s="1234"/>
      <c r="C813" s="280"/>
      <c r="D813" s="280"/>
      <c r="E813" s="280"/>
      <c r="F813" s="1208" t="s">
        <v>2314</v>
      </c>
      <c r="G813" s="1250">
        <f>G805*G812</f>
        <v>2.5</v>
      </c>
      <c r="H813" s="1250">
        <f>H805*H812</f>
        <v>40</v>
      </c>
      <c r="I813" s="1250">
        <f>I805*I812</f>
        <v>16.5</v>
      </c>
      <c r="J813" s="1250">
        <f>J805*J812</f>
        <v>1.625</v>
      </c>
      <c r="K813" s="1250">
        <f>K805*K812</f>
        <v>0.91000000000000014</v>
      </c>
      <c r="L813" s="1102">
        <f>SUM(G813:K813)</f>
        <v>61.534999999999997</v>
      </c>
      <c r="M813" s="1204" t="str">
        <f>L810</f>
        <v>Kg</v>
      </c>
      <c r="N813" s="1235"/>
      <c r="O813" s="460"/>
      <c r="P813" s="460"/>
      <c r="Q813" s="460"/>
    </row>
    <row r="814" spans="1:17">
      <c r="A814" s="2416"/>
      <c r="B814" s="1234"/>
      <c r="C814" s="280"/>
      <c r="D814" s="280"/>
      <c r="E814" s="280"/>
      <c r="F814" s="280"/>
      <c r="G814" s="1211" t="str">
        <f>L810</f>
        <v>Kg</v>
      </c>
      <c r="H814" s="1211" t="str">
        <f>L810</f>
        <v>Kg</v>
      </c>
      <c r="I814" s="1211" t="str">
        <f>L810</f>
        <v>Kg</v>
      </c>
      <c r="J814" s="1211" t="str">
        <f>L810</f>
        <v>Kg</v>
      </c>
      <c r="K814" s="1211" t="str">
        <f>L810</f>
        <v>Kg</v>
      </c>
      <c r="L814" s="280"/>
      <c r="M814" s="1251"/>
      <c r="N814" s="1235"/>
      <c r="O814" s="460"/>
      <c r="P814" s="460"/>
      <c r="Q814" s="460"/>
    </row>
    <row r="815" spans="1:17" ht="18">
      <c r="A815" s="2416"/>
      <c r="B815" s="671"/>
      <c r="C815" s="1213" t="s">
        <v>2282</v>
      </c>
      <c r="D815" s="1214">
        <v>50</v>
      </c>
      <c r="E815" s="1215" t="s">
        <v>272</v>
      </c>
      <c r="H815" s="280"/>
      <c r="I815" s="280"/>
      <c r="J815" s="280"/>
      <c r="K815" s="280"/>
      <c r="L815" s="280"/>
      <c r="M815" s="1251"/>
      <c r="N815" s="1235"/>
      <c r="O815" s="460"/>
      <c r="P815" s="460"/>
      <c r="Q815" s="460"/>
    </row>
    <row r="816" spans="1:17" ht="18">
      <c r="A816" s="2416"/>
      <c r="B816" s="1234"/>
      <c r="C816" s="280"/>
      <c r="D816" s="280"/>
      <c r="E816" s="280"/>
      <c r="F816" s="1208" t="s">
        <v>10</v>
      </c>
      <c r="G816" s="1217">
        <f>G813/(100-D815)*100</f>
        <v>5</v>
      </c>
      <c r="H816" s="1217">
        <f>H813/(100-D815)*100</f>
        <v>80</v>
      </c>
      <c r="I816" s="1217">
        <f>I813/(100-D815)*100</f>
        <v>33</v>
      </c>
      <c r="J816" s="1217">
        <f>J813/(100-D815)*100</f>
        <v>3.25</v>
      </c>
      <c r="K816" s="1217">
        <f>K813/(100-D815)*100</f>
        <v>1.8200000000000005</v>
      </c>
      <c r="L816" s="1102">
        <f>SUM(G816:K816)</f>
        <v>123.07000000000001</v>
      </c>
      <c r="M816" s="1204" t="str">
        <f>L810</f>
        <v>Kg</v>
      </c>
      <c r="N816" s="1235"/>
      <c r="O816" s="460"/>
      <c r="P816" s="460"/>
      <c r="Q816" s="460"/>
    </row>
    <row r="817" spans="1:17" ht="18">
      <c r="A817" s="2416"/>
      <c r="B817" s="1234"/>
      <c r="C817" s="280"/>
      <c r="D817" s="280"/>
      <c r="E817" s="280"/>
      <c r="F817" s="1208"/>
      <c r="G817" s="1219" t="str">
        <f>L810</f>
        <v>Kg</v>
      </c>
      <c r="H817" s="1219" t="str">
        <f>L810</f>
        <v>Kg</v>
      </c>
      <c r="I817" s="1219" t="str">
        <f>L810</f>
        <v>Kg</v>
      </c>
      <c r="J817" s="1219" t="str">
        <f>L810</f>
        <v>Kg</v>
      </c>
      <c r="K817" s="1219" t="str">
        <f>L810</f>
        <v>Kg</v>
      </c>
      <c r="L817" s="1102"/>
      <c r="M817" s="1204"/>
      <c r="N817" s="1235"/>
      <c r="O817" s="460"/>
      <c r="P817" s="460"/>
      <c r="Q817" s="460"/>
    </row>
    <row r="818" spans="1:17" ht="15.75">
      <c r="A818" s="2416"/>
      <c r="B818" s="1252" t="s">
        <v>272</v>
      </c>
      <c r="C818" s="1231" t="s">
        <v>2303</v>
      </c>
      <c r="D818" s="1253"/>
      <c r="E818" s="1253"/>
      <c r="F818" s="1253"/>
      <c r="G818" s="1253"/>
      <c r="H818" s="1253"/>
      <c r="I818" s="1253"/>
      <c r="J818" s="1253"/>
      <c r="K818" s="1253"/>
      <c r="L818" s="1253"/>
      <c r="M818" s="1253"/>
      <c r="N818" s="1254"/>
      <c r="O818" s="460"/>
      <c r="P818" s="460"/>
      <c r="Q818" s="460"/>
    </row>
    <row r="819" spans="1:17" ht="18.75">
      <c r="A819" s="2416"/>
      <c r="B819" s="1255" t="s">
        <v>276</v>
      </c>
      <c r="C819" s="1256" t="s">
        <v>2300</v>
      </c>
      <c r="D819" s="1225"/>
      <c r="E819" s="1225"/>
      <c r="F819" s="1225"/>
      <c r="G819" s="1225"/>
      <c r="H819" s="1225"/>
      <c r="I819" s="1225"/>
      <c r="J819" s="1225"/>
      <c r="K819" s="1225"/>
      <c r="L819" s="1225"/>
      <c r="M819" s="1225"/>
      <c r="N819" s="1226"/>
      <c r="O819" s="460"/>
      <c r="P819" s="460"/>
      <c r="Q819" s="460"/>
    </row>
    <row r="820" spans="1:17" ht="18.75">
      <c r="A820" s="2416"/>
      <c r="B820" s="1227"/>
      <c r="C820" s="2444" t="s">
        <v>22</v>
      </c>
      <c r="D820" s="2445"/>
      <c r="E820" s="1228"/>
      <c r="F820" s="2444" t="s">
        <v>2301</v>
      </c>
      <c r="G820" s="2445"/>
      <c r="H820" s="1228"/>
      <c r="I820" s="2444" t="s">
        <v>2302</v>
      </c>
      <c r="J820" s="2445"/>
      <c r="K820" s="1228"/>
      <c r="L820" s="2444" t="s">
        <v>1544</v>
      </c>
      <c r="M820" s="2445"/>
      <c r="N820" s="1229"/>
      <c r="O820" s="460"/>
      <c r="P820" s="460"/>
      <c r="Q820" s="460"/>
    </row>
    <row r="821" spans="1:17" ht="18.75">
      <c r="A821" s="2416"/>
      <c r="B821" s="1227"/>
      <c r="C821" s="1228"/>
      <c r="D821" s="1228"/>
      <c r="E821" s="1228"/>
      <c r="F821" s="1228"/>
      <c r="G821" s="1228"/>
      <c r="H821" s="1228"/>
      <c r="I821" s="1228"/>
      <c r="J821" s="1228"/>
      <c r="K821" s="1228"/>
      <c r="L821" s="1228"/>
      <c r="M821" s="1228"/>
      <c r="N821" s="1229"/>
      <c r="O821" s="460"/>
      <c r="P821" s="460"/>
      <c r="Q821" s="460"/>
    </row>
    <row r="822" spans="1:17">
      <c r="A822" s="2416"/>
      <c r="B822" s="2436" t="s">
        <v>2304</v>
      </c>
      <c r="C822" s="2437"/>
      <c r="D822" s="2437"/>
      <c r="E822" s="2437"/>
      <c r="F822" s="2437"/>
      <c r="G822" s="2437"/>
      <c r="H822" s="2437"/>
      <c r="I822" s="2437"/>
      <c r="J822" s="2437"/>
      <c r="K822" s="2437"/>
      <c r="L822" s="2437"/>
      <c r="M822" s="2437"/>
      <c r="N822" s="2438"/>
      <c r="O822" s="460"/>
      <c r="P822" s="460"/>
      <c r="Q822" s="460"/>
    </row>
    <row r="823" spans="1:17">
      <c r="A823" s="2416"/>
      <c r="B823" s="2439"/>
      <c r="C823" s="2440"/>
      <c r="D823" s="2440"/>
      <c r="E823" s="2440"/>
      <c r="F823" s="2440"/>
      <c r="G823" s="2440"/>
      <c r="H823" s="2440"/>
      <c r="I823" s="2440"/>
      <c r="J823" s="2440"/>
      <c r="K823" s="2440"/>
      <c r="L823" s="2440"/>
      <c r="M823" s="2440"/>
      <c r="N823" s="2441"/>
      <c r="O823" s="460"/>
      <c r="P823" s="460"/>
      <c r="Q823" s="460"/>
    </row>
    <row r="824" spans="1:17">
      <c r="A824" s="2416"/>
      <c r="B824" s="1232" t="s">
        <v>295</v>
      </c>
      <c r="C824" s="2427" t="str">
        <f ca="1">CELL("nomfichier")</f>
        <v>E:\0-UPRT\1-UPRT.FR-SITE-WEB\re-recettes-jean-marc-catteau\re-catteau-galettes\[PC-pate-a-galette-du-leon.xls]original</v>
      </c>
      <c r="D824" s="2427"/>
      <c r="E824" s="2427"/>
      <c r="F824" s="2427"/>
      <c r="G824" s="2427"/>
      <c r="H824" s="2427"/>
      <c r="I824" s="2427"/>
      <c r="J824" s="2427"/>
      <c r="K824" s="2427"/>
      <c r="L824" s="2427"/>
      <c r="M824" s="2427"/>
      <c r="N824" s="2428"/>
      <c r="O824" s="460"/>
      <c r="P824" s="460"/>
      <c r="Q824" s="460"/>
    </row>
    <row r="825" spans="1:17">
      <c r="A825" s="2416"/>
      <c r="B825" s="1233" t="s">
        <v>296</v>
      </c>
      <c r="C825" s="2429" t="s">
        <v>2305</v>
      </c>
      <c r="D825" s="2429"/>
      <c r="E825" s="2429"/>
      <c r="F825" s="2429"/>
      <c r="G825" s="2429"/>
      <c r="H825" s="2429"/>
      <c r="I825" s="2429"/>
      <c r="J825" s="2429"/>
      <c r="K825" s="2429"/>
      <c r="L825" s="2429"/>
      <c r="M825" s="2429"/>
      <c r="N825" s="2430"/>
      <c r="O825" s="460"/>
      <c r="P825" s="460"/>
      <c r="Q825" s="460"/>
    </row>
    <row r="826" spans="1:17" ht="15.75" thickBot="1">
      <c r="A826" s="2416"/>
      <c r="B826" s="2431" t="s">
        <v>297</v>
      </c>
      <c r="C826" s="2432"/>
      <c r="D826" s="2432"/>
      <c r="E826" s="2432"/>
      <c r="F826" s="2432"/>
      <c r="G826" s="2432"/>
      <c r="H826" s="2432"/>
      <c r="I826" s="2432"/>
      <c r="J826" s="2432"/>
      <c r="K826" s="2432"/>
      <c r="L826" s="2432"/>
      <c r="M826" s="2432"/>
      <c r="N826" s="2433"/>
      <c r="O826" s="460"/>
      <c r="P826" s="460"/>
      <c r="Q826" s="460"/>
    </row>
    <row r="827" spans="1:17">
      <c r="A827" s="460"/>
      <c r="B827" s="447"/>
      <c r="C827" s="447"/>
      <c r="D827" s="447"/>
      <c r="E827" s="447"/>
      <c r="F827" s="447"/>
      <c r="G827" s="447"/>
      <c r="H827" s="447"/>
      <c r="I827" s="447"/>
      <c r="J827" s="447"/>
      <c r="K827" s="447"/>
      <c r="L827" s="447"/>
      <c r="M827" s="460"/>
      <c r="N827" s="460"/>
      <c r="O827" s="460"/>
      <c r="P827" s="460"/>
      <c r="Q827" s="460"/>
    </row>
    <row r="828" spans="1:17">
      <c r="A828" s="460"/>
      <c r="B828" s="447"/>
      <c r="C828" s="447"/>
      <c r="D828" s="447"/>
      <c r="E828" s="447"/>
      <c r="F828" s="447"/>
      <c r="G828" s="447"/>
      <c r="H828" s="447"/>
      <c r="I828" s="447"/>
      <c r="J828" s="447"/>
      <c r="K828" s="447"/>
      <c r="L828" s="447"/>
      <c r="M828" s="460"/>
      <c r="N828" s="460"/>
      <c r="O828" s="460"/>
      <c r="P828" s="460"/>
      <c r="Q828" s="460"/>
    </row>
    <row r="829" spans="1:17">
      <c r="A829" s="460"/>
      <c r="B829" s="447"/>
      <c r="C829" s="460"/>
      <c r="D829" s="460"/>
      <c r="E829" s="460"/>
      <c r="F829" s="460"/>
      <c r="G829" s="460"/>
      <c r="H829" s="460"/>
      <c r="I829" s="460"/>
      <c r="J829" s="460"/>
      <c r="K829" s="460"/>
      <c r="L829" s="460"/>
      <c r="M829" s="460"/>
      <c r="N829" s="460"/>
      <c r="O829" s="460"/>
      <c r="P829" s="460"/>
      <c r="Q829" s="460"/>
    </row>
    <row r="830" spans="1:17" ht="15" customHeight="1">
      <c r="A830" s="2442" t="s">
        <v>2315</v>
      </c>
      <c r="B830" s="2443"/>
      <c r="C830" s="2443"/>
      <c r="D830" s="2443"/>
      <c r="E830" s="2443"/>
      <c r="F830" s="2443"/>
      <c r="G830" s="2443"/>
      <c r="H830" s="2443"/>
      <c r="I830" s="2443"/>
      <c r="J830" s="2443"/>
      <c r="K830" s="2443"/>
      <c r="L830" s="2443"/>
      <c r="M830" s="2443"/>
      <c r="N830" s="2443"/>
      <c r="O830" s="2443"/>
      <c r="P830" s="2443"/>
      <c r="Q830" s="2443"/>
    </row>
    <row r="831" spans="1:17" ht="15.75" customHeight="1">
      <c r="A831" s="2442"/>
      <c r="B831" s="2443"/>
      <c r="C831" s="2443"/>
      <c r="D831" s="2443"/>
      <c r="E831" s="2443"/>
      <c r="F831" s="2443"/>
      <c r="G831" s="2443"/>
      <c r="H831" s="2443"/>
      <c r="I831" s="2443"/>
      <c r="J831" s="2443"/>
      <c r="K831" s="2443"/>
      <c r="L831" s="2443"/>
      <c r="M831" s="2443"/>
      <c r="N831" s="2443"/>
      <c r="O831" s="2443"/>
      <c r="P831" s="2443"/>
      <c r="Q831" s="2443"/>
    </row>
    <row r="832" spans="1:17" ht="20.100000000000001" customHeight="1">
      <c r="A832" s="460"/>
      <c r="B832" s="460"/>
      <c r="C832" s="460"/>
      <c r="D832" s="460"/>
      <c r="E832" s="460"/>
      <c r="F832" s="460"/>
      <c r="G832" s="460"/>
      <c r="H832" s="460"/>
      <c r="I832" s="460"/>
      <c r="J832" s="460"/>
      <c r="K832" s="460"/>
      <c r="L832" s="460"/>
      <c r="M832" s="460"/>
      <c r="N832" s="460"/>
      <c r="O832" s="460"/>
      <c r="P832" s="460"/>
      <c r="Q832" s="460"/>
    </row>
    <row r="833" spans="1:17" ht="20.100000000000001" customHeight="1">
      <c r="A833" s="460"/>
      <c r="B833" s="460"/>
      <c r="C833" s="460"/>
      <c r="D833" s="460"/>
      <c r="E833" s="1257" t="s">
        <v>2316</v>
      </c>
      <c r="F833" s="1257"/>
      <c r="G833" s="1257"/>
      <c r="H833" s="460"/>
      <c r="I833" s="460"/>
      <c r="J833" s="460"/>
      <c r="K833" s="460"/>
      <c r="L833" s="460"/>
      <c r="M833" s="460"/>
      <c r="N833" s="460"/>
      <c r="O833" s="460"/>
      <c r="P833" s="460"/>
      <c r="Q833" s="460"/>
    </row>
    <row r="834" spans="1:17" ht="20.100000000000001" customHeight="1">
      <c r="A834" s="460"/>
      <c r="B834" s="460"/>
      <c r="C834" s="460"/>
      <c r="D834" s="460"/>
      <c r="E834" s="1257"/>
      <c r="F834" s="1257" t="s">
        <v>2317</v>
      </c>
      <c r="G834" s="1257"/>
      <c r="H834" s="460"/>
      <c r="I834" s="460"/>
      <c r="J834" s="460"/>
      <c r="K834" s="460"/>
      <c r="L834" s="460"/>
      <c r="M834" s="460"/>
      <c r="N834" s="460"/>
      <c r="O834" s="460"/>
      <c r="P834" s="460"/>
      <c r="Q834" s="460"/>
    </row>
    <row r="835" spans="1:17" ht="20.100000000000001" customHeight="1">
      <c r="A835" s="460"/>
      <c r="B835" s="460"/>
      <c r="C835" s="460"/>
      <c r="D835" s="460"/>
      <c r="E835" s="1257"/>
      <c r="F835" s="1257" t="s">
        <v>2318</v>
      </c>
      <c r="G835" s="1257"/>
      <c r="H835" s="460"/>
      <c r="I835" s="460"/>
      <c r="J835" s="460"/>
      <c r="K835" s="460"/>
      <c r="L835" s="460"/>
      <c r="M835" s="460"/>
      <c r="N835" s="460"/>
      <c r="O835" s="460"/>
      <c r="P835" s="460"/>
      <c r="Q835" s="460"/>
    </row>
    <row r="836" spans="1:17" ht="20.100000000000001" customHeight="1">
      <c r="A836" s="460"/>
      <c r="B836" s="460"/>
      <c r="C836" s="460"/>
      <c r="D836" s="460"/>
      <c r="E836" s="1257"/>
      <c r="F836" s="1257" t="s">
        <v>2319</v>
      </c>
      <c r="G836" s="1257"/>
      <c r="H836" s="460"/>
      <c r="I836" s="460"/>
      <c r="J836" s="460"/>
      <c r="K836" s="460"/>
      <c r="L836" s="460"/>
      <c r="M836" s="460"/>
      <c r="N836" s="460"/>
      <c r="O836" s="460"/>
      <c r="P836" s="460"/>
      <c r="Q836" s="460"/>
    </row>
    <row r="837" spans="1:17" ht="20.100000000000001" customHeight="1">
      <c r="A837" s="460"/>
      <c r="B837" s="460"/>
      <c r="C837" s="460"/>
      <c r="D837" s="460"/>
      <c r="E837" s="460"/>
      <c r="F837" s="1257" t="s">
        <v>2320</v>
      </c>
      <c r="G837" s="460"/>
      <c r="H837" s="460"/>
      <c r="I837" s="460"/>
      <c r="J837" s="460"/>
      <c r="K837" s="460"/>
      <c r="L837" s="460"/>
      <c r="M837" s="460"/>
      <c r="N837" s="460"/>
      <c r="O837" s="460"/>
      <c r="P837" s="460"/>
      <c r="Q837" s="460"/>
    </row>
    <row r="838" spans="1:17" ht="20.100000000000001" customHeight="1">
      <c r="A838" s="460"/>
      <c r="B838" s="460"/>
      <c r="C838" s="460"/>
      <c r="D838" s="460"/>
      <c r="E838" s="1257" t="s">
        <v>2321</v>
      </c>
      <c r="F838" s="460"/>
      <c r="G838" s="460"/>
      <c r="H838" s="460"/>
      <c r="I838" s="460"/>
      <c r="J838" s="460"/>
      <c r="K838" s="460"/>
      <c r="L838" s="460"/>
      <c r="M838" s="460"/>
      <c r="N838" s="460"/>
      <c r="O838" s="460"/>
      <c r="P838" s="460"/>
      <c r="Q838" s="460"/>
    </row>
    <row r="839" spans="1:17" ht="20.100000000000001" customHeight="1">
      <c r="A839" s="460"/>
      <c r="B839" s="460"/>
      <c r="C839" s="460"/>
      <c r="D839" s="460"/>
      <c r="E839" s="460"/>
      <c r="F839" s="460"/>
      <c r="G839" s="460"/>
      <c r="H839" s="460"/>
      <c r="I839" s="460"/>
      <c r="J839" s="460"/>
      <c r="K839" s="460"/>
      <c r="L839" s="460"/>
      <c r="M839" s="460"/>
      <c r="N839" s="460"/>
      <c r="O839" s="460"/>
      <c r="P839" s="460"/>
      <c r="Q839" s="460"/>
    </row>
    <row r="840" spans="1:17" ht="20.100000000000001" customHeight="1">
      <c r="A840" s="460"/>
      <c r="B840" s="460"/>
      <c r="C840" s="460"/>
      <c r="D840" s="460"/>
      <c r="E840" s="460"/>
      <c r="F840" s="460"/>
      <c r="G840" s="460"/>
      <c r="H840" s="460"/>
      <c r="I840" s="460"/>
      <c r="J840" s="460"/>
      <c r="K840" s="460"/>
      <c r="L840" s="460"/>
      <c r="M840" s="460"/>
      <c r="N840" s="460"/>
      <c r="O840" s="460"/>
      <c r="P840" s="460"/>
      <c r="Q840" s="460"/>
    </row>
    <row r="841" spans="1:17" ht="20.100000000000001" customHeight="1">
      <c r="A841" s="460"/>
      <c r="B841" s="460"/>
      <c r="C841" s="460"/>
      <c r="D841" s="460"/>
      <c r="E841" s="460"/>
      <c r="F841" s="460"/>
      <c r="G841" s="460"/>
      <c r="H841" s="460"/>
      <c r="I841" s="460"/>
      <c r="J841" s="460"/>
      <c r="K841" s="460"/>
      <c r="L841" s="460"/>
      <c r="M841" s="460"/>
      <c r="N841" s="460"/>
      <c r="O841" s="460"/>
      <c r="P841" s="460"/>
      <c r="Q841" s="460"/>
    </row>
    <row r="842" spans="1:17" ht="20.100000000000001" customHeight="1">
      <c r="A842" s="460"/>
      <c r="B842" s="460"/>
      <c r="C842" s="460"/>
      <c r="D842" s="460"/>
      <c r="E842" s="460"/>
      <c r="F842" s="460"/>
      <c r="G842" s="460"/>
      <c r="H842" s="460"/>
      <c r="I842" s="460"/>
      <c r="J842" s="460"/>
      <c r="K842" s="460"/>
      <c r="L842" s="460"/>
      <c r="M842" s="460"/>
      <c r="N842" s="460"/>
      <c r="O842" s="460"/>
      <c r="P842" s="460"/>
      <c r="Q842" s="460"/>
    </row>
    <row r="843" spans="1:17" ht="20.100000000000001" customHeight="1">
      <c r="A843" s="460"/>
      <c r="B843" s="460"/>
      <c r="C843" s="1258" t="s">
        <v>2322</v>
      </c>
      <c r="D843" s="1258"/>
      <c r="E843" s="1258"/>
      <c r="F843" s="1258"/>
      <c r="G843" s="1258"/>
      <c r="H843" s="1258"/>
      <c r="I843" s="1258" t="s">
        <v>2323</v>
      </c>
      <c r="J843" s="460"/>
      <c r="K843" s="460"/>
      <c r="L843" s="460"/>
      <c r="M843" s="460"/>
      <c r="N843" s="460"/>
      <c r="O843" s="460"/>
      <c r="P843" s="460"/>
      <c r="Q843" s="460"/>
    </row>
    <row r="844" spans="1:17" ht="20.100000000000001" customHeight="1">
      <c r="A844" s="460"/>
      <c r="B844" s="460"/>
      <c r="C844" s="460"/>
      <c r="D844" s="460"/>
      <c r="E844" s="460"/>
      <c r="F844" s="460"/>
      <c r="G844" s="460"/>
      <c r="H844" s="460"/>
      <c r="I844" s="460"/>
      <c r="J844" s="460"/>
      <c r="K844" s="460"/>
      <c r="L844" s="460"/>
      <c r="M844" s="460"/>
      <c r="N844" s="460"/>
      <c r="O844" s="460"/>
      <c r="P844" s="460"/>
      <c r="Q844" s="460"/>
    </row>
    <row r="845" spans="1:17" ht="20.100000000000001" customHeight="1">
      <c r="A845" s="460"/>
      <c r="B845" s="460"/>
      <c r="C845" s="460"/>
      <c r="D845" s="1258" t="s">
        <v>2324</v>
      </c>
      <c r="E845" s="460"/>
      <c r="F845" s="460"/>
      <c r="G845" s="460"/>
      <c r="H845" s="460"/>
      <c r="I845" s="1258"/>
      <c r="J845" s="460"/>
      <c r="K845" s="460"/>
      <c r="L845" s="460"/>
      <c r="M845" s="460"/>
      <c r="N845" s="460"/>
      <c r="O845" s="460"/>
      <c r="P845" s="460"/>
      <c r="Q845" s="460"/>
    </row>
    <row r="846" spans="1:17" ht="20.100000000000001" customHeight="1">
      <c r="A846" s="460"/>
      <c r="B846" s="460"/>
      <c r="C846" s="460"/>
      <c r="D846" s="1258" t="s">
        <v>15</v>
      </c>
      <c r="E846" s="460"/>
      <c r="F846" s="460"/>
      <c r="G846" s="460"/>
      <c r="H846" s="1259" t="s">
        <v>17</v>
      </c>
      <c r="I846" s="1258"/>
      <c r="J846" s="460"/>
      <c r="K846" s="460"/>
      <c r="L846" s="460"/>
      <c r="M846" s="460"/>
      <c r="N846" s="460"/>
      <c r="O846" s="460"/>
      <c r="P846" s="460"/>
      <c r="Q846" s="460"/>
    </row>
    <row r="847" spans="1:17" ht="20.100000000000001" customHeight="1">
      <c r="A847" s="460"/>
      <c r="B847" s="460"/>
      <c r="C847" s="460"/>
      <c r="D847" s="1258" t="s">
        <v>16</v>
      </c>
      <c r="E847" s="460"/>
      <c r="F847" s="460"/>
      <c r="G847" s="460"/>
      <c r="H847" s="1260"/>
      <c r="I847" s="1260" t="s">
        <v>2325</v>
      </c>
      <c r="J847" s="460"/>
      <c r="K847" s="460"/>
      <c r="L847" s="460"/>
      <c r="M847" s="460"/>
      <c r="N847" s="460"/>
      <c r="O847" s="460"/>
      <c r="P847" s="460"/>
      <c r="Q847" s="460"/>
    </row>
    <row r="848" spans="1:17" ht="20.100000000000001" customHeight="1">
      <c r="A848" s="460"/>
      <c r="B848" s="460"/>
      <c r="C848" s="460"/>
      <c r="D848" s="1258" t="s">
        <v>17</v>
      </c>
      <c r="E848" s="460"/>
      <c r="F848" s="460"/>
      <c r="G848" s="460"/>
      <c r="H848" s="1260"/>
      <c r="I848" s="1260" t="s">
        <v>2326</v>
      </c>
      <c r="J848" s="460"/>
      <c r="K848" s="460"/>
      <c r="L848" s="460"/>
      <c r="M848" s="460"/>
      <c r="N848" s="460"/>
      <c r="O848" s="460"/>
      <c r="P848" s="460"/>
      <c r="Q848" s="460"/>
    </row>
    <row r="849" spans="1:17" ht="20.100000000000001" customHeight="1">
      <c r="A849" s="460"/>
      <c r="B849" s="460"/>
      <c r="C849" s="460"/>
      <c r="D849" s="1258" t="s">
        <v>18</v>
      </c>
      <c r="E849" s="460"/>
      <c r="F849" s="460"/>
      <c r="G849" s="460"/>
      <c r="H849" s="1259" t="s">
        <v>73</v>
      </c>
      <c r="I849" s="460"/>
      <c r="J849" s="460"/>
      <c r="K849" s="460"/>
      <c r="L849" s="460"/>
      <c r="M849" s="460"/>
      <c r="N849" s="460"/>
      <c r="O849" s="460"/>
      <c r="P849" s="460"/>
      <c r="Q849" s="460"/>
    </row>
    <row r="850" spans="1:17" ht="20.100000000000001" customHeight="1">
      <c r="A850" s="460"/>
      <c r="B850" s="460"/>
      <c r="C850" s="460"/>
      <c r="D850" s="1258" t="s">
        <v>2327</v>
      </c>
      <c r="E850" s="460"/>
      <c r="F850" s="460"/>
      <c r="G850" s="460"/>
      <c r="H850" s="1260"/>
      <c r="I850" s="1260" t="s">
        <v>2328</v>
      </c>
      <c r="J850" s="460"/>
      <c r="K850" s="460"/>
      <c r="L850" s="1258"/>
      <c r="M850" s="460"/>
      <c r="N850" s="460"/>
      <c r="O850" s="460"/>
      <c r="P850" s="460"/>
      <c r="Q850" s="460"/>
    </row>
    <row r="851" spans="1:17" ht="20.100000000000001" customHeight="1">
      <c r="A851" s="460"/>
      <c r="B851" s="460"/>
      <c r="C851" s="460"/>
      <c r="D851" s="460"/>
      <c r="E851" s="460"/>
      <c r="F851" s="460"/>
      <c r="G851" s="460"/>
      <c r="H851" s="1259" t="s">
        <v>63</v>
      </c>
      <c r="I851" s="1258"/>
      <c r="J851" s="1258"/>
      <c r="K851" s="460"/>
      <c r="L851" s="1258"/>
      <c r="M851" s="460"/>
      <c r="N851" s="460"/>
      <c r="O851" s="460"/>
      <c r="P851" s="460"/>
      <c r="Q851" s="460"/>
    </row>
    <row r="852" spans="1:17" ht="20.100000000000001" customHeight="1">
      <c r="A852" s="460"/>
      <c r="B852" s="460"/>
      <c r="C852" s="460"/>
      <c r="D852" s="1258" t="s">
        <v>2329</v>
      </c>
      <c r="E852" s="460"/>
      <c r="F852" s="460"/>
      <c r="G852" s="460"/>
      <c r="H852" s="1260"/>
      <c r="I852" s="1260" t="s">
        <v>2330</v>
      </c>
      <c r="J852" s="1260"/>
      <c r="K852" s="460"/>
      <c r="L852" s="1258"/>
      <c r="M852" s="460"/>
      <c r="N852" s="460"/>
      <c r="O852" s="460"/>
      <c r="P852" s="460"/>
      <c r="Q852" s="460"/>
    </row>
    <row r="853" spans="1:17" ht="20.100000000000001" customHeight="1">
      <c r="A853" s="460"/>
      <c r="B853" s="460"/>
      <c r="C853" s="460"/>
      <c r="D853" s="1258" t="s">
        <v>15</v>
      </c>
      <c r="E853" s="460"/>
      <c r="F853" s="460"/>
      <c r="G853" s="460"/>
      <c r="H853" s="1259" t="s">
        <v>122</v>
      </c>
      <c r="I853" s="1258"/>
      <c r="J853" s="460"/>
      <c r="K853" s="460"/>
      <c r="L853" s="1258"/>
      <c r="M853" s="460"/>
      <c r="N853" s="460"/>
      <c r="O853" s="460"/>
      <c r="P853" s="460"/>
      <c r="Q853" s="460"/>
    </row>
    <row r="854" spans="1:17" ht="20.100000000000001" customHeight="1">
      <c r="A854" s="460"/>
      <c r="B854" s="460"/>
      <c r="C854" s="460"/>
      <c r="D854" s="1258" t="s">
        <v>16</v>
      </c>
      <c r="E854" s="460"/>
      <c r="F854" s="460"/>
      <c r="G854" s="460"/>
      <c r="H854" s="1260"/>
      <c r="I854" s="1260" t="s">
        <v>2331</v>
      </c>
      <c r="J854" s="460"/>
      <c r="K854" s="460"/>
      <c r="L854" s="1258"/>
      <c r="M854" s="460"/>
      <c r="N854" s="460"/>
      <c r="O854" s="460"/>
      <c r="P854" s="460"/>
      <c r="Q854" s="460"/>
    </row>
    <row r="855" spans="1:17" ht="20.100000000000001" customHeight="1">
      <c r="A855" s="460"/>
      <c r="B855" s="460"/>
      <c r="C855" s="460"/>
      <c r="D855" s="1258" t="s">
        <v>17</v>
      </c>
      <c r="E855" s="460"/>
      <c r="F855" s="460"/>
      <c r="G855" s="460"/>
      <c r="H855" s="1259" t="s">
        <v>868</v>
      </c>
      <c r="I855" s="1258"/>
      <c r="J855" s="460"/>
      <c r="K855" s="460"/>
      <c r="L855" s="1258"/>
      <c r="M855" s="460"/>
      <c r="N855" s="460"/>
      <c r="O855" s="460"/>
      <c r="P855" s="460"/>
      <c r="Q855" s="460"/>
    </row>
    <row r="856" spans="1:17" ht="20.100000000000001" customHeight="1">
      <c r="A856" s="460"/>
      <c r="B856" s="460"/>
      <c r="C856" s="460"/>
      <c r="D856" s="1258" t="s">
        <v>18</v>
      </c>
      <c r="E856" s="460"/>
      <c r="F856" s="460"/>
      <c r="G856" s="460"/>
      <c r="H856" s="1260"/>
      <c r="I856" s="1260" t="s">
        <v>2332</v>
      </c>
      <c r="J856" s="460"/>
      <c r="K856" s="460"/>
      <c r="L856" s="1258"/>
      <c r="M856" s="460"/>
      <c r="N856" s="460"/>
      <c r="O856" s="460"/>
      <c r="P856" s="460"/>
      <c r="Q856" s="460"/>
    </row>
    <row r="857" spans="1:17" ht="20.100000000000001" customHeight="1">
      <c r="A857" s="460"/>
      <c r="B857" s="460"/>
      <c r="C857" s="460"/>
      <c r="D857" s="1258" t="s">
        <v>2327</v>
      </c>
      <c r="E857" s="460"/>
      <c r="F857" s="460"/>
      <c r="G857" s="460"/>
      <c r="H857" s="1259" t="s">
        <v>68</v>
      </c>
      <c r="I857" s="1258"/>
      <c r="J857" s="460"/>
      <c r="K857" s="460"/>
      <c r="L857" s="460"/>
      <c r="M857" s="460"/>
      <c r="N857" s="460"/>
      <c r="O857" s="460"/>
      <c r="P857" s="460"/>
      <c r="Q857" s="460"/>
    </row>
    <row r="858" spans="1:17" ht="20.100000000000001" customHeight="1">
      <c r="A858" s="460"/>
      <c r="B858" s="460"/>
      <c r="C858" s="460"/>
      <c r="D858" s="1258"/>
      <c r="E858" s="460"/>
      <c r="F858" s="460"/>
      <c r="G858" s="460"/>
      <c r="H858" s="1260"/>
      <c r="I858" s="1260" t="s">
        <v>2333</v>
      </c>
      <c r="J858" s="460"/>
      <c r="K858" s="460"/>
      <c r="L858" s="1258"/>
      <c r="M858" s="460"/>
      <c r="N858" s="460"/>
      <c r="O858" s="460"/>
      <c r="P858" s="460"/>
      <c r="Q858" s="460"/>
    </row>
    <row r="859" spans="1:17" ht="20.100000000000001" customHeight="1">
      <c r="A859" s="460"/>
      <c r="B859" s="460"/>
      <c r="C859" s="460"/>
      <c r="D859" s="1258" t="s">
        <v>2334</v>
      </c>
      <c r="E859" s="460"/>
      <c r="F859" s="460"/>
      <c r="G859" s="460"/>
      <c r="H859" s="1260"/>
      <c r="I859" s="1260" t="s">
        <v>2335</v>
      </c>
      <c r="J859" s="460"/>
      <c r="K859" s="460"/>
      <c r="L859" s="460"/>
      <c r="M859" s="460"/>
      <c r="N859" s="460"/>
      <c r="O859" s="460"/>
      <c r="P859" s="460"/>
      <c r="Q859" s="460"/>
    </row>
    <row r="860" spans="1:17" ht="20.100000000000001" customHeight="1">
      <c r="A860" s="460"/>
      <c r="B860" s="460"/>
      <c r="C860" s="460"/>
      <c r="D860" s="1258" t="s">
        <v>15</v>
      </c>
      <c r="E860" s="460"/>
      <c r="F860" s="460"/>
      <c r="G860" s="460"/>
      <c r="H860" s="1260"/>
      <c r="I860" s="1260" t="s">
        <v>2336</v>
      </c>
      <c r="J860" s="460"/>
      <c r="K860" s="460"/>
      <c r="L860" s="460"/>
      <c r="M860" s="460"/>
      <c r="N860" s="460"/>
      <c r="O860" s="460"/>
      <c r="P860" s="460"/>
      <c r="Q860" s="460"/>
    </row>
    <row r="861" spans="1:17" ht="20.100000000000001" customHeight="1">
      <c r="A861" s="460"/>
      <c r="B861" s="460"/>
      <c r="C861" s="460"/>
      <c r="D861" s="1258" t="s">
        <v>16</v>
      </c>
      <c r="E861" s="460"/>
      <c r="F861" s="460"/>
      <c r="G861" s="460"/>
      <c r="H861" s="1260"/>
      <c r="I861" s="1260" t="s">
        <v>2337</v>
      </c>
      <c r="J861" s="460"/>
      <c r="K861" s="460"/>
      <c r="L861" s="460"/>
      <c r="M861" s="460"/>
      <c r="N861" s="460"/>
      <c r="O861" s="460"/>
      <c r="P861" s="460"/>
      <c r="Q861" s="460"/>
    </row>
    <row r="862" spans="1:17" ht="20.100000000000001" customHeight="1">
      <c r="A862" s="460"/>
      <c r="B862" s="460"/>
      <c r="C862" s="460"/>
      <c r="D862" s="1258" t="s">
        <v>17</v>
      </c>
      <c r="E862" s="460"/>
      <c r="F862" s="460"/>
      <c r="G862" s="460"/>
      <c r="H862" s="460"/>
      <c r="I862" s="460"/>
      <c r="J862" s="460"/>
      <c r="K862" s="460"/>
      <c r="L862" s="460"/>
      <c r="M862" s="460"/>
      <c r="N862" s="460"/>
      <c r="O862" s="460"/>
      <c r="P862" s="460"/>
      <c r="Q862" s="460"/>
    </row>
    <row r="863" spans="1:17" ht="20.100000000000001" customHeight="1">
      <c r="A863" s="460"/>
      <c r="B863" s="460"/>
      <c r="C863" s="460"/>
      <c r="D863" s="1261" t="s">
        <v>2338</v>
      </c>
      <c r="E863" s="1261"/>
      <c r="F863" s="460"/>
      <c r="G863" s="460"/>
      <c r="H863" s="460"/>
      <c r="I863" s="460"/>
      <c r="J863" s="460"/>
      <c r="K863" s="460"/>
      <c r="L863" s="460"/>
      <c r="M863" s="460"/>
      <c r="N863" s="460"/>
      <c r="O863" s="460"/>
      <c r="P863" s="460"/>
      <c r="Q863" s="460"/>
    </row>
    <row r="864" spans="1:17" ht="20.100000000000001" customHeight="1">
      <c r="A864" s="460"/>
      <c r="B864" s="460"/>
      <c r="C864" s="460"/>
      <c r="D864" s="1258" t="s">
        <v>18</v>
      </c>
      <c r="E864" s="460"/>
      <c r="F864" s="460"/>
      <c r="G864" s="460"/>
      <c r="H864" s="460"/>
      <c r="I864" s="460"/>
      <c r="J864" s="460"/>
      <c r="K864" s="460"/>
      <c r="L864" s="460"/>
      <c r="M864" s="460"/>
      <c r="N864" s="460"/>
      <c r="O864" s="460"/>
      <c r="P864" s="460"/>
      <c r="Q864" s="460"/>
    </row>
    <row r="865" spans="1:17" ht="20.100000000000001" customHeight="1">
      <c r="A865" s="460"/>
      <c r="B865" s="460"/>
      <c r="C865" s="460"/>
      <c r="D865" s="1258" t="s">
        <v>2327</v>
      </c>
      <c r="E865" s="460"/>
      <c r="F865" s="460"/>
      <c r="G865" s="460"/>
      <c r="H865" s="460"/>
      <c r="I865" s="460"/>
      <c r="J865" s="460"/>
      <c r="K865" s="460"/>
      <c r="L865" s="460"/>
      <c r="M865" s="460"/>
      <c r="N865" s="460"/>
      <c r="O865" s="460"/>
      <c r="P865" s="460"/>
      <c r="Q865" s="460"/>
    </row>
    <row r="866" spans="1:17" ht="20.100000000000001" customHeight="1">
      <c r="A866" s="460"/>
      <c r="B866" s="460"/>
      <c r="C866" s="460"/>
      <c r="D866" s="1258"/>
      <c r="E866" s="460"/>
      <c r="F866" s="460"/>
      <c r="G866" s="460"/>
      <c r="H866" s="460"/>
      <c r="I866" s="460"/>
      <c r="J866" s="460"/>
      <c r="K866" s="460"/>
      <c r="L866" s="460"/>
      <c r="M866" s="460"/>
      <c r="N866" s="460"/>
      <c r="O866" s="460"/>
      <c r="P866" s="460"/>
      <c r="Q866" s="460"/>
    </row>
    <row r="867" spans="1:17" ht="20.100000000000001" customHeight="1">
      <c r="A867" s="460"/>
      <c r="B867" s="460"/>
      <c r="C867" s="460"/>
      <c r="D867" s="1258" t="s">
        <v>2339</v>
      </c>
      <c r="E867" s="460"/>
      <c r="F867" s="460"/>
      <c r="G867" s="460"/>
      <c r="H867" s="460"/>
      <c r="I867" s="460"/>
      <c r="J867" s="460"/>
      <c r="K867" s="460"/>
      <c r="L867" s="460"/>
      <c r="M867" s="460"/>
      <c r="N867" s="460"/>
      <c r="O867" s="460"/>
      <c r="P867" s="460"/>
      <c r="Q867" s="460"/>
    </row>
    <row r="868" spans="1:17" ht="20.100000000000001" customHeight="1">
      <c r="A868" s="460"/>
      <c r="B868" s="460"/>
      <c r="C868" s="460"/>
      <c r="D868" s="1258" t="s">
        <v>15</v>
      </c>
      <c r="E868" s="460"/>
      <c r="F868" s="460"/>
      <c r="G868" s="460"/>
      <c r="H868" s="460"/>
      <c r="I868" s="460"/>
      <c r="J868" s="460"/>
      <c r="K868" s="460"/>
      <c r="L868" s="460"/>
      <c r="M868" s="460"/>
      <c r="N868" s="460"/>
      <c r="O868" s="460"/>
      <c r="P868" s="460"/>
      <c r="Q868" s="460"/>
    </row>
    <row r="869" spans="1:17" ht="20.100000000000001" customHeight="1">
      <c r="A869" s="460"/>
      <c r="B869" s="460"/>
      <c r="C869" s="460"/>
      <c r="D869" s="1258" t="s">
        <v>16</v>
      </c>
      <c r="E869" s="460"/>
      <c r="F869" s="460"/>
      <c r="G869" s="460"/>
      <c r="H869" s="460"/>
      <c r="I869" s="460"/>
      <c r="J869" s="460"/>
      <c r="K869" s="460"/>
      <c r="L869" s="460"/>
      <c r="M869" s="460"/>
      <c r="N869" s="460"/>
      <c r="O869" s="460"/>
      <c r="P869" s="460"/>
      <c r="Q869" s="460"/>
    </row>
    <row r="870" spans="1:17" ht="20.100000000000001" customHeight="1">
      <c r="A870" s="460"/>
      <c r="B870" s="460"/>
      <c r="C870" s="460"/>
      <c r="D870" s="1258" t="s">
        <v>17</v>
      </c>
      <c r="E870" s="460"/>
      <c r="F870" s="460"/>
      <c r="G870" s="460"/>
      <c r="H870" s="460"/>
      <c r="I870" s="460"/>
      <c r="J870" s="460"/>
      <c r="K870" s="460"/>
      <c r="L870" s="460"/>
      <c r="M870" s="460"/>
      <c r="N870" s="460"/>
      <c r="O870" s="460"/>
      <c r="P870" s="460"/>
      <c r="Q870" s="460"/>
    </row>
    <row r="871" spans="1:17" ht="20.100000000000001" customHeight="1">
      <c r="A871" s="460"/>
      <c r="B871" s="460"/>
      <c r="C871" s="460"/>
      <c r="D871" s="1258" t="s">
        <v>18</v>
      </c>
      <c r="E871" s="460"/>
      <c r="F871" s="460"/>
      <c r="G871" s="460"/>
      <c r="H871" s="460"/>
      <c r="I871" s="460"/>
      <c r="J871" s="460"/>
      <c r="K871" s="460"/>
      <c r="L871" s="460"/>
      <c r="M871" s="460"/>
      <c r="N871" s="460"/>
      <c r="O871" s="460"/>
      <c r="P871" s="460"/>
      <c r="Q871" s="460"/>
    </row>
    <row r="872" spans="1:17" ht="20.100000000000001" customHeight="1">
      <c r="A872" s="460"/>
      <c r="B872" s="460"/>
      <c r="C872" s="460"/>
      <c r="D872" s="1258" t="s">
        <v>2327</v>
      </c>
      <c r="E872" s="460"/>
      <c r="F872" s="460"/>
      <c r="G872" s="460"/>
      <c r="H872" s="460"/>
      <c r="I872" s="460"/>
      <c r="J872" s="460"/>
      <c r="K872" s="460"/>
      <c r="L872" s="460"/>
      <c r="M872" s="460"/>
      <c r="N872" s="460"/>
      <c r="O872" s="460"/>
      <c r="P872" s="460"/>
      <c r="Q872" s="460"/>
    </row>
    <row r="873" spans="1:17" ht="20.100000000000001" customHeight="1">
      <c r="A873" s="460"/>
      <c r="B873" s="460"/>
      <c r="C873" s="460"/>
      <c r="D873" s="1258"/>
      <c r="E873" s="460"/>
      <c r="F873" s="460"/>
      <c r="G873" s="460"/>
      <c r="H873" s="460"/>
      <c r="I873" s="460"/>
      <c r="J873" s="460"/>
      <c r="K873" s="460"/>
      <c r="L873" s="460"/>
      <c r="M873" s="460"/>
      <c r="N873" s="460"/>
      <c r="O873" s="460"/>
      <c r="P873" s="460"/>
      <c r="Q873" s="460"/>
    </row>
    <row r="874" spans="1:17">
      <c r="A874" s="280"/>
      <c r="B874" s="1262"/>
      <c r="C874" s="1262"/>
      <c r="D874" s="1262"/>
      <c r="E874" s="1262"/>
      <c r="F874" s="1262"/>
      <c r="G874" s="1262"/>
      <c r="H874" s="1262"/>
      <c r="I874" s="1262"/>
      <c r="J874" s="1262"/>
      <c r="K874" s="1262"/>
      <c r="L874" s="1262"/>
      <c r="M874" s="1262"/>
      <c r="N874" s="1262"/>
      <c r="O874" s="1262"/>
      <c r="P874" s="1262"/>
      <c r="Q874" s="1262"/>
    </row>
    <row r="875" spans="1:17" ht="18">
      <c r="A875" s="460"/>
      <c r="B875" s="447"/>
      <c r="C875" s="1263" t="s">
        <v>2340</v>
      </c>
      <c r="D875" s="447"/>
      <c r="E875" s="447"/>
      <c r="F875" s="447"/>
      <c r="G875" s="447"/>
      <c r="H875" s="447"/>
      <c r="I875" s="447"/>
      <c r="J875" s="447"/>
      <c r="K875" s="447"/>
      <c r="L875" s="447"/>
      <c r="M875" s="447"/>
      <c r="N875" s="447"/>
      <c r="O875" s="447"/>
      <c r="P875" s="447"/>
      <c r="Q875" s="447"/>
    </row>
    <row r="876" spans="1:17">
      <c r="A876" s="460"/>
      <c r="B876" s="447"/>
      <c r="C876" s="447"/>
      <c r="D876" s="447"/>
      <c r="E876" s="447"/>
      <c r="F876" s="447"/>
      <c r="G876" s="447"/>
      <c r="H876" s="447"/>
      <c r="I876" s="447"/>
      <c r="J876" s="447"/>
      <c r="K876" s="447"/>
      <c r="L876" s="447"/>
      <c r="M876" s="460"/>
      <c r="N876" s="460"/>
      <c r="O876" s="460"/>
      <c r="P876" s="460"/>
      <c r="Q876" s="460"/>
    </row>
    <row r="877" spans="1:17" ht="18">
      <c r="A877" s="460"/>
      <c r="B877" s="460"/>
      <c r="C877" s="1263" t="s">
        <v>2341</v>
      </c>
      <c r="D877" s="460"/>
      <c r="E877" s="460"/>
      <c r="F877" s="460"/>
      <c r="G877" s="460"/>
      <c r="H877" s="460"/>
      <c r="I877" s="460"/>
      <c r="J877" s="460"/>
      <c r="K877" s="460"/>
      <c r="L877" s="460"/>
      <c r="M877" s="460"/>
      <c r="N877" s="460"/>
      <c r="O877" s="460"/>
      <c r="P877" s="460"/>
      <c r="Q877" s="460"/>
    </row>
    <row r="878" spans="1:17">
      <c r="A878" s="460"/>
      <c r="B878" s="460"/>
      <c r="C878" s="460"/>
      <c r="D878" s="460"/>
      <c r="E878" s="460"/>
      <c r="F878" s="460"/>
      <c r="G878" s="460"/>
      <c r="H878" s="460"/>
      <c r="I878" s="460"/>
      <c r="J878" s="460"/>
      <c r="K878" s="460"/>
      <c r="L878" s="460"/>
      <c r="M878" s="460"/>
      <c r="N878" s="460"/>
      <c r="O878" s="460"/>
      <c r="P878" s="460"/>
      <c r="Q878" s="460"/>
    </row>
    <row r="879" spans="1:17">
      <c r="A879" s="497"/>
      <c r="B879" s="498"/>
      <c r="C879" s="499"/>
      <c r="D879" s="499"/>
      <c r="E879" s="499"/>
      <c r="F879" s="499"/>
      <c r="G879" s="499"/>
      <c r="H879" s="499"/>
      <c r="I879" s="499"/>
      <c r="J879" s="498"/>
      <c r="K879" s="498"/>
      <c r="L879" s="498"/>
      <c r="M879" s="497"/>
      <c r="N879" s="497"/>
      <c r="O879" s="497"/>
      <c r="P879" s="497"/>
      <c r="Q879" s="497"/>
    </row>
    <row r="881" spans="1:17" ht="20.100000000000001" customHeight="1">
      <c r="A881" s="460"/>
      <c r="B881" s="460"/>
      <c r="M881" s="460"/>
      <c r="N881" s="460"/>
      <c r="O881" s="460"/>
      <c r="P881" s="460"/>
      <c r="Q881" s="460"/>
    </row>
    <row r="882" spans="1:17" ht="20.100000000000001" customHeight="1">
      <c r="A882" s="460"/>
      <c r="B882" s="460"/>
      <c r="M882" s="460"/>
      <c r="N882" s="460"/>
      <c r="O882" s="460"/>
      <c r="P882" s="460"/>
      <c r="Q882" s="460"/>
    </row>
    <row r="883" spans="1:17" ht="20.100000000000001" customHeight="1">
      <c r="A883" s="460"/>
      <c r="B883" s="460"/>
      <c r="M883" s="460"/>
      <c r="N883" s="460"/>
      <c r="O883" s="460"/>
      <c r="P883" s="460"/>
      <c r="Q883" s="460"/>
    </row>
    <row r="884" spans="1:17" ht="20.100000000000001" customHeight="1">
      <c r="A884" s="460"/>
      <c r="B884" s="460"/>
      <c r="M884" s="460"/>
      <c r="N884" s="460"/>
      <c r="O884" s="460"/>
      <c r="P884" s="460"/>
      <c r="Q884" s="460"/>
    </row>
    <row r="885" spans="1:17" ht="20.100000000000001" customHeight="1">
      <c r="A885" s="460"/>
      <c r="B885" s="460"/>
      <c r="M885" s="460"/>
      <c r="N885" s="460"/>
      <c r="O885" s="460"/>
      <c r="P885" s="460"/>
      <c r="Q885" s="460"/>
    </row>
    <row r="886" spans="1:17" ht="20.100000000000001" customHeight="1">
      <c r="A886" s="460"/>
      <c r="B886" s="460"/>
      <c r="M886" s="460"/>
      <c r="N886" s="460"/>
      <c r="O886" s="460"/>
      <c r="P886" s="460"/>
      <c r="Q886" s="460"/>
    </row>
    <row r="887" spans="1:17" ht="20.100000000000001" customHeight="1">
      <c r="A887" s="460"/>
      <c r="B887" s="460"/>
      <c r="M887" s="460"/>
      <c r="N887" s="460"/>
      <c r="O887" s="460"/>
      <c r="P887" s="460"/>
      <c r="Q887" s="460"/>
    </row>
    <row r="888" spans="1:17" ht="20.100000000000001" customHeight="1">
      <c r="A888" s="460"/>
      <c r="B888" s="460"/>
      <c r="M888" s="460"/>
      <c r="N888" s="460"/>
      <c r="O888" s="460"/>
      <c r="P888" s="460"/>
      <c r="Q888" s="460"/>
    </row>
    <row r="889" spans="1:17" ht="20.100000000000001" customHeight="1">
      <c r="A889" s="460"/>
      <c r="B889" s="460"/>
      <c r="M889" s="460"/>
      <c r="N889" s="460"/>
      <c r="O889" s="460"/>
      <c r="P889" s="460"/>
      <c r="Q889" s="460"/>
    </row>
    <row r="890" spans="1:17" ht="20.100000000000001" customHeight="1">
      <c r="A890" s="460"/>
      <c r="B890" s="460"/>
      <c r="M890" s="460"/>
      <c r="N890" s="460"/>
      <c r="O890" s="460"/>
      <c r="P890" s="460"/>
      <c r="Q890" s="460"/>
    </row>
    <row r="891" spans="1:17">
      <c r="A891" s="460"/>
      <c r="B891" s="447"/>
      <c r="M891" s="460"/>
      <c r="N891" s="460"/>
      <c r="O891" s="460"/>
      <c r="P891" s="460"/>
      <c r="Q891" s="460"/>
    </row>
    <row r="892" spans="1:17">
      <c r="A892" s="460"/>
      <c r="B892" s="447"/>
      <c r="M892" s="460"/>
      <c r="N892" s="460"/>
      <c r="O892" s="460"/>
      <c r="P892" s="460"/>
      <c r="Q892" s="460"/>
    </row>
    <row r="893" spans="1:17">
      <c r="A893" s="460"/>
      <c r="B893" s="447"/>
      <c r="M893" s="460"/>
      <c r="N893" s="460"/>
      <c r="O893" s="460"/>
      <c r="P893" s="460"/>
      <c r="Q893" s="460"/>
    </row>
    <row r="894" spans="1:17">
      <c r="A894" s="460"/>
      <c r="B894" s="447"/>
      <c r="M894" s="460"/>
      <c r="N894" s="460"/>
      <c r="O894" s="460"/>
      <c r="P894" s="460"/>
      <c r="Q894" s="460"/>
    </row>
  </sheetData>
  <mergeCells count="589">
    <mergeCell ref="B826:N826"/>
    <mergeCell ref="A830:Q831"/>
    <mergeCell ref="F820:G820"/>
    <mergeCell ref="I820:J820"/>
    <mergeCell ref="L820:M820"/>
    <mergeCell ref="B822:N823"/>
    <mergeCell ref="C824:N824"/>
    <mergeCell ref="C825:N825"/>
    <mergeCell ref="A794:A826"/>
    <mergeCell ref="B794:N794"/>
    <mergeCell ref="B795:N798"/>
    <mergeCell ref="B799:N799"/>
    <mergeCell ref="L800:M800"/>
    <mergeCell ref="L801:M802"/>
    <mergeCell ref="B808:N808"/>
    <mergeCell ref="L809:M809"/>
    <mergeCell ref="L810:M810"/>
    <mergeCell ref="C820:D820"/>
    <mergeCell ref="A792:A793"/>
    <mergeCell ref="B792:M793"/>
    <mergeCell ref="N792:N793"/>
    <mergeCell ref="L772:M772"/>
    <mergeCell ref="C784:D784"/>
    <mergeCell ref="F784:G784"/>
    <mergeCell ref="I784:J784"/>
    <mergeCell ref="L784:M784"/>
    <mergeCell ref="B786:N787"/>
    <mergeCell ref="B749:N749"/>
    <mergeCell ref="J753:L753"/>
    <mergeCell ref="A763:A764"/>
    <mergeCell ref="B763:M764"/>
    <mergeCell ref="N763:N764"/>
    <mergeCell ref="A765:A790"/>
    <mergeCell ref="B765:N765"/>
    <mergeCell ref="B766:N769"/>
    <mergeCell ref="B770:N770"/>
    <mergeCell ref="L771:M771"/>
    <mergeCell ref="C788:N788"/>
    <mergeCell ref="C789:N789"/>
    <mergeCell ref="B790:N790"/>
    <mergeCell ref="C737:D737"/>
    <mergeCell ref="E737:F737"/>
    <mergeCell ref="C738:D738"/>
    <mergeCell ref="E738:F738"/>
    <mergeCell ref="C741:M743"/>
    <mergeCell ref="B747:N747"/>
    <mergeCell ref="C734:D734"/>
    <mergeCell ref="E734:F734"/>
    <mergeCell ref="C735:D735"/>
    <mergeCell ref="E735:F735"/>
    <mergeCell ref="C736:D736"/>
    <mergeCell ref="E736:F736"/>
    <mergeCell ref="C731:D731"/>
    <mergeCell ref="E731:F731"/>
    <mergeCell ref="C732:D732"/>
    <mergeCell ref="E732:F732"/>
    <mergeCell ref="C733:D733"/>
    <mergeCell ref="E733:F733"/>
    <mergeCell ref="C728:D728"/>
    <mergeCell ref="E728:F728"/>
    <mergeCell ref="C729:D729"/>
    <mergeCell ref="E729:F729"/>
    <mergeCell ref="C730:D730"/>
    <mergeCell ref="E730:F730"/>
    <mergeCell ref="C724:D725"/>
    <mergeCell ref="E724:F725"/>
    <mergeCell ref="G724:G725"/>
    <mergeCell ref="H724:M725"/>
    <mergeCell ref="C726:M726"/>
    <mergeCell ref="C727:D727"/>
    <mergeCell ref="E727:F727"/>
    <mergeCell ref="C718:D718"/>
    <mergeCell ref="E718:F718"/>
    <mergeCell ref="G718:I718"/>
    <mergeCell ref="C722:D723"/>
    <mergeCell ref="E722:F723"/>
    <mergeCell ref="G722:G723"/>
    <mergeCell ref="H722:M722"/>
    <mergeCell ref="C715:D716"/>
    <mergeCell ref="E715:F716"/>
    <mergeCell ref="G715:I716"/>
    <mergeCell ref="M715:M716"/>
    <mergeCell ref="C717:D717"/>
    <mergeCell ref="E717:F717"/>
    <mergeCell ref="G717:I717"/>
    <mergeCell ref="C710:D710"/>
    <mergeCell ref="E710:F710"/>
    <mergeCell ref="C711:D711"/>
    <mergeCell ref="E711:F711"/>
    <mergeCell ref="C713:M713"/>
    <mergeCell ref="E714:M714"/>
    <mergeCell ref="F689:F690"/>
    <mergeCell ref="G689:G690"/>
    <mergeCell ref="H689:H690"/>
    <mergeCell ref="C704:M704"/>
    <mergeCell ref="C705:M705"/>
    <mergeCell ref="E706:M706"/>
    <mergeCell ref="C707:M707"/>
    <mergeCell ref="C708:D709"/>
    <mergeCell ref="E708:F709"/>
    <mergeCell ref="K692:L693"/>
    <mergeCell ref="C694:C695"/>
    <mergeCell ref="D694:D695"/>
    <mergeCell ref="E694:F695"/>
    <mergeCell ref="G694:G695"/>
    <mergeCell ref="H694:H695"/>
    <mergeCell ref="J694:J695"/>
    <mergeCell ref="K694:L695"/>
    <mergeCell ref="C692:C693"/>
    <mergeCell ref="D692:D693"/>
    <mergeCell ref="E692:F693"/>
    <mergeCell ref="G692:G693"/>
    <mergeCell ref="H692:H693"/>
    <mergeCell ref="I692:J693"/>
    <mergeCell ref="D667:F667"/>
    <mergeCell ref="D669:F669"/>
    <mergeCell ref="D671:F671"/>
    <mergeCell ref="C676:L676"/>
    <mergeCell ref="C678:L681"/>
    <mergeCell ref="C682:L685"/>
    <mergeCell ref="I689:I690"/>
    <mergeCell ref="J689:J690"/>
    <mergeCell ref="C654:C656"/>
    <mergeCell ref="D655:F655"/>
    <mergeCell ref="D656:F656"/>
    <mergeCell ref="C658:C663"/>
    <mergeCell ref="D659:F659"/>
    <mergeCell ref="D660:F660"/>
    <mergeCell ref="D661:F661"/>
    <mergeCell ref="D662:F662"/>
    <mergeCell ref="D663:F663"/>
    <mergeCell ref="C686:F687"/>
    <mergeCell ref="G686:H687"/>
    <mergeCell ref="I686:I687"/>
    <mergeCell ref="J686:K687"/>
    <mergeCell ref="L686:L687"/>
    <mergeCell ref="C689:D690"/>
    <mergeCell ref="E689:E690"/>
    <mergeCell ref="C644:E644"/>
    <mergeCell ref="C648:L648"/>
    <mergeCell ref="C649:L649"/>
    <mergeCell ref="C650:L650"/>
    <mergeCell ref="C651:L651"/>
    <mergeCell ref="C652:L652"/>
    <mergeCell ref="C642:E642"/>
    <mergeCell ref="H642:I642"/>
    <mergeCell ref="K642:L642"/>
    <mergeCell ref="C643:E643"/>
    <mergeCell ref="H643:I643"/>
    <mergeCell ref="K643:L643"/>
    <mergeCell ref="C640:E640"/>
    <mergeCell ref="H640:I640"/>
    <mergeCell ref="K640:L640"/>
    <mergeCell ref="C641:E641"/>
    <mergeCell ref="H641:I641"/>
    <mergeCell ref="K641:L641"/>
    <mergeCell ref="C638:E638"/>
    <mergeCell ref="H638:I638"/>
    <mergeCell ref="K638:L638"/>
    <mergeCell ref="C639:E639"/>
    <mergeCell ref="H639:I639"/>
    <mergeCell ref="K639:L639"/>
    <mergeCell ref="C636:E636"/>
    <mergeCell ref="H636:I636"/>
    <mergeCell ref="K636:L636"/>
    <mergeCell ref="C637:E637"/>
    <mergeCell ref="H637:I637"/>
    <mergeCell ref="K637:L637"/>
    <mergeCell ref="B613:F613"/>
    <mergeCell ref="B617:G617"/>
    <mergeCell ref="B618:G618"/>
    <mergeCell ref="B624:F624"/>
    <mergeCell ref="B628:E628"/>
    <mergeCell ref="C635:L635"/>
    <mergeCell ref="G581:H581"/>
    <mergeCell ref="G582:H582"/>
    <mergeCell ref="G586:H586"/>
    <mergeCell ref="G587:H587"/>
    <mergeCell ref="B604:G604"/>
    <mergeCell ref="B610:E610"/>
    <mergeCell ref="M569:N569"/>
    <mergeCell ref="G570:H571"/>
    <mergeCell ref="M570:N570"/>
    <mergeCell ref="M572:N572"/>
    <mergeCell ref="M577:N577"/>
    <mergeCell ref="G579:H580"/>
    <mergeCell ref="B531:J531"/>
    <mergeCell ref="B544:G544"/>
    <mergeCell ref="I544:N544"/>
    <mergeCell ref="J552:N552"/>
    <mergeCell ref="M562:N562"/>
    <mergeCell ref="G563:H564"/>
    <mergeCell ref="M563:N563"/>
    <mergeCell ref="B500:N500"/>
    <mergeCell ref="A501:A517"/>
    <mergeCell ref="B501:N502"/>
    <mergeCell ref="B503:N504"/>
    <mergeCell ref="B505:N505"/>
    <mergeCell ref="B507:C507"/>
    <mergeCell ref="G507:H507"/>
    <mergeCell ref="K507:L507"/>
    <mergeCell ref="B516:N517"/>
    <mergeCell ref="B469:E469"/>
    <mergeCell ref="B471:Q472"/>
    <mergeCell ref="B474:N474"/>
    <mergeCell ref="A475:A498"/>
    <mergeCell ref="B475:N476"/>
    <mergeCell ref="B477:N478"/>
    <mergeCell ref="C488:M488"/>
    <mergeCell ref="H489:M489"/>
    <mergeCell ref="D490:E490"/>
    <mergeCell ref="B497:N498"/>
    <mergeCell ref="B465:B466"/>
    <mergeCell ref="C465:C466"/>
    <mergeCell ref="D465:D466"/>
    <mergeCell ref="E465:E466"/>
    <mergeCell ref="H465:N465"/>
    <mergeCell ref="H466:H467"/>
    <mergeCell ref="I466:I467"/>
    <mergeCell ref="J466:J467"/>
    <mergeCell ref="K466:K467"/>
    <mergeCell ref="L466:L467"/>
    <mergeCell ref="M466:M467"/>
    <mergeCell ref="N466:N467"/>
    <mergeCell ref="B467:B468"/>
    <mergeCell ref="C467:C468"/>
    <mergeCell ref="D467:D468"/>
    <mergeCell ref="E467:E468"/>
    <mergeCell ref="H468:N468"/>
    <mergeCell ref="N461:N462"/>
    <mergeCell ref="B462:B463"/>
    <mergeCell ref="C462:C463"/>
    <mergeCell ref="D462:D463"/>
    <mergeCell ref="E462:E463"/>
    <mergeCell ref="H463:H464"/>
    <mergeCell ref="I463:I464"/>
    <mergeCell ref="J463:J464"/>
    <mergeCell ref="K463:K464"/>
    <mergeCell ref="L463:L464"/>
    <mergeCell ref="H461:H462"/>
    <mergeCell ref="I461:I462"/>
    <mergeCell ref="J461:J462"/>
    <mergeCell ref="K461:K462"/>
    <mergeCell ref="L461:L462"/>
    <mergeCell ref="M461:M462"/>
    <mergeCell ref="M463:M464"/>
    <mergeCell ref="N463:N464"/>
    <mergeCell ref="B454:B455"/>
    <mergeCell ref="C454:G455"/>
    <mergeCell ref="B456:B457"/>
    <mergeCell ref="C456:G457"/>
    <mergeCell ref="B460:C461"/>
    <mergeCell ref="D460:D461"/>
    <mergeCell ref="E460:E461"/>
    <mergeCell ref="C449:G449"/>
    <mergeCell ref="I449:J449"/>
    <mergeCell ref="C450:G450"/>
    <mergeCell ref="C451:G451"/>
    <mergeCell ref="C452:G452"/>
    <mergeCell ref="C453:G453"/>
    <mergeCell ref="B445:G446"/>
    <mergeCell ref="I445:J445"/>
    <mergeCell ref="I446:J446"/>
    <mergeCell ref="C447:G447"/>
    <mergeCell ref="I447:J447"/>
    <mergeCell ref="C448:G448"/>
    <mergeCell ref="I448:J448"/>
    <mergeCell ref="F430:I430"/>
    <mergeCell ref="F431:I431"/>
    <mergeCell ref="K431:N431"/>
    <mergeCell ref="K434:M434"/>
    <mergeCell ref="B443:G444"/>
    <mergeCell ref="I443:J444"/>
    <mergeCell ref="K443:L444"/>
    <mergeCell ref="M443:M444"/>
    <mergeCell ref="N443:N444"/>
    <mergeCell ref="F421:I422"/>
    <mergeCell ref="K421:N422"/>
    <mergeCell ref="K423:N423"/>
    <mergeCell ref="F424:I424"/>
    <mergeCell ref="K424:N424"/>
    <mergeCell ref="K425:K426"/>
    <mergeCell ref="L425:L426"/>
    <mergeCell ref="M425:M426"/>
    <mergeCell ref="N425:N426"/>
    <mergeCell ref="B411:C411"/>
    <mergeCell ref="F411:G411"/>
    <mergeCell ref="I411:J411"/>
    <mergeCell ref="M411:N411"/>
    <mergeCell ref="B412:B416"/>
    <mergeCell ref="C412:C416"/>
    <mergeCell ref="I412:I416"/>
    <mergeCell ref="J412:J416"/>
    <mergeCell ref="J384:J385"/>
    <mergeCell ref="B390:J392"/>
    <mergeCell ref="B393:J394"/>
    <mergeCell ref="B402:J403"/>
    <mergeCell ref="B410:G410"/>
    <mergeCell ref="I410:N410"/>
    <mergeCell ref="B376:J377"/>
    <mergeCell ref="B380:J381"/>
    <mergeCell ref="B382:J383"/>
    <mergeCell ref="B384:C385"/>
    <mergeCell ref="D384:D385"/>
    <mergeCell ref="E384:E385"/>
    <mergeCell ref="F384:F385"/>
    <mergeCell ref="G384:G385"/>
    <mergeCell ref="H384:H385"/>
    <mergeCell ref="I384:I385"/>
    <mergeCell ref="C356:M358"/>
    <mergeCell ref="C364:M365"/>
    <mergeCell ref="C371:M372"/>
    <mergeCell ref="B374:J374"/>
    <mergeCell ref="B375:J375"/>
    <mergeCell ref="I343:I344"/>
    <mergeCell ref="L343:L344"/>
    <mergeCell ref="M343:M344"/>
    <mergeCell ref="D345:I345"/>
    <mergeCell ref="J350:K351"/>
    <mergeCell ref="L350:M351"/>
    <mergeCell ref="D341:M341"/>
    <mergeCell ref="C342:L342"/>
    <mergeCell ref="C343:C344"/>
    <mergeCell ref="D343:D344"/>
    <mergeCell ref="E343:E344"/>
    <mergeCell ref="F343:F344"/>
    <mergeCell ref="G343:G344"/>
    <mergeCell ref="H343:H344"/>
    <mergeCell ref="D355:M355"/>
    <mergeCell ref="I332:I334"/>
    <mergeCell ref="L332:L334"/>
    <mergeCell ref="M332:M334"/>
    <mergeCell ref="C336:C337"/>
    <mergeCell ref="D336:D337"/>
    <mergeCell ref="E336:E337"/>
    <mergeCell ref="F336:F337"/>
    <mergeCell ref="G336:G337"/>
    <mergeCell ref="H336:H337"/>
    <mergeCell ref="I336:I337"/>
    <mergeCell ref="C332:C334"/>
    <mergeCell ref="D332:D334"/>
    <mergeCell ref="E332:E334"/>
    <mergeCell ref="F332:F334"/>
    <mergeCell ref="G332:G334"/>
    <mergeCell ref="H332:H334"/>
    <mergeCell ref="L336:L337"/>
    <mergeCell ref="M336:M337"/>
    <mergeCell ref="B321:K322"/>
    <mergeCell ref="B324:N326"/>
    <mergeCell ref="C327:M327"/>
    <mergeCell ref="C328:M328"/>
    <mergeCell ref="C329:M330"/>
    <mergeCell ref="D331:M331"/>
    <mergeCell ref="B319:C319"/>
    <mergeCell ref="E319:F319"/>
    <mergeCell ref="H319:I319"/>
    <mergeCell ref="B320:C320"/>
    <mergeCell ref="E320:F320"/>
    <mergeCell ref="H320:I320"/>
    <mergeCell ref="B313:K313"/>
    <mergeCell ref="C314:K314"/>
    <mergeCell ref="B315:B316"/>
    <mergeCell ref="C315:K316"/>
    <mergeCell ref="B317:K317"/>
    <mergeCell ref="B318:E318"/>
    <mergeCell ref="B310:K310"/>
    <mergeCell ref="B311:B312"/>
    <mergeCell ref="C311:D312"/>
    <mergeCell ref="E311:F312"/>
    <mergeCell ref="G311:H312"/>
    <mergeCell ref="I311:J312"/>
    <mergeCell ref="K311:K312"/>
    <mergeCell ref="B307:B308"/>
    <mergeCell ref="C307:D308"/>
    <mergeCell ref="E307:F308"/>
    <mergeCell ref="G307:H308"/>
    <mergeCell ref="I307:J308"/>
    <mergeCell ref="K307:K308"/>
    <mergeCell ref="I299:M299"/>
    <mergeCell ref="I300:M301"/>
    <mergeCell ref="B303:K304"/>
    <mergeCell ref="B305:K305"/>
    <mergeCell ref="C306:D306"/>
    <mergeCell ref="E306:F306"/>
    <mergeCell ref="G306:H306"/>
    <mergeCell ref="I306:J306"/>
    <mergeCell ref="M295:M296"/>
    <mergeCell ref="B297:G297"/>
    <mergeCell ref="I297:I298"/>
    <mergeCell ref="J297:J298"/>
    <mergeCell ref="K297:K298"/>
    <mergeCell ref="L297:L298"/>
    <mergeCell ref="M297:M298"/>
    <mergeCell ref="M293:M294"/>
    <mergeCell ref="B295:B296"/>
    <mergeCell ref="C295:C296"/>
    <mergeCell ref="D295:D296"/>
    <mergeCell ref="E295:E296"/>
    <mergeCell ref="F295:G296"/>
    <mergeCell ref="I295:I296"/>
    <mergeCell ref="J295:J296"/>
    <mergeCell ref="K295:K296"/>
    <mergeCell ref="L295:L296"/>
    <mergeCell ref="B291:G292"/>
    <mergeCell ref="I291:I292"/>
    <mergeCell ref="J291:J292"/>
    <mergeCell ref="K291:K292"/>
    <mergeCell ref="L291:L292"/>
    <mergeCell ref="M291:M292"/>
    <mergeCell ref="B293:B294"/>
    <mergeCell ref="C293:C294"/>
    <mergeCell ref="D293:D294"/>
    <mergeCell ref="E293:E294"/>
    <mergeCell ref="F293:G294"/>
    <mergeCell ref="I293:I294"/>
    <mergeCell ref="J293:J294"/>
    <mergeCell ref="K293:K294"/>
    <mergeCell ref="L293:L294"/>
    <mergeCell ref="M277:M278"/>
    <mergeCell ref="N277:N278"/>
    <mergeCell ref="I281:N282"/>
    <mergeCell ref="I284:M286"/>
    <mergeCell ref="B287:F289"/>
    <mergeCell ref="I287:I288"/>
    <mergeCell ref="J287:J288"/>
    <mergeCell ref="K287:K288"/>
    <mergeCell ref="L287:L288"/>
    <mergeCell ref="M287:M288"/>
    <mergeCell ref="I289:I290"/>
    <mergeCell ref="J289:J290"/>
    <mergeCell ref="K289:K290"/>
    <mergeCell ref="L289:L290"/>
    <mergeCell ref="M289:M290"/>
    <mergeCell ref="M271:M272"/>
    <mergeCell ref="N271:N272"/>
    <mergeCell ref="B273:G275"/>
    <mergeCell ref="I273:N274"/>
    <mergeCell ref="I275:I276"/>
    <mergeCell ref="J275:J276"/>
    <mergeCell ref="K275:K276"/>
    <mergeCell ref="L275:L276"/>
    <mergeCell ref="M275:M276"/>
    <mergeCell ref="N275:N276"/>
    <mergeCell ref="A271:A289"/>
    <mergeCell ref="B271:G272"/>
    <mergeCell ref="I271:I272"/>
    <mergeCell ref="J271:J272"/>
    <mergeCell ref="K271:K272"/>
    <mergeCell ref="L271:L272"/>
    <mergeCell ref="I277:I278"/>
    <mergeCell ref="J277:J278"/>
    <mergeCell ref="K277:K278"/>
    <mergeCell ref="L277:L278"/>
    <mergeCell ref="E260:E261"/>
    <mergeCell ref="F260:F261"/>
    <mergeCell ref="I261:O261"/>
    <mergeCell ref="B267:G268"/>
    <mergeCell ref="I267:N268"/>
    <mergeCell ref="I269:I270"/>
    <mergeCell ref="J269:J270"/>
    <mergeCell ref="K269:K270"/>
    <mergeCell ref="L269:L270"/>
    <mergeCell ref="M269:M270"/>
    <mergeCell ref="N269:N270"/>
    <mergeCell ref="B270:G270"/>
    <mergeCell ref="A244:A268"/>
    <mergeCell ref="B251:G251"/>
    <mergeCell ref="I255:O255"/>
    <mergeCell ref="I256:I259"/>
    <mergeCell ref="J256:J259"/>
    <mergeCell ref="K256:L257"/>
    <mergeCell ref="M256:M257"/>
    <mergeCell ref="N256:N257"/>
    <mergeCell ref="O256:O257"/>
    <mergeCell ref="F257:G257"/>
    <mergeCell ref="I262:O263"/>
    <mergeCell ref="B263:B264"/>
    <mergeCell ref="C263:C264"/>
    <mergeCell ref="E263:E264"/>
    <mergeCell ref="F263:F264"/>
    <mergeCell ref="B265:G265"/>
    <mergeCell ref="I265:N266"/>
    <mergeCell ref="F258:G258"/>
    <mergeCell ref="K258:L259"/>
    <mergeCell ref="M258:M259"/>
    <mergeCell ref="N258:N259"/>
    <mergeCell ref="O258:O259"/>
    <mergeCell ref="B260:B261"/>
    <mergeCell ref="C260:C261"/>
    <mergeCell ref="B236:E236"/>
    <mergeCell ref="G236:I236"/>
    <mergeCell ref="K236:M236"/>
    <mergeCell ref="O236:Q236"/>
    <mergeCell ref="B239:D239"/>
    <mergeCell ref="B243:G244"/>
    <mergeCell ref="I243:O243"/>
    <mergeCell ref="B232:E232"/>
    <mergeCell ref="G232:I232"/>
    <mergeCell ref="K232:M232"/>
    <mergeCell ref="O232:P232"/>
    <mergeCell ref="O233:P233"/>
    <mergeCell ref="G235:I235"/>
    <mergeCell ref="B230:E230"/>
    <mergeCell ref="G230:I230"/>
    <mergeCell ref="K230:M230"/>
    <mergeCell ref="O230:P230"/>
    <mergeCell ref="B231:E231"/>
    <mergeCell ref="G231:I231"/>
    <mergeCell ref="K231:M231"/>
    <mergeCell ref="O231:P231"/>
    <mergeCell ref="B228:E228"/>
    <mergeCell ref="G228:I228"/>
    <mergeCell ref="K228:M228"/>
    <mergeCell ref="O228:P228"/>
    <mergeCell ref="B229:E229"/>
    <mergeCell ref="G229:I229"/>
    <mergeCell ref="K229:M229"/>
    <mergeCell ref="O229:P229"/>
    <mergeCell ref="B226:E226"/>
    <mergeCell ref="G226:I226"/>
    <mergeCell ref="K226:M227"/>
    <mergeCell ref="O226:P226"/>
    <mergeCell ref="B227:E227"/>
    <mergeCell ref="G227:I227"/>
    <mergeCell ref="O227:P227"/>
    <mergeCell ref="B224:E224"/>
    <mergeCell ref="G224:I224"/>
    <mergeCell ref="K224:M224"/>
    <mergeCell ref="O224:P224"/>
    <mergeCell ref="B225:E225"/>
    <mergeCell ref="G225:I225"/>
    <mergeCell ref="K225:M225"/>
    <mergeCell ref="O225:P225"/>
    <mergeCell ref="B219:Q219"/>
    <mergeCell ref="B220:Q221"/>
    <mergeCell ref="B222:Q222"/>
    <mergeCell ref="B223:E223"/>
    <mergeCell ref="G223:I223"/>
    <mergeCell ref="K223:M223"/>
    <mergeCell ref="O223:P223"/>
    <mergeCell ref="C145:F145"/>
    <mergeCell ref="C148:G148"/>
    <mergeCell ref="C152:H152"/>
    <mergeCell ref="C154:F154"/>
    <mergeCell ref="C156:F156"/>
    <mergeCell ref="C158:F158"/>
    <mergeCell ref="C129:F129"/>
    <mergeCell ref="C132:I132"/>
    <mergeCell ref="C134:D134"/>
    <mergeCell ref="C137:F137"/>
    <mergeCell ref="C140:F140"/>
    <mergeCell ref="C143:D143"/>
    <mergeCell ref="B114:B116"/>
    <mergeCell ref="C114:K116"/>
    <mergeCell ref="B117:B121"/>
    <mergeCell ref="C117:K121"/>
    <mergeCell ref="C125:H125"/>
    <mergeCell ref="C127:F127"/>
    <mergeCell ref="C107:K107"/>
    <mergeCell ref="C108:K108"/>
    <mergeCell ref="C109:K109"/>
    <mergeCell ref="C110:K110"/>
    <mergeCell ref="B111:B113"/>
    <mergeCell ref="C111:K113"/>
    <mergeCell ref="M73:P75"/>
    <mergeCell ref="C74:E74"/>
    <mergeCell ref="C76:F76"/>
    <mergeCell ref="M76:P78"/>
    <mergeCell ref="B86:L86"/>
    <mergeCell ref="E88:L92"/>
    <mergeCell ref="M69:P72"/>
    <mergeCell ref="C70:E70"/>
    <mergeCell ref="C72:E72"/>
    <mergeCell ref="B12:Q12"/>
    <mergeCell ref="M44:P49"/>
    <mergeCell ref="M51:P54"/>
    <mergeCell ref="M59:P62"/>
    <mergeCell ref="C61:H61"/>
    <mergeCell ref="M63:P65"/>
    <mergeCell ref="C64:J64"/>
    <mergeCell ref="B2:Q2"/>
    <mergeCell ref="B3:Q3"/>
    <mergeCell ref="B4:Q4"/>
    <mergeCell ref="B5:Q5"/>
    <mergeCell ref="C6:Q6"/>
    <mergeCell ref="B8:Q10"/>
    <mergeCell ref="C66:F66"/>
    <mergeCell ref="C68:D68"/>
    <mergeCell ref="M68:P68"/>
  </mergeCells>
  <conditionalFormatting sqref="A243">
    <cfRule type="expression" dxfId="3" priority="3" stopIfTrue="1">
      <formula>OR(ROW()=CELL("ligne"),COLUMN()=CELL("colonne"))</formula>
    </cfRule>
  </conditionalFormatting>
  <conditionalFormatting sqref="A270">
    <cfRule type="expression" dxfId="2" priority="2" stopIfTrue="1">
      <formula>OR(ROW()=CELL("ligne"),COLUMN()=CELL("colonne"))</formula>
    </cfRule>
  </conditionalFormatting>
  <conditionalFormatting sqref="C307">
    <cfRule type="cellIs" dxfId="1" priority="1" operator="greaterThan">
      <formula>1</formula>
    </cfRule>
  </conditionalFormatting>
  <hyperlinks>
    <hyperlink ref="C434" r:id="rId1" xr:uid="{3F8B9169-9770-4556-A3F2-2E68A4635D9B}"/>
    <hyperlink ref="C438" r:id="rId2" xr:uid="{2A1F9F8D-7BD5-4273-A44E-653405559FC4}"/>
    <hyperlink ref="C59" r:id="rId3" xr:uid="{1499422C-E366-4541-97AC-95D87E6CABD9}"/>
    <hyperlink ref="C61" r:id="rId4" xr:uid="{51C94D3C-D6F6-4376-A84D-7C7114580244}"/>
    <hyperlink ref="B604" r:id="rId5" xr:uid="{991ED944-B892-44AF-A52A-277CB4319A14}"/>
    <hyperlink ref="B610" r:id="rId6" xr:uid="{7E9AA257-627A-425A-B363-11ADCF794619}"/>
    <hyperlink ref="B618" r:id="rId7" xr:uid="{D33E156E-A363-43BC-ABF9-D1308FB706EA}"/>
    <hyperlink ref="B617" r:id="rId8" xr:uid="{D5214552-F643-474E-A5A0-CA4E01D8F350}"/>
    <hyperlink ref="B624" r:id="rId9" xr:uid="{F9B36176-CDDB-4575-B492-04E945648981}"/>
    <hyperlink ref="B628" r:id="rId10" xr:uid="{FDA9C738-88D9-4A1C-B3EA-D221D8F52A7F}"/>
    <hyperlink ref="B613" r:id="rId11" xr:uid="{EA054900-B2F1-4AA2-AB14-2492284A7C85}"/>
    <hyperlink ref="J611" r:id="rId12" xr:uid="{3A333E00-EE0F-42EC-BD7D-AD19775B995C}"/>
    <hyperlink ref="J612" r:id="rId13" xr:uid="{73B0C540-0B78-47BD-89AE-726EE0D92DE2}"/>
    <hyperlink ref="J605" r:id="rId14" xr:uid="{8FC2A4A8-A7C8-4521-AA15-E0946BB9F4E1}"/>
    <hyperlink ref="J618" r:id="rId15" xr:uid="{3941BAFC-9AAA-4954-8FA3-116684BA55EA}"/>
    <hyperlink ref="J624" r:id="rId16" xr:uid="{7ACA71AB-A963-41FF-B99E-3AB1CC2183C8}"/>
    <hyperlink ref="J615" r:id="rId17" xr:uid="{1B75781A-FBC8-441D-A541-3DFBDB7F0EBA}"/>
    <hyperlink ref="J629" r:id="rId18" xr:uid="{77CC212B-7A0D-4FE4-84FB-8670668EFF03}"/>
    <hyperlink ref="J625" r:id="rId19" xr:uid="{03175E25-3DEB-4F41-8856-4AB9195D66AD}"/>
    <hyperlink ref="J626" r:id="rId20" xr:uid="{07EA89D9-4822-49A9-A476-48A90AF30947}"/>
    <hyperlink ref="J621" r:id="rId21" xr:uid="{A35CE739-0283-4744-89CC-3A7273D0E984}"/>
    <hyperlink ref="J552" r:id="rId22" xr:uid="{3DDD6024-BE41-4D85-B0A8-F3B9241F5F5D}"/>
    <hyperlink ref="K554" r:id="rId23" xr:uid="{CD04E669-3F27-4222-90DA-804F6CC3B059}"/>
    <hyperlink ref="K556" r:id="rId24" xr:uid="{C741E8C7-5BF9-4C64-83B4-C5775B129C11}"/>
    <hyperlink ref="K557" r:id="rId25" xr:uid="{6F6977C8-9284-405C-BFF0-B0E442EF7C79}"/>
    <hyperlink ref="K553" r:id="rId26" xr:uid="{97F98AE3-084B-4770-8386-8DD8B7540954}"/>
    <hyperlink ref="K558" r:id="rId27" xr:uid="{F6A5282C-94B8-4B95-8196-C07AE8C00BAC}"/>
    <hyperlink ref="K559" r:id="rId28" xr:uid="{521CE4B9-8CE0-48B3-9997-94F67CE42AA9}"/>
    <hyperlink ref="K555" r:id="rId29" xr:uid="{203E8137-161A-4082-BBBD-0F208F04940B}"/>
    <hyperlink ref="C152" r:id="rId30" xr:uid="{0B8999C6-F66D-4E57-9890-688519E433E5}"/>
    <hyperlink ref="C154" r:id="rId31" xr:uid="{17D1050C-C0CD-4DB6-A7C6-BD9DD0512D67}"/>
    <hyperlink ref="C156" r:id="rId32" xr:uid="{E377A26A-7C12-4D7A-BC2A-BD53618AAB7D}"/>
    <hyperlink ref="B556" r:id="rId33" xr:uid="{59D743B7-AF95-4DD9-A5A8-70199DB56398}"/>
    <hyperlink ref="B557" r:id="rId34" xr:uid="{5C8D20C0-F26B-4D1D-BBF0-3B53971C8B44}"/>
    <hyperlink ref="B560" r:id="rId35" xr:uid="{600F3BF8-BA21-4757-959E-4560B0B67BF7}"/>
    <hyperlink ref="C179" r:id="rId36" display="http://www.mdf-xlpages.com/modules/publisher/item.php?itemid=167" xr:uid="{9C1A4B7D-D7EA-43E8-9D45-6AD68CB9C676}"/>
    <hyperlink ref="C180" r:id="rId37" display="http://www.mdf-xlpages.com/modules/publisher/item.php?itemid=149" xr:uid="{47683043-C03A-406B-9DB6-A82C03AF91D7}"/>
    <hyperlink ref="C181" r:id="rId38" display="http://www.mdf-xlpages.com/modules/publisher/item.php?itemid=152" xr:uid="{FCF62FD9-75AB-405D-8A03-018C5A941370}"/>
    <hyperlink ref="C182" r:id="rId39" display="http://www.mdf-xlpages.com/modules/publisher/item.php?itemid=153" xr:uid="{E46ECC02-76AD-4A5C-91FA-94AC0A816A26}"/>
    <hyperlink ref="C184" r:id="rId40" display="http://www.mdf-xlpages.com/modules/publisher/item.php?itemid=134" xr:uid="{E26F7D83-7144-42CB-B0E3-CB264BAF89C3}"/>
    <hyperlink ref="C185" r:id="rId41" display="http://www.mdf-xlpages.com/modules/publisher/item.php?itemid=105" xr:uid="{FA8ADCC5-11CD-401B-8637-E9EC94972EBF}"/>
    <hyperlink ref="C186" r:id="rId42" display="http://www.mdf-xlpages.com/modules/publisher/item.php?itemid=91" xr:uid="{1FE76F55-E086-4921-8D5A-C7590FB7D1E0}"/>
    <hyperlink ref="C187" r:id="rId43" display="http://www.mdf-xlpages.com/modules/publisher/item.php?itemid=99" xr:uid="{6C86415A-FC5B-41D2-B4FC-F3A07D750F7E}"/>
    <hyperlink ref="C188" r:id="rId44" display="http://www.mdf-xlpages.com/modules/publisher/item.php?itemid=98" xr:uid="{483BE010-EA24-405C-9F7C-E2910CD9BF2E}"/>
    <hyperlink ref="C189" r:id="rId45" display="http://www.mdf-xlpages.com/modules/publisher/item.php?itemid=86" xr:uid="{073B6648-26E7-4360-8BD9-17F18D74C3BB}"/>
    <hyperlink ref="C190" r:id="rId46" display="http://www.mdf-xlpages.com/modules/publisher/item.php?itemid=97" xr:uid="{D1E010A2-DA94-434C-BD3C-C8F853309FAE}"/>
    <hyperlink ref="C191" r:id="rId47" display="http://www.mdf-xlpages.com/modules/publisher/item.php?itemid=93" xr:uid="{448303B5-0098-45CD-AE2B-0BDFA550A202}"/>
    <hyperlink ref="C192" r:id="rId48" display="http://www.mdf-xlpages.com/modules/publisher/item.php?itemid=84" xr:uid="{5FBE713A-314E-4401-9568-00E26592A8D3}"/>
    <hyperlink ref="C193" r:id="rId49" display="http://www.mdf-xlpages.com/modules/publisher/item.php?itemid=94" xr:uid="{44529974-9BA1-4F89-BC5A-12FC05A1BEBF}"/>
    <hyperlink ref="C194" r:id="rId50" display="http://www.mdf-xlpages.com/modules/publisher/item.php?itemid=83" xr:uid="{7B7AAA58-E03A-4842-AF4F-07CFC63B11B0}"/>
    <hyperlink ref="C195" r:id="rId51" display="http://www.mdf-xlpages.com/modules/publisher/item.php?itemid=87" xr:uid="{960BCC2A-7736-4555-8A56-16AD3EAAFA8D}"/>
    <hyperlink ref="C196" r:id="rId52" display="http://www.mdf-xlpages.com/modules/publisher/item.php?itemid=85" xr:uid="{A07CD9E5-D0BD-4E7D-B247-F30F424571E4}"/>
    <hyperlink ref="C197" r:id="rId53" display="http://www.mdf-xlpages.com/modules/publisher/item.php?itemid=81" xr:uid="{09575192-E704-44C9-97CA-9BBA5108C5AD}"/>
    <hyperlink ref="C198" r:id="rId54" display="http://www.mdf-xlpages.com/modules/publisher/item.php?itemid=82" xr:uid="{6AB242E8-9E1D-4DB4-B42E-20B67493A3CD}"/>
    <hyperlink ref="C199" r:id="rId55" display="http://www.mdf-xlpages.com/modules/publisher/item.php?itemid=90" xr:uid="{4B1A4EB0-D9B9-4C5E-9BCB-81443A85E571}"/>
    <hyperlink ref="C200" r:id="rId56" display="http://www.mdf-xlpages.com/modules/publisher/item.php?itemid=76" xr:uid="{7578D3AD-E30A-40B0-AFF3-463D4A599490}"/>
    <hyperlink ref="C201" r:id="rId57" display="http://www.mdf-xlpages.com/modules/publisher/item.php?itemid=64" xr:uid="{8C31CB69-D664-428F-947B-24A9EA4AF61B}"/>
    <hyperlink ref="C202" r:id="rId58" display="http://www.mdf-xlpages.com/modules/publisher/item.php?itemid=63" xr:uid="{387C9B93-58C4-4530-AD99-7EC9D32EA619}"/>
    <hyperlink ref="C203" r:id="rId59" display="http://www.mdf-xlpages.com/modules/publisher/item.php?itemid=62" xr:uid="{4D1C2CFF-B16A-4109-8B1F-C280DA29606C}"/>
    <hyperlink ref="C204" r:id="rId60" display="http://www.mdf-xlpages.com/modules/publisher/item.php?itemid=25" xr:uid="{D1164EFC-E3CF-4B6E-98CD-594B6CB7ED24}"/>
    <hyperlink ref="D176" r:id="rId61" xr:uid="{A38D8509-0D59-4756-9739-0438C5918E39}"/>
    <hyperlink ref="C158" r:id="rId62" xr:uid="{721134E9-5BB8-4085-B39F-7C7F510EA164}"/>
    <hyperlink ref="C64" r:id="rId63" xr:uid="{0486D6CC-5F09-40FB-8D00-855FB589D5A1}"/>
    <hyperlink ref="C66" r:id="rId64" display="http://www.uprt.fr/mesimages/fichiers-uprt/ff-fiches-fabrication/ff-fiches-fabrication-maj-02-2015/ff-documents-divers-maj-02-2015/ff-fiches-apprentis-Patissiers-07-03-2016.xlsx" xr:uid="{02F3691E-4290-4D8A-A4A2-D0BBEDF9D34F}"/>
    <hyperlink ref="C68" r:id="rId65" display="http://www.uprt.fr/mesimages/fichiers-uprt/ff-fiches-fabrication/ff-fiches-fabrication-maj-02-2015/ff-documents-divers-maj-02-2015/ff-Croquis.xlsx" xr:uid="{EC593278-91F2-49CC-A752-AC7047D12DA1}"/>
    <hyperlink ref="C70" r:id="rId66" display="http://www.uprt.fr/mesimages/fichiers-uprt/ff-fiches-fabrication/ff-fiches-fabrication-maj-02-2015/ff-documents-divers-maj-02-2015/ff-qualiterecettes2007.xls" xr:uid="{AC46E06C-A7D1-4336-87C0-A6ACB5CB343D}"/>
    <hyperlink ref="C72" r:id="rId67" display="http://www.uprt.fr/mesimages/fichiers-uprt/ff-fiches-fabrication/ff-fiches-fabrication-maj-02-2015/ff-documents-divers-maj-02-2015/ff-tableau-cuisson.pdf" xr:uid="{ED634493-4EA8-4AD2-AA17-E963BC3C254C}"/>
    <hyperlink ref="C76" r:id="rId68" xr:uid="{DEEC5DCC-469D-4476-B7DE-21F20476E06C}"/>
    <hyperlink ref="K431" r:id="rId69" xr:uid="{ECF6397E-7E52-44E0-A1DB-42200C6A3878}"/>
    <hyperlink ref="F431" r:id="rId70" xr:uid="{A90CCF0F-617E-47BE-B783-AF461F6FE058}"/>
    <hyperlink ref="C132" r:id="rId71" xr:uid="{A2FD6EA9-DF23-4CC7-B5A5-7FC55961C1D3}"/>
    <hyperlink ref="C134" r:id="rId72" xr:uid="{D7FD9AA3-4F31-44E3-A479-708F66EA9DC6}"/>
    <hyperlink ref="C137" r:id="rId73" xr:uid="{56412980-65C4-4090-9170-6BDB61F9711F}"/>
    <hyperlink ref="C140" r:id="rId74" tooltip="Télécharger" display="http://joseph.larmarange.net/IMG/pdf/memo_caracteres_speciaux_windows.pdf" xr:uid="{8CEC5061-AC61-4015-9D73-C2CFA531356E}"/>
    <hyperlink ref="C143" r:id="rId75" xr:uid="{6A6D15EA-024B-4C18-B900-950D370BEAD4}"/>
    <hyperlink ref="C148" r:id="rId76" xr:uid="{B9E3EE25-F13C-4E71-997F-50F80850774E}"/>
    <hyperlink ref="C6" r:id="rId77" xr:uid="{69985E23-4F4E-4689-8E7B-808EFFBB21BA}"/>
    <hyperlink ref="C127" r:id="rId78" xr:uid="{1DF22665-0D1B-4D3B-8731-1925A0FC0F64}"/>
    <hyperlink ref="C129:F129" r:id="rId79" display="visualiseur d'Emoji et de symboles" xr:uid="{7C60DD2D-AFD1-48A1-8C13-C647734428B3}"/>
    <hyperlink ref="C145" r:id="rId80" xr:uid="{3F39AC02-37BF-42C5-8CCA-7D80097221E7}"/>
    <hyperlink ref="C125:H125" r:id="rId81" display="caractères  Alphanumériques cerclés" xr:uid="{16665089-5A16-438A-BBF7-F21C4E780A78}"/>
    <hyperlink ref="C74" r:id="rId82" display="http://www.uprt.fr/mesimages/fichiers-uprt/pt-procedures-techniques/PT-bonnes-pratiques.doc" xr:uid="{E89CA48F-574A-4180-969D-2E707A87623D}"/>
    <hyperlink ref="H490" r:id="rId83" display="http://www.google.fr/url?sa=t&amp;rct=j&amp;q=&amp;esrc=s&amp;source=web&amp;cd=6&amp;ved=0CF4QFjAF&amp;url=http%3A%2F%2Fwww.salondublogculinaire.com%2Ft111382_feuilles-de-gelatine.htm&amp;ei=8ImkUqfoKqeS0AW9sICACQ&amp;usg=AFQjCNEc6KKZUXYcSTgjAvrRt2f6csBBuQ&amp;sig2=nBOHIqhSlud28pCjSyBh9g&amp;cad=rja" xr:uid="{0DFC2960-0122-4778-9B05-F4CB2299B6C5}"/>
    <hyperlink ref="H491" r:id="rId84" xr:uid="{99DBDEE3-242F-45B6-8155-08FB5B2A5B83}"/>
    <hyperlink ref="H492" r:id="rId85" xr:uid="{2FE22CE4-9EEC-42DC-BA0D-1D0F3BFCC89E}"/>
    <hyperlink ref="H493" r:id="rId86" display="http://www.google.fr/url?sa=t&amp;rct=j&amp;q=&amp;esrc=s&amp;source=web&amp;cd=19&amp;ved=0CH0QFjAIOAo&amp;url=http%3A%2F%2Fwww.meilleurduchef.com%2Fcgi%2Fmdc%2Fl%2Ffr%2Frecette%2Fglacage-chocolat.html&amp;ei=qIqkUsLvBoO70QXB3IHICQ&amp;usg=AFQjCNEHNXUk5FtDq9jxg3vDAHRvvwqMHw&amp;sig2=gyPSYHO8vFYAfCmt_wkJrA&amp;cad=rja" xr:uid="{14894AE4-0F2C-4501-9E5C-B3656015BB42}"/>
    <hyperlink ref="E515" r:id="rId87" display="http://www.google.fr/url?sa=t&amp;rct=j&amp;q=&amp;esrc=s&amp;source=web&amp;cd=15&amp;ved=0CGsQFjAEOAo&amp;url=http%3A%2F%2Fwww.lesoeufs.ca%2Foeufs101%2Fvoir%2F4%2Fintroduction-aux-oeufs&amp;ei=nISkUs3NCsjb0QXW8YD4CA&amp;usg=AFQjCNEzfLq8I4YY66TSMIK8fPhtE2eduw&amp;sig2=-EnHtzmGG8LO5qkFSlMiQA&amp;bvm=bv.57752919,d.d2k&amp;cad=rja" xr:uid="{1FBE4EF1-B907-4B60-A22F-FF6711F1D076}"/>
    <hyperlink ref="B223" r:id="rId88" xr:uid="{1753E563-6C8D-448D-9167-1EA31F868075}"/>
    <hyperlink ref="B228" r:id="rId89" location="6" display="http://matoumatheux.ac-rennes.fr/num/numeration/doigt.htm - 6" xr:uid="{8F1A7B58-A121-47E4-929A-4FF81A2B2020}"/>
    <hyperlink ref="B229" r:id="rId90" location="6" display="http://matoumatheux.ac-rennes.fr/num/probleme/classer.htm - 6" xr:uid="{11BBF828-1BE8-4EED-9BF6-57FA6B41FF03}"/>
    <hyperlink ref="B230" r:id="rId91" location="6" display="http://matoumatheux.ac-rennes.fr/num/probleme/seringue.htm - 6" xr:uid="{6AEEDA4D-E2C1-445D-ADF7-A7E8A4D37819}"/>
    <hyperlink ref="B231" r:id="rId92" location="6" display="http://matoumatheux.ac-rennes.fr/num/probleme/etiquettes.htm - 6" xr:uid="{A814CE08-9B29-45E3-8D91-A9B4A6A954F5}"/>
    <hyperlink ref="G223" r:id="rId93" location="6" display="http://matoumatheux.ac-rennes.fr/num/fractions/6/menthe1.htm - 6" xr:uid="{9BB07FEB-A06B-49C4-9D51-FA1B28F688F9}"/>
    <hyperlink ref="G225" r:id="rId94" location="6" display="http://matoumatheux.ac-rennes.fr/num/fractions/6/cocktail2.htm - 6" xr:uid="{783BC773-EB82-4D17-827E-1AC123E168D6}"/>
    <hyperlink ref="G224" r:id="rId95" location="6" display="http://matoumatheux.ac-rennes.fr/num/fractions/6/cocktail1.htm - 6" xr:uid="{01FBBBB8-6137-4915-A44D-F0D4536F7F71}"/>
    <hyperlink ref="G226" r:id="rId96" location="6" display="http://matoumatheux.ac-rennes.fr/num/fractions/6/cocktail3.htm - 6" xr:uid="{82189943-3AFB-45B0-9D55-7B166CF3088A}"/>
    <hyperlink ref="G227" r:id="rId97" location="6" display="http://matoumatheux.ac-rennes.fr/num/fractions/6/cocktail4.htm - 6" xr:uid="{9BA8886A-07E0-4E31-81CD-744AE03E0391}"/>
    <hyperlink ref="G229" r:id="rId98" location="6" display="http://matoumatheux.ac-rennes.fr/num/fractions/6/fractionsM.htm - 6" xr:uid="{19996F84-4856-417E-A810-C2BF811A917A}"/>
    <hyperlink ref="G230" r:id="rId99" location="6" display="http://matoumatheux.ac-rennes.fr/num/fractions/6/fractionsM2.htm - 6" xr:uid="{2AD6DF8A-F764-407C-A9D2-D73FD92B17BF}"/>
    <hyperlink ref="G228" r:id="rId100" location="6" display="http://matoumatheux.ac-rennes.fr/num/fractions/6/menthe.htm - 6" xr:uid="{CEE626F3-AF02-4FA1-A7FC-B82D891F086C}"/>
    <hyperlink ref="G231" r:id="rId101" location="6" display="http://matoumatheux.ac-rennes.fr/num/fractions/6/poisson.htm - 6" xr:uid="{E856A2A6-671D-4020-9EF0-98C8B305BD8F}"/>
    <hyperlink ref="G232" r:id="rId102" location="6" display="http://matoumatheux.ac-rennes.fr/num/proportionnalite/6/creme.htm - 6" xr:uid="{E2CEB888-C160-4ADA-994C-E5EE508262A8}"/>
    <hyperlink ref="K223" r:id="rId103" location="6" display="http://matoumatheux.ac-rennes.fr/num/proportionnalite/6/gateauriz.htm - 6" xr:uid="{7B145E1F-8C17-4C2C-8AB5-B2D4CD7B7FE0}"/>
    <hyperlink ref="K224" r:id="rId104" location="6" display="http://matoumatheux.ac-rennes.fr/num/proportionnalite/6/far.htm - 6" xr:uid="{0E668AA0-A1C6-4C16-A644-7823302C7C4F}"/>
    <hyperlink ref="K225" r:id="rId105" location="6" display="http://matoumatheux.ac-rennes.fr/num/proportionnalite/6/boulangerie.htm - 6" xr:uid="{D191322B-6AB9-44EC-87DF-73124221980A}"/>
    <hyperlink ref="B232" r:id="rId106" location="6" display="http://matoumatheux.ac-rennes.fr/geom/unite/mesureur.htm - 6" xr:uid="{81511717-E95F-496D-9779-5E1A006290B3}"/>
    <hyperlink ref="K228" r:id="rId107" location="6" display="http://matoumatheux.ac-rennes.fr/cours/mesures/convlong.htm - 6" xr:uid="{2E9CBF3C-6985-4550-BE49-AC0B525370A7}"/>
    <hyperlink ref="K229" r:id="rId108" location="6" display="http://matoumatheux.ac-rennes.fr/cours/mesures/convmasse.htm - 6" xr:uid="{19CF9131-3653-40F8-B69C-C88316C19977}"/>
    <hyperlink ref="K230" r:id="rId109" location="6" display="http://matoumatheux.ac-rennes.fr/geom/cercle/Bebert11.htm - 6" xr:uid="{2544C308-F46A-452C-8503-B79F19DFD32B}"/>
    <hyperlink ref="K231" r:id="rId110" location="6" display="http://matoumatheux.ac-rennes.fr/geom/cercle/Bebert21.htm - 6" xr:uid="{8A8B5687-489B-4893-97A0-9C6D3B950498}"/>
    <hyperlink ref="K232" r:id="rId111" location="6" display="http://matoumatheux.ac-rennes.fr/geom/cercle/chien.htm - 6" xr:uid="{B8581369-F85E-4CF8-BCAE-1C97C5B1A163}"/>
    <hyperlink ref="O223" r:id="rId112" location="6" display="http://matoumatheux.ac-rennes.fr/geom/solides/6/ruban.htm - 6" xr:uid="{53445535-CB07-4CA9-B500-723DE5353964}"/>
    <hyperlink ref="O224" r:id="rId113" location="5" display="http://matoumatheux.ac-rennes.fr/geom/cercle/5/aire.htm - 5" xr:uid="{06FACB2E-78D0-4B16-B145-EB61354471F2}"/>
    <hyperlink ref="O225" r:id="rId114" location="5" display="http://matoumatheux.ac-rennes.fr/geom/cercle/5/rayon.htm - 5" xr:uid="{53245897-8DBE-4B52-8D26-554C7C7AEB27}"/>
    <hyperlink ref="O226" r:id="rId115" location="5" display="http://matoumatheux.ac-rennes.fr/geom/cercle/5/couronne.htm - 5" xr:uid="{4144AC96-DE33-41D7-891A-88DFE8F9BC13}"/>
    <hyperlink ref="O227" r:id="rId116" location="5" display="http://matoumatheux.ac-rennes.fr/geom/solides/5/airecylindre.htm - 5" xr:uid="{413819E2-8EAB-4A24-A552-A47214B2B740}"/>
    <hyperlink ref="O228" r:id="rId117" location="5" display="http://matoumatheux.ac-rennes.fr/geom/solides/5/volcylindre.htm - 5" xr:uid="{FA02D454-4941-4B58-A469-FF14DA54C61F}"/>
    <hyperlink ref="O230" r:id="rId118" location="4" display="http://matoumatheux.ac-rennes.fr/num/puissances/gateau.htm - 4" xr:uid="{FE4AB397-BDC5-4797-B90E-B15A50D00FFB}"/>
    <hyperlink ref="O229" r:id="rId119" location="4" display="http://matoumatheux.ac-rennes.fr/cours/volume/cylindre.htm - 4" xr:uid="{DDFBCAB0-0EAE-47D3-8537-F85BF0BF118F}"/>
    <hyperlink ref="O231" r:id="rId120" location="4" display="http://matoumatheux.ac-rennes.fr/cours/aire/airerect.htm - 4" xr:uid="{49E20B8E-B43B-4B3A-B326-3D6E01DEB4AE}"/>
    <hyperlink ref="O232" r:id="rId121" location="3" display="http://matoumatheux.ac-rennes.fr/num/diviseur/probleme1.htm - 3" xr:uid="{B57A2140-E39D-434D-823C-75FEE6EA4374}"/>
    <hyperlink ref="O233" r:id="rId122" location="3" display="http://matoumatheux.ac-rennes.fr/num/courbe/casserole.htm - 3" xr:uid="{0155B34A-9B47-4F3B-8CB3-3314FF225F6D}"/>
    <hyperlink ref="B236" r:id="rId123" xr:uid="{EEB4AB20-5C79-430E-9A6E-0428D6D37E6A}"/>
    <hyperlink ref="G236" r:id="rId124" xr:uid="{ECF2BA08-A422-40EB-BF5A-1DCD35D1DA89}"/>
    <hyperlink ref="K236" r:id="rId125" xr:uid="{121DD7EA-9EC1-4114-877A-6774A173CCFA}"/>
    <hyperlink ref="O236" r:id="rId126" location="q=RECETTES+PATISSERIE" xr:uid="{9C066E7F-9501-47EA-A541-ED32DD75F1D0}"/>
    <hyperlink ref="E239" r:id="rId127" xr:uid="{968811B7-7C01-4FD9-A909-C17502E67973}"/>
    <hyperlink ref="G239" r:id="rId128" xr:uid="{E4AE7AF0-E6A4-4A81-8D5E-8B8FA452516C}"/>
    <hyperlink ref="J239" r:id="rId129" xr:uid="{4257FBB7-DF8E-4CD5-BD95-C7C205FA9302}"/>
    <hyperlink ref="M239" r:id="rId130" xr:uid="{25CEF7AF-7096-44CA-97EA-441FE429E6E8}"/>
    <hyperlink ref="J280" r:id="rId131" xr:uid="{F8FE2204-98FE-4CAD-B678-20E83CBE1E6D}"/>
    <hyperlink ref="B404" r:id="rId132" xr:uid="{6303C504-8B31-45F0-9598-EF4E3406CB8F}"/>
    <hyperlink ref="D369" r:id="rId133" xr:uid="{1EC4909B-68A9-4592-94A4-58EF55F55C51}"/>
  </hyperlinks>
  <pageMargins left="0.7" right="0.7" top="0.75" bottom="0.75" header="0.3" footer="0.3"/>
  <pageSetup paperSize="9" orientation="portrait" r:id="rId134"/>
  <drawing r:id="rId13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46BAA-D544-4E43-9FE1-48869CBCEFC8}">
  <sheetPr codeName="Feuil12"/>
  <dimension ref="A1:BJ136"/>
  <sheetViews>
    <sheetView showZeros="0" workbookViewId="0">
      <selection activeCell="J15" sqref="J15"/>
    </sheetView>
  </sheetViews>
  <sheetFormatPr baseColWidth="10" defaultRowHeight="12.75"/>
  <cols>
    <col min="1" max="1" width="3.7109375" style="50" customWidth="1"/>
    <col min="2" max="2" width="11.42578125" style="50"/>
    <col min="3" max="3" width="32" style="50" customWidth="1"/>
    <col min="4" max="4" width="14.28515625" style="50" customWidth="1"/>
    <col min="5" max="5" width="13.140625" style="50" customWidth="1"/>
    <col min="6" max="7" width="11.42578125" style="50"/>
    <col min="8" max="8" width="3.7109375" style="50" customWidth="1"/>
    <col min="9" max="9" width="11.42578125" style="50"/>
    <col min="10" max="10" width="36" style="50" customWidth="1"/>
    <col min="11" max="11" width="13.7109375" style="50" customWidth="1"/>
    <col min="12" max="14" width="11.42578125" style="50"/>
    <col min="15" max="15" width="4.5703125" style="50" customWidth="1"/>
    <col min="16" max="16" width="11.42578125" style="50"/>
    <col min="17" max="17" width="35.42578125" style="50" customWidth="1"/>
    <col min="18" max="18" width="13.140625" style="50" customWidth="1"/>
    <col min="19" max="21" width="11.42578125" style="50"/>
    <col min="22" max="22" width="4.5703125" style="50" customWidth="1"/>
    <col min="23" max="23" width="11.42578125" style="50"/>
    <col min="24" max="25" width="26.28515625" style="50" customWidth="1"/>
    <col min="26" max="27" width="19.42578125" style="50" customWidth="1"/>
    <col min="28" max="28" width="18.28515625" style="50" customWidth="1"/>
    <col min="29" max="29" width="19.42578125" style="50" customWidth="1"/>
    <col min="30" max="30" width="25.140625" style="50" customWidth="1"/>
    <col min="31" max="31" width="11.42578125" style="50"/>
    <col min="32" max="32" width="31.42578125" style="50" customWidth="1"/>
    <col min="33" max="39" width="15.7109375" style="50" customWidth="1"/>
    <col min="40" max="16384" width="11.42578125" style="50"/>
  </cols>
  <sheetData>
    <row r="1" spans="1:62" ht="60.75" customHeight="1">
      <c r="A1" s="214"/>
      <c r="B1" s="2452" t="s">
        <v>893</v>
      </c>
      <c r="C1" s="2452"/>
      <c r="D1" s="2452"/>
      <c r="E1" s="2452"/>
      <c r="F1" s="2452"/>
      <c r="G1" s="2452"/>
      <c r="H1" s="2452"/>
      <c r="I1" s="2452"/>
      <c r="J1" s="2452"/>
      <c r="K1" s="2452"/>
      <c r="L1" s="2452"/>
      <c r="M1" s="2452"/>
      <c r="N1" s="2452"/>
      <c r="O1" s="2452"/>
      <c r="P1" s="2452"/>
      <c r="Q1" s="2452"/>
      <c r="R1" s="2452"/>
      <c r="S1" s="2452"/>
      <c r="T1" s="2452"/>
      <c r="U1" s="2452"/>
      <c r="V1" s="2452"/>
      <c r="X1" s="215"/>
      <c r="Y1" s="215"/>
      <c r="Z1" s="215"/>
      <c r="AA1" s="215"/>
      <c r="AB1" s="215"/>
      <c r="AC1" s="215"/>
      <c r="AD1" s="215"/>
      <c r="AF1" s="215"/>
      <c r="AG1" s="215"/>
      <c r="AH1" s="215"/>
      <c r="AI1" s="215"/>
      <c r="AJ1" s="215"/>
      <c r="AK1" s="215"/>
      <c r="AL1" s="215"/>
      <c r="AM1" s="215"/>
      <c r="AN1" s="215"/>
      <c r="AO1" s="215"/>
      <c r="AP1" s="215"/>
      <c r="AQ1" s="215"/>
      <c r="AR1" s="215"/>
      <c r="AS1" s="215"/>
      <c r="AT1" s="215"/>
      <c r="AV1" s="215"/>
      <c r="AW1" s="215"/>
      <c r="AX1" s="215"/>
      <c r="AY1" s="215"/>
      <c r="AZ1" s="215"/>
      <c r="BA1" s="215"/>
      <c r="BB1" s="215"/>
      <c r="BC1" s="215"/>
      <c r="BD1" s="215"/>
      <c r="BE1" s="215"/>
      <c r="BF1" s="215"/>
      <c r="BG1" s="215"/>
      <c r="BH1" s="215"/>
      <c r="BI1" s="215"/>
      <c r="BJ1" s="215"/>
    </row>
    <row r="2" spans="1:62" ht="15.75" customHeight="1">
      <c r="A2" s="214"/>
      <c r="B2" s="2453" t="s">
        <v>894</v>
      </c>
      <c r="C2" s="2453"/>
      <c r="D2" s="2453"/>
      <c r="E2" s="2453"/>
      <c r="F2" s="2453"/>
      <c r="G2" s="2453"/>
      <c r="H2" s="214"/>
      <c r="I2" s="2453" t="s">
        <v>894</v>
      </c>
      <c r="J2" s="2453"/>
      <c r="K2" s="2453"/>
      <c r="L2" s="2453"/>
      <c r="M2" s="2453"/>
      <c r="N2" s="2453"/>
      <c r="O2" s="214"/>
      <c r="P2" s="2453" t="s">
        <v>894</v>
      </c>
      <c r="Q2" s="2453"/>
      <c r="R2" s="2453"/>
      <c r="S2" s="2453"/>
      <c r="T2" s="2453"/>
      <c r="U2" s="2453"/>
      <c r="V2" s="214"/>
      <c r="X2" s="215"/>
      <c r="Y2" s="215"/>
      <c r="Z2" s="215"/>
      <c r="AA2" s="215"/>
      <c r="AB2" s="215"/>
      <c r="AC2" s="215"/>
      <c r="AD2" s="215"/>
      <c r="AF2" s="215"/>
      <c r="AG2" s="215"/>
      <c r="AH2" s="215"/>
      <c r="AI2" s="215"/>
      <c r="AJ2" s="216"/>
      <c r="AK2" s="216"/>
      <c r="AL2" s="216"/>
      <c r="AM2" s="216"/>
      <c r="AN2" s="217"/>
      <c r="AO2" s="217"/>
      <c r="AP2" s="217"/>
      <c r="AQ2" s="217"/>
      <c r="AR2" s="217"/>
      <c r="AS2" s="217"/>
      <c r="AT2" s="215"/>
      <c r="AV2" s="215"/>
      <c r="AW2" s="215"/>
      <c r="AX2" s="215"/>
      <c r="AY2" s="215"/>
      <c r="AZ2" s="215"/>
      <c r="BA2" s="215"/>
      <c r="BB2" s="215"/>
      <c r="BC2" s="215"/>
      <c r="BD2" s="215"/>
      <c r="BE2" s="215"/>
      <c r="BF2" s="215"/>
      <c r="BG2" s="215"/>
      <c r="BH2" s="215"/>
      <c r="BI2" s="215"/>
      <c r="BJ2" s="215"/>
    </row>
    <row r="3" spans="1:62" ht="12.75" customHeight="1">
      <c r="A3" s="214"/>
      <c r="B3" s="2453"/>
      <c r="C3" s="2453"/>
      <c r="D3" s="2453"/>
      <c r="E3" s="2453"/>
      <c r="F3" s="2453"/>
      <c r="G3" s="2453"/>
      <c r="H3" s="214"/>
      <c r="I3" s="2453"/>
      <c r="J3" s="2453"/>
      <c r="K3" s="2453"/>
      <c r="L3" s="2453"/>
      <c r="M3" s="2453"/>
      <c r="N3" s="2453"/>
      <c r="O3" s="214"/>
      <c r="P3" s="2453"/>
      <c r="Q3" s="2453"/>
      <c r="R3" s="2453"/>
      <c r="S3" s="2453"/>
      <c r="T3" s="2453"/>
      <c r="U3" s="2453"/>
      <c r="V3" s="214"/>
      <c r="X3" s="215"/>
      <c r="Y3" s="215"/>
      <c r="Z3" s="215"/>
      <c r="AA3" s="215"/>
      <c r="AB3" s="215"/>
      <c r="AC3" s="215"/>
      <c r="AD3" s="215"/>
      <c r="AF3" s="215"/>
      <c r="AG3" s="215"/>
      <c r="AH3" s="215"/>
      <c r="AI3" s="215"/>
      <c r="AJ3" s="216"/>
      <c r="AK3" s="216"/>
      <c r="AL3" s="216"/>
      <c r="AM3" s="216"/>
      <c r="AN3" s="217"/>
      <c r="AO3" s="217"/>
      <c r="AP3" s="217"/>
      <c r="AQ3" s="217"/>
      <c r="AR3" s="217"/>
      <c r="AS3" s="217"/>
      <c r="AT3" s="215"/>
      <c r="AV3" s="215"/>
      <c r="AW3" s="215"/>
      <c r="AX3" s="215"/>
      <c r="AY3" s="215"/>
      <c r="AZ3" s="215"/>
      <c r="BA3" s="215"/>
      <c r="BB3" s="215"/>
      <c r="BC3" s="215"/>
      <c r="BD3" s="215"/>
      <c r="BE3" s="215"/>
      <c r="BF3" s="215"/>
      <c r="BG3" s="215"/>
      <c r="BH3" s="215"/>
      <c r="BI3" s="215"/>
      <c r="BJ3" s="215"/>
    </row>
    <row r="4" spans="1:62" ht="13.5" customHeight="1">
      <c r="A4" s="214"/>
      <c r="B4" s="2453"/>
      <c r="C4" s="2453"/>
      <c r="D4" s="2453"/>
      <c r="E4" s="2453"/>
      <c r="F4" s="2453"/>
      <c r="G4" s="2453"/>
      <c r="H4" s="214"/>
      <c r="I4" s="2453"/>
      <c r="J4" s="2453"/>
      <c r="K4" s="2453"/>
      <c r="L4" s="2453"/>
      <c r="M4" s="2453"/>
      <c r="N4" s="2453"/>
      <c r="O4" s="214"/>
      <c r="P4" s="2453"/>
      <c r="Q4" s="2453"/>
      <c r="R4" s="2453"/>
      <c r="S4" s="2453"/>
      <c r="T4" s="2453"/>
      <c r="U4" s="2453"/>
      <c r="V4" s="214"/>
      <c r="X4" s="215"/>
      <c r="Y4" s="215"/>
      <c r="Z4" s="215"/>
      <c r="AA4" s="215"/>
      <c r="AB4" s="215"/>
      <c r="AC4" s="215"/>
      <c r="AD4" s="215"/>
      <c r="AF4" s="215"/>
      <c r="AG4" s="215"/>
      <c r="AH4" s="215"/>
      <c r="AI4" s="215"/>
      <c r="AJ4" s="216"/>
      <c r="AK4" s="216"/>
      <c r="AL4" s="216"/>
      <c r="AM4" s="216"/>
      <c r="AN4" s="217"/>
      <c r="AO4" s="217"/>
      <c r="AP4" s="217"/>
      <c r="AQ4" s="217"/>
      <c r="AR4" s="217"/>
      <c r="AS4" s="217"/>
      <c r="AT4" s="215"/>
      <c r="AV4" s="215"/>
      <c r="AW4" s="215"/>
      <c r="AX4" s="215"/>
      <c r="AY4" s="215"/>
      <c r="AZ4" s="215"/>
      <c r="BA4" s="215"/>
      <c r="BB4" s="215"/>
      <c r="BC4" s="215"/>
      <c r="BD4" s="215"/>
      <c r="BE4" s="215"/>
      <c r="BF4" s="215"/>
      <c r="BG4" s="215"/>
      <c r="BH4" s="215"/>
      <c r="BI4" s="215"/>
      <c r="BJ4" s="215"/>
    </row>
    <row r="5" spans="1:62" ht="31.5">
      <c r="A5" s="2454"/>
      <c r="B5" s="218" t="s">
        <v>895</v>
      </c>
      <c r="C5" s="218" t="s">
        <v>896</v>
      </c>
      <c r="D5" s="219" t="s">
        <v>897</v>
      </c>
      <c r="E5" s="220" t="s">
        <v>898</v>
      </c>
      <c r="F5" s="221" t="s">
        <v>899</v>
      </c>
      <c r="G5" s="222" t="s">
        <v>900</v>
      </c>
      <c r="H5" s="2454"/>
      <c r="I5" s="218" t="s">
        <v>895</v>
      </c>
      <c r="J5" s="218" t="s">
        <v>896</v>
      </c>
      <c r="K5" s="219" t="s">
        <v>897</v>
      </c>
      <c r="L5" s="220" t="s">
        <v>898</v>
      </c>
      <c r="M5" s="221" t="s">
        <v>899</v>
      </c>
      <c r="N5" s="222" t="s">
        <v>900</v>
      </c>
      <c r="O5" s="2454"/>
      <c r="P5" s="218" t="s">
        <v>895</v>
      </c>
      <c r="Q5" s="218" t="s">
        <v>896</v>
      </c>
      <c r="R5" s="219" t="s">
        <v>897</v>
      </c>
      <c r="S5" s="220" t="s">
        <v>898</v>
      </c>
      <c r="T5" s="221" t="s">
        <v>899</v>
      </c>
      <c r="U5" s="222" t="s">
        <v>900</v>
      </c>
      <c r="V5" s="2454"/>
      <c r="X5" s="204"/>
      <c r="Y5" s="204"/>
      <c r="Z5" s="204"/>
      <c r="AA5" s="204"/>
      <c r="AB5" s="204"/>
      <c r="AC5" s="204"/>
      <c r="AD5" s="204"/>
      <c r="AF5" s="204"/>
      <c r="AG5" s="204"/>
      <c r="AH5" s="204"/>
      <c r="AI5" s="204"/>
      <c r="AJ5" s="223"/>
      <c r="AK5" s="223"/>
      <c r="AL5" s="223"/>
      <c r="AM5" s="223"/>
      <c r="AN5" s="224"/>
      <c r="AO5" s="224"/>
      <c r="AP5" s="224"/>
      <c r="AQ5" s="224"/>
      <c r="AR5" s="224"/>
      <c r="AS5" s="224"/>
      <c r="AT5" s="204"/>
      <c r="AV5" s="204"/>
      <c r="AW5" s="204"/>
      <c r="AX5" s="204"/>
      <c r="AY5" s="204"/>
      <c r="AZ5" s="204"/>
      <c r="BA5" s="204"/>
      <c r="BB5" s="204"/>
      <c r="BC5" s="204"/>
      <c r="BD5" s="204"/>
      <c r="BE5" s="204"/>
      <c r="BF5" s="204"/>
      <c r="BG5" s="204"/>
      <c r="BH5" s="204"/>
      <c r="BI5" s="204"/>
      <c r="BJ5" s="204"/>
    </row>
    <row r="6" spans="1:62" ht="21">
      <c r="A6" s="2454"/>
      <c r="C6" s="225" t="s">
        <v>15</v>
      </c>
      <c r="D6" s="226"/>
      <c r="E6" s="227"/>
      <c r="F6" s="227"/>
      <c r="G6" s="228"/>
      <c r="H6" s="2454"/>
      <c r="I6" s="229"/>
      <c r="J6" s="225" t="s">
        <v>88</v>
      </c>
      <c r="K6" s="230"/>
      <c r="L6" s="231"/>
      <c r="M6" s="231"/>
      <c r="N6" s="232"/>
      <c r="O6" s="2454"/>
      <c r="P6" s="229"/>
      <c r="Q6" s="225" t="s">
        <v>29</v>
      </c>
      <c r="R6" s="225"/>
      <c r="S6" s="230"/>
      <c r="T6" s="231"/>
      <c r="U6" s="232"/>
      <c r="V6" s="2454"/>
      <c r="X6" s="233" t="s">
        <v>901</v>
      </c>
      <c r="Y6" s="234"/>
      <c r="Z6" s="204"/>
      <c r="AA6" s="204"/>
      <c r="AB6" s="204"/>
      <c r="AC6" s="204"/>
      <c r="AD6" s="204"/>
      <c r="AF6" s="235" t="s">
        <v>902</v>
      </c>
      <c r="AG6" s="235"/>
      <c r="AH6" s="235"/>
      <c r="AI6" s="223"/>
      <c r="AJ6" s="223"/>
      <c r="AK6" s="223"/>
      <c r="AL6" s="223"/>
      <c r="AM6" s="223"/>
      <c r="AN6" s="224"/>
      <c r="AO6" s="224"/>
      <c r="AP6" s="224"/>
      <c r="AQ6" s="224"/>
      <c r="AR6" s="224"/>
      <c r="AS6" s="224"/>
      <c r="AT6" s="204"/>
      <c r="AV6" s="236" t="s">
        <v>903</v>
      </c>
      <c r="AW6" s="237"/>
      <c r="AX6" s="237"/>
      <c r="AY6" s="237"/>
      <c r="AZ6" s="237"/>
      <c r="BA6" s="224"/>
      <c r="BB6" s="224"/>
      <c r="BC6" s="224"/>
      <c r="BD6" s="224"/>
      <c r="BE6" s="224"/>
      <c r="BF6" s="224"/>
      <c r="BG6" s="224"/>
      <c r="BH6" s="224"/>
      <c r="BI6" s="224"/>
      <c r="BJ6" s="204"/>
    </row>
    <row r="7" spans="1:62" ht="18.75">
      <c r="A7" s="2454"/>
      <c r="B7" s="238">
        <v>1</v>
      </c>
      <c r="C7" s="239" t="s">
        <v>904</v>
      </c>
      <c r="D7" s="240">
        <v>55</v>
      </c>
      <c r="E7" s="241">
        <v>10</v>
      </c>
      <c r="F7" s="242">
        <f t="shared" ref="F7:F66" si="0">(D7*E7)</f>
        <v>550</v>
      </c>
      <c r="G7" s="243">
        <f t="shared" ref="G7:G66" si="1">F7/1000</f>
        <v>0.55000000000000004</v>
      </c>
      <c r="H7" s="2454"/>
      <c r="I7" s="238">
        <f>B66+1</f>
        <v>56</v>
      </c>
      <c r="J7" s="239" t="s">
        <v>905</v>
      </c>
      <c r="K7" s="240">
        <v>170</v>
      </c>
      <c r="L7" s="241">
        <v>10</v>
      </c>
      <c r="M7" s="242">
        <f>(K7*L7)</f>
        <v>1700</v>
      </c>
      <c r="N7" s="243">
        <f t="shared" ref="N7:N68" si="2">M7/1000</f>
        <v>1.7</v>
      </c>
      <c r="O7" s="2454"/>
      <c r="P7" s="238">
        <f>I68+1</f>
        <v>113</v>
      </c>
      <c r="Q7" s="239" t="s">
        <v>906</v>
      </c>
      <c r="R7" s="240">
        <v>20</v>
      </c>
      <c r="S7" s="241">
        <v>10</v>
      </c>
      <c r="T7" s="242">
        <f t="shared" ref="T7:T19" si="3">(R7*S7)</f>
        <v>200</v>
      </c>
      <c r="U7" s="243">
        <f t="shared" ref="U7:U58" si="4">T7/1000</f>
        <v>0.2</v>
      </c>
      <c r="V7" s="2454"/>
      <c r="X7" s="204"/>
      <c r="Y7" s="204"/>
      <c r="Z7" s="204"/>
      <c r="AA7" s="204"/>
      <c r="AB7" s="204"/>
      <c r="AC7" s="204"/>
      <c r="AD7" s="204"/>
      <c r="AF7" s="139"/>
      <c r="AG7" s="223"/>
      <c r="AH7" s="223"/>
      <c r="AI7" s="223"/>
      <c r="AJ7" s="223"/>
      <c r="AK7" s="223"/>
      <c r="AL7" s="223"/>
      <c r="AM7" s="223"/>
      <c r="AN7" s="224"/>
      <c r="AO7" s="224"/>
      <c r="AP7" s="224"/>
      <c r="AQ7" s="224"/>
      <c r="AR7" s="224"/>
      <c r="AS7" s="224"/>
      <c r="AT7" s="204"/>
      <c r="AV7" s="237"/>
      <c r="AW7" s="237"/>
      <c r="AX7" s="237"/>
      <c r="AY7" s="237"/>
      <c r="AZ7" s="237"/>
      <c r="BA7" s="224"/>
      <c r="BB7" s="224"/>
      <c r="BC7" s="224"/>
      <c r="BD7" s="224"/>
      <c r="BE7" s="224"/>
      <c r="BF7" s="224"/>
      <c r="BG7" s="224"/>
      <c r="BH7" s="224"/>
      <c r="BI7" s="224"/>
      <c r="BJ7" s="204"/>
    </row>
    <row r="8" spans="1:62" ht="18.75">
      <c r="A8" s="2454"/>
      <c r="B8" s="238">
        <f>LARGE(B7:B7,1)+1</f>
        <v>2</v>
      </c>
      <c r="C8" s="239" t="s">
        <v>907</v>
      </c>
      <c r="D8" s="240">
        <v>5</v>
      </c>
      <c r="E8" s="241">
        <v>10</v>
      </c>
      <c r="F8" s="242">
        <f t="shared" si="0"/>
        <v>50</v>
      </c>
      <c r="G8" s="243">
        <f t="shared" si="1"/>
        <v>0.05</v>
      </c>
      <c r="H8" s="2454"/>
      <c r="I8" s="238">
        <f>LARGE(I7:I7,1)+1</f>
        <v>57</v>
      </c>
      <c r="J8" s="239" t="s">
        <v>908</v>
      </c>
      <c r="K8" s="240">
        <v>160</v>
      </c>
      <c r="L8" s="241">
        <v>10</v>
      </c>
      <c r="M8" s="242">
        <f t="shared" ref="M8:M68" si="5">(K8*L8)</f>
        <v>1600</v>
      </c>
      <c r="N8" s="243">
        <f t="shared" si="2"/>
        <v>1.6</v>
      </c>
      <c r="O8" s="2454"/>
      <c r="P8" s="238">
        <f>LARGE(P7:P7,1)+1</f>
        <v>114</v>
      </c>
      <c r="Q8" s="239" t="s">
        <v>909</v>
      </c>
      <c r="R8" s="240">
        <v>125</v>
      </c>
      <c r="S8" s="241">
        <v>10</v>
      </c>
      <c r="T8" s="242">
        <f t="shared" si="3"/>
        <v>1250</v>
      </c>
      <c r="U8" s="243">
        <f t="shared" si="4"/>
        <v>1.25</v>
      </c>
      <c r="V8" s="2454"/>
      <c r="X8" s="234" t="s">
        <v>910</v>
      </c>
      <c r="Y8" s="234" t="s">
        <v>911</v>
      </c>
      <c r="Z8" s="234" t="s">
        <v>280</v>
      </c>
      <c r="AA8" s="244"/>
      <c r="AB8" s="234" t="s">
        <v>910</v>
      </c>
      <c r="AC8" s="234" t="s">
        <v>911</v>
      </c>
      <c r="AD8" s="234" t="s">
        <v>280</v>
      </c>
      <c r="AF8" s="190" t="s">
        <v>912</v>
      </c>
      <c r="AG8" s="223"/>
      <c r="AH8" s="223"/>
      <c r="AI8" s="223"/>
      <c r="AJ8" s="223"/>
      <c r="AK8" s="223"/>
      <c r="AL8" s="223"/>
      <c r="AM8" s="223"/>
      <c r="AN8" s="224"/>
      <c r="AO8" s="224"/>
      <c r="AP8" s="224"/>
      <c r="AQ8" s="224"/>
      <c r="AR8" s="224"/>
      <c r="AS8" s="224"/>
      <c r="AT8" s="204"/>
      <c r="AV8" s="245" t="s">
        <v>913</v>
      </c>
      <c r="AW8" s="237"/>
      <c r="AX8" s="237"/>
      <c r="AY8" s="237"/>
      <c r="AZ8" s="237"/>
      <c r="BA8" s="224"/>
      <c r="BB8" s="224"/>
      <c r="BC8" s="224"/>
      <c r="BD8" s="224"/>
      <c r="BE8" s="224"/>
      <c r="BF8" s="224"/>
      <c r="BG8" s="224"/>
      <c r="BH8" s="224"/>
      <c r="BI8" s="224"/>
      <c r="BJ8" s="204"/>
    </row>
    <row r="9" spans="1:62" ht="20.25">
      <c r="A9" s="2454"/>
      <c r="B9" s="238">
        <f>LARGE(B7:B8,1)+1</f>
        <v>3</v>
      </c>
      <c r="C9" s="239" t="s">
        <v>914</v>
      </c>
      <c r="D9" s="240">
        <v>8</v>
      </c>
      <c r="E9" s="241">
        <v>10</v>
      </c>
      <c r="F9" s="242">
        <f t="shared" si="0"/>
        <v>80</v>
      </c>
      <c r="G9" s="243">
        <f t="shared" si="1"/>
        <v>0.08</v>
      </c>
      <c r="H9" s="2454"/>
      <c r="I9" s="238">
        <f>LARGE(I7:I8,1)+1</f>
        <v>58</v>
      </c>
      <c r="J9" s="239" t="s">
        <v>915</v>
      </c>
      <c r="K9" s="240">
        <v>885</v>
      </c>
      <c r="L9" s="241">
        <v>10</v>
      </c>
      <c r="M9" s="242">
        <f t="shared" si="5"/>
        <v>8850</v>
      </c>
      <c r="N9" s="243">
        <f t="shared" si="2"/>
        <v>8.85</v>
      </c>
      <c r="O9" s="2454"/>
      <c r="P9" s="238"/>
      <c r="Q9" s="246" t="s">
        <v>68</v>
      </c>
      <c r="R9" s="240">
        <v>0</v>
      </c>
      <c r="S9" s="241"/>
      <c r="T9" s="242">
        <f t="shared" si="3"/>
        <v>0</v>
      </c>
      <c r="U9" s="243">
        <f t="shared" si="4"/>
        <v>0</v>
      </c>
      <c r="V9" s="2454"/>
      <c r="X9" s="204"/>
      <c r="Y9" s="204"/>
      <c r="Z9" s="204"/>
      <c r="AA9" s="204"/>
      <c r="AB9" s="204"/>
      <c r="AC9" s="204"/>
      <c r="AD9" s="204"/>
      <c r="AF9" s="190"/>
      <c r="AG9" s="223"/>
      <c r="AH9" s="223"/>
      <c r="AI9" s="223"/>
      <c r="AJ9" s="223"/>
      <c r="AK9" s="223"/>
      <c r="AL9" s="223"/>
      <c r="AM9" s="223"/>
      <c r="AN9" s="224"/>
      <c r="AO9" s="224"/>
      <c r="AP9" s="224"/>
      <c r="AQ9" s="224"/>
      <c r="AR9" s="224"/>
      <c r="AS9" s="224"/>
      <c r="AT9" s="204"/>
      <c r="AV9" s="245"/>
      <c r="AW9" s="237"/>
      <c r="AX9" s="237"/>
      <c r="AY9" s="237"/>
      <c r="AZ9" s="237"/>
      <c r="BA9" s="223"/>
      <c r="BB9" s="223"/>
      <c r="BC9" s="223"/>
      <c r="BD9" s="224"/>
      <c r="BE9" s="224"/>
      <c r="BF9" s="224"/>
      <c r="BG9" s="224"/>
      <c r="BH9" s="224"/>
      <c r="BI9" s="224"/>
      <c r="BJ9" s="204"/>
    </row>
    <row r="10" spans="1:62" ht="18.75">
      <c r="A10" s="2454"/>
      <c r="B10" s="238">
        <f>LARGE(B7:B9,1)+1</f>
        <v>4</v>
      </c>
      <c r="C10" s="239" t="s">
        <v>916</v>
      </c>
      <c r="D10" s="240">
        <v>50</v>
      </c>
      <c r="E10" s="241">
        <v>10</v>
      </c>
      <c r="F10" s="242">
        <f t="shared" si="0"/>
        <v>500</v>
      </c>
      <c r="G10" s="243">
        <f t="shared" si="1"/>
        <v>0.5</v>
      </c>
      <c r="H10" s="2454"/>
      <c r="I10" s="238">
        <f>LARGE(I7:I9,1)+1</f>
        <v>59</v>
      </c>
      <c r="J10" s="239" t="s">
        <v>917</v>
      </c>
      <c r="K10" s="240">
        <v>500</v>
      </c>
      <c r="L10" s="241">
        <v>10</v>
      </c>
      <c r="M10" s="242">
        <f t="shared" si="5"/>
        <v>5000</v>
      </c>
      <c r="N10" s="243">
        <f t="shared" si="2"/>
        <v>5</v>
      </c>
      <c r="O10" s="2454"/>
      <c r="P10" s="238">
        <f>LARGE(P7:P9,1)+1</f>
        <v>115</v>
      </c>
      <c r="Q10" s="239" t="s">
        <v>918</v>
      </c>
      <c r="R10" s="240">
        <v>45</v>
      </c>
      <c r="S10" s="241">
        <v>10</v>
      </c>
      <c r="T10" s="242">
        <f t="shared" si="3"/>
        <v>450</v>
      </c>
      <c r="U10" s="243">
        <f t="shared" si="4"/>
        <v>0.45</v>
      </c>
      <c r="V10" s="2454"/>
      <c r="X10" s="239" t="s">
        <v>919</v>
      </c>
      <c r="Y10" s="241" t="s">
        <v>920</v>
      </c>
      <c r="Z10" s="240" t="s">
        <v>921</v>
      </c>
      <c r="AA10" s="52"/>
      <c r="AB10" s="239" t="s">
        <v>922</v>
      </c>
      <c r="AC10" s="241" t="s">
        <v>923</v>
      </c>
      <c r="AD10" s="240" t="s">
        <v>924</v>
      </c>
      <c r="AE10" s="52"/>
      <c r="AF10" s="139" t="s">
        <v>925</v>
      </c>
      <c r="AG10" s="223"/>
      <c r="AH10" s="223"/>
      <c r="AI10" s="223"/>
      <c r="AJ10" s="223"/>
      <c r="AK10" s="223"/>
      <c r="AL10" s="223"/>
      <c r="AM10" s="223"/>
      <c r="AN10" s="224"/>
      <c r="AO10" s="224"/>
      <c r="AP10" s="224"/>
      <c r="AQ10" s="224"/>
      <c r="AR10" s="224"/>
      <c r="AS10" s="224"/>
      <c r="AT10" s="204"/>
      <c r="AV10" s="247" t="s">
        <v>926</v>
      </c>
      <c r="AW10" s="237"/>
      <c r="AX10" s="237"/>
      <c r="AY10" s="237"/>
      <c r="AZ10" s="237"/>
      <c r="BA10" s="224"/>
      <c r="BB10" s="224"/>
      <c r="BC10" s="224"/>
      <c r="BD10" s="224"/>
      <c r="BE10" s="224"/>
      <c r="BF10" s="224"/>
      <c r="BG10" s="224"/>
      <c r="BH10" s="224"/>
      <c r="BI10" s="224"/>
      <c r="BJ10" s="204"/>
    </row>
    <row r="11" spans="1:62" ht="20.25">
      <c r="A11" s="2454"/>
      <c r="B11" s="238">
        <f>LARGE(B7:B10,1)+1</f>
        <v>5</v>
      </c>
      <c r="C11" s="239" t="s">
        <v>927</v>
      </c>
      <c r="D11" s="240">
        <v>2000</v>
      </c>
      <c r="E11" s="241">
        <v>10</v>
      </c>
      <c r="F11" s="242">
        <f t="shared" si="0"/>
        <v>20000</v>
      </c>
      <c r="G11" s="248">
        <f t="shared" si="1"/>
        <v>20</v>
      </c>
      <c r="H11" s="2454"/>
      <c r="I11" s="238"/>
      <c r="J11" s="246" t="s">
        <v>23</v>
      </c>
      <c r="K11" s="240">
        <v>0</v>
      </c>
      <c r="L11" s="241"/>
      <c r="M11" s="242">
        <f t="shared" si="5"/>
        <v>0</v>
      </c>
      <c r="N11" s="243">
        <f t="shared" si="2"/>
        <v>0</v>
      </c>
      <c r="O11" s="2454"/>
      <c r="P11" s="238">
        <f>LARGE(P7:P10,1)+1</f>
        <v>116</v>
      </c>
      <c r="Q11" s="239" t="s">
        <v>928</v>
      </c>
      <c r="R11" s="240">
        <v>1</v>
      </c>
      <c r="S11" s="241">
        <v>10</v>
      </c>
      <c r="T11" s="242">
        <f t="shared" si="3"/>
        <v>10</v>
      </c>
      <c r="U11" s="243">
        <f t="shared" si="4"/>
        <v>0.01</v>
      </c>
      <c r="V11" s="2454"/>
      <c r="X11" s="239" t="s">
        <v>57</v>
      </c>
      <c r="Y11" s="241" t="s">
        <v>929</v>
      </c>
      <c r="Z11" s="240" t="s">
        <v>930</v>
      </c>
      <c r="AA11" s="52"/>
      <c r="AB11" s="239" t="s">
        <v>931</v>
      </c>
      <c r="AC11" s="241" t="s">
        <v>923</v>
      </c>
      <c r="AD11" s="240" t="s">
        <v>932</v>
      </c>
      <c r="AE11" s="52"/>
      <c r="AF11" s="139"/>
      <c r="AG11" s="223"/>
      <c r="AH11" s="223"/>
      <c r="AI11" s="223"/>
      <c r="AJ11" s="223"/>
      <c r="AK11" s="223"/>
      <c r="AL11" s="223"/>
      <c r="AM11" s="223"/>
      <c r="AN11" s="224"/>
      <c r="AO11" s="224"/>
      <c r="AP11" s="224"/>
      <c r="AQ11" s="224"/>
      <c r="AR11" s="224"/>
      <c r="AS11" s="224"/>
      <c r="AT11" s="204"/>
      <c r="AV11" s="237"/>
      <c r="AX11" s="237"/>
      <c r="AY11" s="237"/>
      <c r="AZ11" s="237"/>
      <c r="BA11" s="237"/>
      <c r="BB11" s="237"/>
      <c r="BC11" s="237"/>
      <c r="BD11" s="237"/>
      <c r="BE11" s="237"/>
      <c r="BF11" s="237"/>
      <c r="BG11" s="224"/>
      <c r="BH11" s="224"/>
      <c r="BI11" s="224"/>
      <c r="BJ11" s="204"/>
    </row>
    <row r="12" spans="1:62" ht="18.75">
      <c r="A12" s="2454"/>
      <c r="B12" s="238">
        <f>LARGE(B7:B11,1)+1</f>
        <v>6</v>
      </c>
      <c r="C12" s="239" t="s">
        <v>56</v>
      </c>
      <c r="D12" s="240">
        <v>350</v>
      </c>
      <c r="E12" s="241">
        <v>10</v>
      </c>
      <c r="F12" s="242">
        <f t="shared" si="0"/>
        <v>3500</v>
      </c>
      <c r="G12" s="243">
        <f t="shared" si="1"/>
        <v>3.5</v>
      </c>
      <c r="H12" s="2454"/>
      <c r="I12" s="238">
        <f>LARGE(I7:I11,1)+1</f>
        <v>60</v>
      </c>
      <c r="J12" s="239" t="s">
        <v>933</v>
      </c>
      <c r="K12" s="240">
        <v>1500</v>
      </c>
      <c r="L12" s="241">
        <v>10</v>
      </c>
      <c r="M12" s="242">
        <f t="shared" si="5"/>
        <v>15000</v>
      </c>
      <c r="N12" s="248">
        <f t="shared" si="2"/>
        <v>15</v>
      </c>
      <c r="O12" s="2454"/>
      <c r="P12" s="238">
        <f>LARGE(P7:P11,1)+1</f>
        <v>117</v>
      </c>
      <c r="Q12" s="239" t="s">
        <v>934</v>
      </c>
      <c r="R12" s="240">
        <v>50</v>
      </c>
      <c r="S12" s="241">
        <v>10</v>
      </c>
      <c r="T12" s="242">
        <f t="shared" si="3"/>
        <v>500</v>
      </c>
      <c r="U12" s="243">
        <f t="shared" si="4"/>
        <v>0.5</v>
      </c>
      <c r="V12" s="2454"/>
      <c r="X12" s="239" t="s">
        <v>935</v>
      </c>
      <c r="Y12" s="241">
        <v>1</v>
      </c>
      <c r="Z12" s="240" t="s">
        <v>936</v>
      </c>
      <c r="AA12" s="52"/>
      <c r="AB12" s="239" t="s">
        <v>937</v>
      </c>
      <c r="AC12" s="241" t="s">
        <v>938</v>
      </c>
      <c r="AD12" s="240" t="s">
        <v>939</v>
      </c>
      <c r="AE12" s="52"/>
      <c r="AF12" s="139" t="s">
        <v>940</v>
      </c>
      <c r="AG12" s="223"/>
      <c r="AH12" s="223"/>
      <c r="AI12" s="223"/>
      <c r="AJ12" s="223"/>
      <c r="AK12" s="223"/>
      <c r="AL12" s="223"/>
      <c r="AM12" s="223"/>
      <c r="AN12" s="224"/>
      <c r="AO12" s="224"/>
      <c r="AP12" s="224"/>
      <c r="AQ12" s="224"/>
      <c r="AR12" s="224"/>
      <c r="AS12" s="224"/>
      <c r="AT12" s="204"/>
      <c r="AV12" s="249" t="s">
        <v>941</v>
      </c>
      <c r="AX12" s="250" t="s">
        <v>942</v>
      </c>
      <c r="AY12" s="237"/>
      <c r="AZ12" s="237"/>
      <c r="BA12" s="237"/>
      <c r="BB12" s="237"/>
      <c r="BC12" s="237"/>
      <c r="BD12" s="237"/>
      <c r="BE12" s="237"/>
      <c r="BF12" s="237"/>
      <c r="BG12" s="224"/>
      <c r="BH12" s="224"/>
      <c r="BI12" s="224"/>
      <c r="BJ12" s="204"/>
    </row>
    <row r="13" spans="1:62" ht="18.75">
      <c r="A13" s="2454"/>
      <c r="B13" s="238">
        <f>LARGE(B7:B12,1)+1</f>
        <v>7</v>
      </c>
      <c r="C13" s="239" t="s">
        <v>943</v>
      </c>
      <c r="D13" s="240">
        <v>110</v>
      </c>
      <c r="E13" s="241">
        <v>10</v>
      </c>
      <c r="F13" s="242">
        <f t="shared" si="0"/>
        <v>1100</v>
      </c>
      <c r="G13" s="243">
        <f t="shared" si="1"/>
        <v>1.1000000000000001</v>
      </c>
      <c r="H13" s="2454"/>
      <c r="I13" s="238">
        <f>LARGE(I7:I12,1)+1</f>
        <v>61</v>
      </c>
      <c r="J13" s="239" t="s">
        <v>944</v>
      </c>
      <c r="K13" s="240">
        <v>150</v>
      </c>
      <c r="L13" s="241">
        <v>10</v>
      </c>
      <c r="M13" s="242">
        <f t="shared" si="5"/>
        <v>1500</v>
      </c>
      <c r="N13" s="243">
        <f t="shared" si="2"/>
        <v>1.5</v>
      </c>
      <c r="O13" s="2454"/>
      <c r="P13" s="238">
        <f>LARGE(P7:P12,1)+1</f>
        <v>118</v>
      </c>
      <c r="Q13" s="239" t="s">
        <v>945</v>
      </c>
      <c r="R13" s="240">
        <v>15</v>
      </c>
      <c r="S13" s="241">
        <v>10</v>
      </c>
      <c r="T13" s="242">
        <f t="shared" si="3"/>
        <v>150</v>
      </c>
      <c r="U13" s="243">
        <f t="shared" si="4"/>
        <v>0.15</v>
      </c>
      <c r="V13" s="2454"/>
      <c r="X13" s="239"/>
      <c r="Y13" s="241"/>
      <c r="Z13" s="240"/>
      <c r="AA13" s="52"/>
      <c r="AB13" s="239" t="s">
        <v>946</v>
      </c>
      <c r="AC13" s="241" t="s">
        <v>947</v>
      </c>
      <c r="AD13" s="240" t="s">
        <v>948</v>
      </c>
      <c r="AE13" s="52"/>
      <c r="AF13" s="139"/>
      <c r="AG13" s="223"/>
      <c r="AH13" s="223"/>
      <c r="AI13" s="223"/>
      <c r="AJ13" s="223"/>
      <c r="AK13" s="223"/>
      <c r="AL13" s="223"/>
      <c r="AM13" s="223"/>
      <c r="AN13" s="224"/>
      <c r="AO13" s="224"/>
      <c r="AP13" s="224"/>
      <c r="AQ13" s="224"/>
      <c r="AR13" s="224"/>
      <c r="AS13" s="224"/>
      <c r="AT13" s="204"/>
      <c r="AV13" s="237"/>
      <c r="AW13" s="237"/>
      <c r="AX13" s="237"/>
      <c r="AY13" s="237"/>
      <c r="AZ13" s="237"/>
      <c r="BA13" s="237"/>
      <c r="BB13" s="237"/>
      <c r="BC13" s="237"/>
      <c r="BD13" s="237"/>
      <c r="BE13" s="237"/>
      <c r="BF13" s="237"/>
      <c r="BG13" s="224"/>
      <c r="BH13" s="224"/>
      <c r="BI13" s="224"/>
      <c r="BJ13" s="204"/>
    </row>
    <row r="14" spans="1:62" ht="20.25">
      <c r="A14" s="2454"/>
      <c r="B14" s="238">
        <f>LARGE(B7:B13,1)+1</f>
        <v>8</v>
      </c>
      <c r="C14" s="239" t="s">
        <v>949</v>
      </c>
      <c r="D14" s="240">
        <v>220</v>
      </c>
      <c r="E14" s="241">
        <v>10</v>
      </c>
      <c r="F14" s="242">
        <f t="shared" si="0"/>
        <v>2200</v>
      </c>
      <c r="G14" s="243">
        <f t="shared" si="1"/>
        <v>2.2000000000000002</v>
      </c>
      <c r="H14" s="2454"/>
      <c r="I14" s="238"/>
      <c r="J14" s="225" t="s">
        <v>111</v>
      </c>
      <c r="K14" s="240">
        <v>0</v>
      </c>
      <c r="L14" s="241"/>
      <c r="M14" s="242">
        <f t="shared" si="5"/>
        <v>0</v>
      </c>
      <c r="N14" s="243">
        <f t="shared" si="2"/>
        <v>0</v>
      </c>
      <c r="O14" s="2454"/>
      <c r="P14" s="238">
        <f>LARGE(P7:P13,1)+1</f>
        <v>119</v>
      </c>
      <c r="Q14" s="239" t="s">
        <v>950</v>
      </c>
      <c r="R14" s="240">
        <v>200</v>
      </c>
      <c r="S14" s="241">
        <v>10</v>
      </c>
      <c r="T14" s="242">
        <f t="shared" si="3"/>
        <v>2000</v>
      </c>
      <c r="U14" s="243">
        <f t="shared" si="4"/>
        <v>2</v>
      </c>
      <c r="V14" s="2454"/>
      <c r="X14" s="239" t="s">
        <v>951</v>
      </c>
      <c r="Y14" s="241" t="s">
        <v>952</v>
      </c>
      <c r="Z14" s="240" t="s">
        <v>953</v>
      </c>
      <c r="AA14" s="52"/>
      <c r="AB14" s="239" t="s">
        <v>954</v>
      </c>
      <c r="AC14" s="241" t="s">
        <v>947</v>
      </c>
      <c r="AD14" s="240" t="s">
        <v>955</v>
      </c>
      <c r="AE14" s="52"/>
      <c r="AF14" s="190" t="s">
        <v>956</v>
      </c>
      <c r="AG14" s="223"/>
      <c r="AH14" s="223"/>
      <c r="AI14" s="223"/>
      <c r="AJ14" s="223"/>
      <c r="AK14" s="223"/>
      <c r="AL14" s="223"/>
      <c r="AM14" s="223"/>
      <c r="AN14" s="224"/>
      <c r="AO14" s="224"/>
      <c r="AP14" s="224"/>
      <c r="AQ14" s="224"/>
      <c r="AR14" s="224"/>
      <c r="AS14" s="224"/>
      <c r="AT14" s="204"/>
      <c r="AV14" s="233" t="s">
        <v>957</v>
      </c>
      <c r="AW14" s="237"/>
      <c r="AX14" s="237"/>
      <c r="AY14" s="250" t="s">
        <v>958</v>
      </c>
      <c r="AZ14" s="237"/>
      <c r="BA14" s="237"/>
      <c r="BB14" s="237"/>
      <c r="BC14" s="237"/>
      <c r="BD14" s="237"/>
      <c r="BE14" s="237"/>
      <c r="BF14" s="237"/>
      <c r="BG14" s="224"/>
      <c r="BH14" s="224"/>
      <c r="BI14" s="224"/>
      <c r="BJ14" s="204"/>
    </row>
    <row r="15" spans="1:62" ht="20.25">
      <c r="A15" s="2454"/>
      <c r="B15" s="238"/>
      <c r="C15" s="246" t="s">
        <v>16</v>
      </c>
      <c r="D15" s="240">
        <v>0</v>
      </c>
      <c r="E15" s="241"/>
      <c r="F15" s="242">
        <f t="shared" si="0"/>
        <v>0</v>
      </c>
      <c r="G15" s="243">
        <f t="shared" si="1"/>
        <v>0</v>
      </c>
      <c r="H15" s="2454"/>
      <c r="I15" s="238">
        <f>LARGE(I7:I14,1)+1</f>
        <v>62</v>
      </c>
      <c r="J15" s="239" t="s">
        <v>959</v>
      </c>
      <c r="K15" s="240">
        <v>10</v>
      </c>
      <c r="L15" s="241">
        <v>10</v>
      </c>
      <c r="M15" s="242">
        <f t="shared" si="5"/>
        <v>100</v>
      </c>
      <c r="N15" s="243">
        <f t="shared" si="2"/>
        <v>0.1</v>
      </c>
      <c r="O15" s="2454"/>
      <c r="P15" s="238">
        <f>LARGE(P7:P14,1)+1</f>
        <v>120</v>
      </c>
      <c r="Q15" s="239" t="s">
        <v>960</v>
      </c>
      <c r="R15" s="240">
        <v>12</v>
      </c>
      <c r="S15" s="241">
        <v>10</v>
      </c>
      <c r="T15" s="242">
        <f t="shared" si="3"/>
        <v>120</v>
      </c>
      <c r="U15" s="243">
        <f t="shared" si="4"/>
        <v>0.12</v>
      </c>
      <c r="V15" s="2454"/>
      <c r="X15" s="239" t="s">
        <v>961</v>
      </c>
      <c r="Y15" s="241" t="s">
        <v>923</v>
      </c>
      <c r="Z15" s="240" t="s">
        <v>962</v>
      </c>
      <c r="AA15" s="52"/>
      <c r="AB15" s="239" t="s">
        <v>963</v>
      </c>
      <c r="AC15" s="241" t="s">
        <v>929</v>
      </c>
      <c r="AD15" s="240" t="s">
        <v>964</v>
      </c>
      <c r="AE15" s="52"/>
      <c r="AF15" s="190"/>
      <c r="AG15" s="223"/>
      <c r="AH15" s="223"/>
      <c r="AI15" s="223"/>
      <c r="AJ15" s="223"/>
      <c r="AK15" s="223"/>
      <c r="AL15" s="223"/>
      <c r="AM15" s="223"/>
      <c r="AN15" s="224"/>
      <c r="AO15" s="224"/>
      <c r="AP15" s="224"/>
      <c r="AQ15" s="224"/>
      <c r="AR15" s="224"/>
      <c r="AS15" s="224"/>
      <c r="AT15" s="204"/>
      <c r="AV15" s="233"/>
      <c r="AW15" s="237"/>
      <c r="AX15" s="237"/>
      <c r="AY15" s="250"/>
      <c r="AZ15" s="237"/>
      <c r="BA15" s="237"/>
      <c r="BB15" s="237"/>
      <c r="BC15" s="237"/>
      <c r="BD15" s="237"/>
      <c r="BE15" s="237"/>
      <c r="BF15" s="237"/>
      <c r="BG15" s="224"/>
      <c r="BH15" s="224"/>
      <c r="BI15" s="224"/>
      <c r="BJ15" s="204"/>
    </row>
    <row r="16" spans="1:62" ht="18.75">
      <c r="A16" s="2454"/>
      <c r="B16" s="238">
        <f>LARGE(B7:B15,1)+1</f>
        <v>9</v>
      </c>
      <c r="C16" s="239" t="s">
        <v>961</v>
      </c>
      <c r="D16" s="240">
        <v>120</v>
      </c>
      <c r="E16" s="241">
        <v>10</v>
      </c>
      <c r="F16" s="242">
        <f t="shared" si="0"/>
        <v>1200</v>
      </c>
      <c r="G16" s="243">
        <f t="shared" si="1"/>
        <v>1.2</v>
      </c>
      <c r="H16" s="2454"/>
      <c r="I16" s="238">
        <f>LARGE(I7:I15,1)+1</f>
        <v>63</v>
      </c>
      <c r="J16" s="239" t="s">
        <v>965</v>
      </c>
      <c r="K16" s="240">
        <v>800</v>
      </c>
      <c r="L16" s="241">
        <v>10</v>
      </c>
      <c r="M16" s="242">
        <f t="shared" si="5"/>
        <v>8000</v>
      </c>
      <c r="N16" s="243">
        <f t="shared" si="2"/>
        <v>8</v>
      </c>
      <c r="O16" s="2454"/>
      <c r="P16" s="238">
        <f>LARGE(P7:P15,1)+1</f>
        <v>121</v>
      </c>
      <c r="Q16" s="239" t="s">
        <v>966</v>
      </c>
      <c r="R16" s="240">
        <v>12</v>
      </c>
      <c r="S16" s="241">
        <v>10</v>
      </c>
      <c r="T16" s="242">
        <f t="shared" si="3"/>
        <v>120</v>
      </c>
      <c r="U16" s="243">
        <f t="shared" si="4"/>
        <v>0.12</v>
      </c>
      <c r="V16" s="2454"/>
      <c r="X16" s="239" t="s">
        <v>967</v>
      </c>
      <c r="Y16" s="241" t="s">
        <v>947</v>
      </c>
      <c r="Z16" s="240" t="s">
        <v>948</v>
      </c>
      <c r="AA16" s="52"/>
      <c r="AB16" s="239" t="s">
        <v>968</v>
      </c>
      <c r="AC16" s="241" t="s">
        <v>938</v>
      </c>
      <c r="AD16" s="240" t="s">
        <v>969</v>
      </c>
      <c r="AE16" s="52"/>
      <c r="AF16" s="139" t="s">
        <v>970</v>
      </c>
      <c r="AG16" s="223"/>
      <c r="AH16" s="223"/>
      <c r="AI16" s="223"/>
      <c r="AJ16" s="223"/>
      <c r="AK16" s="223"/>
      <c r="AL16" s="223"/>
      <c r="AM16" s="223"/>
      <c r="AN16" s="224"/>
      <c r="AO16" s="224"/>
      <c r="AP16" s="224"/>
      <c r="AQ16" s="224"/>
      <c r="AR16" s="224"/>
      <c r="AS16" s="224"/>
      <c r="AT16" s="204"/>
      <c r="AV16" s="233" t="s">
        <v>971</v>
      </c>
      <c r="AW16" s="251" t="s">
        <v>972</v>
      </c>
      <c r="AX16" s="251"/>
      <c r="AY16" s="252"/>
      <c r="AZ16" s="252"/>
      <c r="BA16" s="237"/>
      <c r="BB16" s="237"/>
      <c r="BC16" s="237"/>
      <c r="BD16" s="237"/>
      <c r="BE16" s="237"/>
      <c r="BF16" s="237"/>
      <c r="BG16" s="224"/>
      <c r="BH16" s="224"/>
      <c r="BI16" s="224"/>
      <c r="BJ16" s="204"/>
    </row>
    <row r="17" spans="1:62" ht="15.75" customHeight="1">
      <c r="A17" s="2454"/>
      <c r="B17" s="238">
        <f>LARGE(B7:B16,1)+1</f>
        <v>10</v>
      </c>
      <c r="C17" s="239" t="s">
        <v>973</v>
      </c>
      <c r="D17" s="240">
        <v>8</v>
      </c>
      <c r="E17" s="241">
        <v>10</v>
      </c>
      <c r="F17" s="242">
        <f t="shared" si="0"/>
        <v>80</v>
      </c>
      <c r="G17" s="243">
        <f t="shared" si="1"/>
        <v>0.08</v>
      </c>
      <c r="H17" s="2454"/>
      <c r="I17" s="238">
        <f>LARGE(I7:I16,1)+1</f>
        <v>64</v>
      </c>
      <c r="J17" s="239" t="s">
        <v>974</v>
      </c>
      <c r="K17" s="240">
        <v>500</v>
      </c>
      <c r="L17" s="241">
        <v>10</v>
      </c>
      <c r="M17" s="242">
        <f t="shared" si="5"/>
        <v>5000</v>
      </c>
      <c r="N17" s="243">
        <f t="shared" si="2"/>
        <v>5</v>
      </c>
      <c r="O17" s="2454"/>
      <c r="P17" s="238">
        <f>LARGE(P7:P16,1)+1</f>
        <v>122</v>
      </c>
      <c r="Q17" s="239" t="s">
        <v>975</v>
      </c>
      <c r="R17" s="240">
        <v>19</v>
      </c>
      <c r="S17" s="241">
        <v>10</v>
      </c>
      <c r="T17" s="242">
        <f t="shared" si="3"/>
        <v>190</v>
      </c>
      <c r="U17" s="243">
        <f t="shared" si="4"/>
        <v>0.19</v>
      </c>
      <c r="V17" s="2454"/>
      <c r="X17" s="239" t="s">
        <v>976</v>
      </c>
      <c r="Y17" s="241" t="s">
        <v>947</v>
      </c>
      <c r="Z17" s="240" t="s">
        <v>977</v>
      </c>
      <c r="AA17" s="52"/>
      <c r="AB17" s="239" t="s">
        <v>978</v>
      </c>
      <c r="AC17" s="241" t="s">
        <v>947</v>
      </c>
      <c r="AD17" s="240" t="s">
        <v>979</v>
      </c>
      <c r="AE17" s="52"/>
      <c r="AF17" s="139"/>
      <c r="AG17" s="223"/>
      <c r="AH17" s="223"/>
      <c r="AI17" s="223"/>
      <c r="AJ17" s="223"/>
      <c r="AK17" s="223"/>
      <c r="AL17" s="223"/>
      <c r="AM17" s="223"/>
      <c r="AN17" s="224"/>
      <c r="AO17" s="224"/>
      <c r="AP17" s="224"/>
      <c r="AQ17" s="224"/>
      <c r="AR17" s="224"/>
      <c r="AS17" s="224"/>
      <c r="AT17" s="204"/>
      <c r="AV17" s="233"/>
      <c r="AW17" s="251"/>
      <c r="AX17" s="251"/>
      <c r="AY17" s="252"/>
      <c r="AZ17" s="252"/>
      <c r="BA17" s="237"/>
      <c r="BB17" s="237"/>
      <c r="BC17" s="237"/>
      <c r="BD17" s="237"/>
      <c r="BE17" s="237"/>
      <c r="BF17" s="237"/>
      <c r="BG17" s="224"/>
      <c r="BH17" s="224"/>
      <c r="BI17" s="224"/>
      <c r="BJ17" s="204"/>
    </row>
    <row r="18" spans="1:62" ht="15.75" customHeight="1">
      <c r="A18" s="2454"/>
      <c r="B18" s="238">
        <f>LARGE(B7:B17,1)+1</f>
        <v>11</v>
      </c>
      <c r="C18" s="239" t="s">
        <v>980</v>
      </c>
      <c r="D18" s="240">
        <v>4</v>
      </c>
      <c r="E18" s="241">
        <v>10</v>
      </c>
      <c r="F18" s="242">
        <f t="shared" si="0"/>
        <v>40</v>
      </c>
      <c r="G18" s="243">
        <f t="shared" si="1"/>
        <v>0.04</v>
      </c>
      <c r="H18" s="2454"/>
      <c r="I18" s="238">
        <f>LARGE(I7:I17,1)+1</f>
        <v>65</v>
      </c>
      <c r="J18" s="239" t="s">
        <v>968</v>
      </c>
      <c r="K18" s="240">
        <v>230</v>
      </c>
      <c r="L18" s="241">
        <v>10</v>
      </c>
      <c r="M18" s="242">
        <f t="shared" si="5"/>
        <v>2300</v>
      </c>
      <c r="N18" s="243">
        <f t="shared" si="2"/>
        <v>2.2999999999999998</v>
      </c>
      <c r="O18" s="2454"/>
      <c r="P18" s="238">
        <f>LARGE(P7:P17,1)+1</f>
        <v>123</v>
      </c>
      <c r="Q18" s="239" t="s">
        <v>981</v>
      </c>
      <c r="R18" s="240">
        <v>12</v>
      </c>
      <c r="S18" s="241">
        <v>10</v>
      </c>
      <c r="T18" s="242">
        <f t="shared" si="3"/>
        <v>120</v>
      </c>
      <c r="U18" s="243">
        <f t="shared" si="4"/>
        <v>0.12</v>
      </c>
      <c r="V18" s="2454"/>
      <c r="X18" s="239" t="s">
        <v>982</v>
      </c>
      <c r="Y18" s="241" t="s">
        <v>983</v>
      </c>
      <c r="Z18" s="253" t="s">
        <v>984</v>
      </c>
      <c r="AA18" s="52"/>
      <c r="AB18" s="239" t="s">
        <v>985</v>
      </c>
      <c r="AC18" s="241" t="s">
        <v>986</v>
      </c>
      <c r="AD18" s="253" t="s">
        <v>987</v>
      </c>
      <c r="AE18" s="52"/>
      <c r="AF18" s="139" t="s">
        <v>988</v>
      </c>
      <c r="AG18" s="223"/>
      <c r="AH18" s="223"/>
      <c r="AI18" s="223"/>
      <c r="AJ18" s="223"/>
      <c r="AK18" s="223"/>
      <c r="AL18" s="223"/>
      <c r="AM18" s="223"/>
      <c r="AN18" s="224"/>
      <c r="AO18" s="224"/>
      <c r="AP18" s="224"/>
      <c r="AQ18" s="224"/>
      <c r="AR18" s="224"/>
      <c r="AS18" s="224"/>
      <c r="AT18" s="204"/>
      <c r="AV18" s="233" t="s">
        <v>989</v>
      </c>
      <c r="AW18" s="251"/>
      <c r="AX18" s="251" t="s">
        <v>990</v>
      </c>
      <c r="AY18" s="252"/>
      <c r="AZ18" s="252"/>
      <c r="BA18" s="237"/>
      <c r="BB18" s="237"/>
      <c r="BC18" s="237"/>
      <c r="BD18" s="237"/>
      <c r="BE18" s="237"/>
      <c r="BF18" s="237"/>
      <c r="BG18" s="224"/>
      <c r="BH18" s="224"/>
      <c r="BI18" s="224"/>
      <c r="BJ18" s="204"/>
    </row>
    <row r="19" spans="1:62" ht="18.75">
      <c r="A19" s="2454"/>
      <c r="B19" s="238">
        <f>LARGE(B7:B18,1)+1</f>
        <v>12</v>
      </c>
      <c r="C19" s="239" t="s">
        <v>991</v>
      </c>
      <c r="D19" s="240">
        <v>15</v>
      </c>
      <c r="E19" s="241">
        <v>10</v>
      </c>
      <c r="F19" s="242">
        <f t="shared" si="0"/>
        <v>150</v>
      </c>
      <c r="G19" s="243">
        <f t="shared" si="1"/>
        <v>0.15</v>
      </c>
      <c r="H19" s="2454"/>
      <c r="I19" s="238">
        <f>LARGE(I7:I18,1)+1</f>
        <v>66</v>
      </c>
      <c r="J19" s="239" t="s">
        <v>992</v>
      </c>
      <c r="K19" s="240">
        <v>9.5</v>
      </c>
      <c r="L19" s="241">
        <v>10</v>
      </c>
      <c r="M19" s="242">
        <f t="shared" si="5"/>
        <v>95</v>
      </c>
      <c r="N19" s="243">
        <f t="shared" si="2"/>
        <v>9.5000000000000001E-2</v>
      </c>
      <c r="O19" s="2454"/>
      <c r="P19" s="238">
        <f>LARGE(P7:P18,1)+1</f>
        <v>124</v>
      </c>
      <c r="Q19" s="239" t="s">
        <v>993</v>
      </c>
      <c r="R19" s="240">
        <v>13</v>
      </c>
      <c r="S19" s="241">
        <v>10</v>
      </c>
      <c r="T19" s="242">
        <f t="shared" si="3"/>
        <v>130</v>
      </c>
      <c r="U19" s="243">
        <f t="shared" si="4"/>
        <v>0.13</v>
      </c>
      <c r="V19" s="2454"/>
      <c r="X19" s="239" t="s">
        <v>994</v>
      </c>
      <c r="Y19" s="241">
        <v>1</v>
      </c>
      <c r="Z19" s="240" t="s">
        <v>995</v>
      </c>
      <c r="AA19" s="52"/>
      <c r="AB19" s="239" t="s">
        <v>996</v>
      </c>
      <c r="AC19" s="241" t="s">
        <v>997</v>
      </c>
      <c r="AD19" s="240" t="s">
        <v>998</v>
      </c>
      <c r="AE19" s="52"/>
      <c r="AF19" s="139"/>
      <c r="AG19" s="223"/>
      <c r="AH19" s="223"/>
      <c r="AI19" s="223"/>
      <c r="AJ19" s="223"/>
      <c r="AK19" s="223"/>
      <c r="AL19" s="223"/>
      <c r="AM19" s="223"/>
      <c r="AN19" s="224"/>
      <c r="AO19" s="224"/>
      <c r="AP19" s="224"/>
      <c r="AQ19" s="224"/>
      <c r="AR19" s="224"/>
      <c r="AS19" s="224"/>
      <c r="AT19" s="204"/>
      <c r="AV19" s="233"/>
      <c r="AW19" s="251"/>
      <c r="AX19" s="251"/>
      <c r="AY19" s="252"/>
      <c r="AZ19" s="252"/>
      <c r="BA19" s="237"/>
      <c r="BB19" s="237"/>
      <c r="BC19" s="237"/>
      <c r="BD19" s="237"/>
      <c r="BE19" s="237"/>
      <c r="BF19" s="237"/>
      <c r="BG19" s="224"/>
      <c r="BH19" s="224"/>
      <c r="BI19" s="224"/>
      <c r="BJ19" s="204"/>
    </row>
    <row r="20" spans="1:62" ht="18.75">
      <c r="A20" s="2454"/>
      <c r="B20" s="238">
        <f>LARGE(B7:B19,1)+1</f>
        <v>13</v>
      </c>
      <c r="C20" s="239" t="s">
        <v>999</v>
      </c>
      <c r="D20" s="240">
        <v>4</v>
      </c>
      <c r="E20" s="241">
        <v>10</v>
      </c>
      <c r="F20" s="242">
        <f t="shared" si="0"/>
        <v>40</v>
      </c>
      <c r="G20" s="243">
        <f t="shared" si="1"/>
        <v>0.04</v>
      </c>
      <c r="H20" s="2454"/>
      <c r="I20" s="238">
        <f>LARGE(I7:I19,1)+1</f>
        <v>67</v>
      </c>
      <c r="J20" s="239" t="s">
        <v>1000</v>
      </c>
      <c r="K20" s="240">
        <v>900</v>
      </c>
      <c r="L20" s="241">
        <v>10</v>
      </c>
      <c r="M20" s="242">
        <f t="shared" si="5"/>
        <v>9000</v>
      </c>
      <c r="N20" s="243">
        <f t="shared" si="2"/>
        <v>9</v>
      </c>
      <c r="O20" s="2454"/>
      <c r="P20" s="238">
        <f>LARGE(P7:P19,1)+1</f>
        <v>125</v>
      </c>
      <c r="Q20" s="239" t="s">
        <v>1001</v>
      </c>
      <c r="R20" s="240">
        <v>12</v>
      </c>
      <c r="S20" s="241">
        <v>10</v>
      </c>
      <c r="T20" s="242">
        <f>(R20*S20)/1000</f>
        <v>0.12</v>
      </c>
      <c r="U20" s="243">
        <f t="shared" si="4"/>
        <v>1.1999999999999999E-4</v>
      </c>
      <c r="V20" s="2454"/>
      <c r="X20" s="239" t="s">
        <v>339</v>
      </c>
      <c r="Y20" s="241">
        <v>1</v>
      </c>
      <c r="Z20" s="240" t="s">
        <v>1002</v>
      </c>
      <c r="AA20" s="52"/>
      <c r="AB20" s="239" t="s">
        <v>1003</v>
      </c>
      <c r="AC20" s="241" t="s">
        <v>1004</v>
      </c>
      <c r="AD20" s="240" t="s">
        <v>1005</v>
      </c>
      <c r="AE20" s="52"/>
      <c r="AF20" s="190" t="s">
        <v>1006</v>
      </c>
      <c r="AG20" s="223"/>
      <c r="AH20" s="223"/>
      <c r="AI20" s="223"/>
      <c r="AJ20" s="223"/>
      <c r="AK20" s="223"/>
      <c r="AL20" s="223"/>
      <c r="AM20" s="223"/>
      <c r="AN20" s="224"/>
      <c r="AO20" s="224"/>
      <c r="AP20" s="224"/>
      <c r="AQ20" s="224"/>
      <c r="AR20" s="224"/>
      <c r="AS20" s="224"/>
      <c r="AT20" s="204"/>
      <c r="AV20" s="251" t="s">
        <v>1007</v>
      </c>
      <c r="AW20" s="251"/>
      <c r="AX20" s="251"/>
      <c r="AY20" s="252"/>
      <c r="AZ20" s="252"/>
      <c r="BA20" s="237"/>
      <c r="BB20" s="237"/>
      <c r="BC20" s="237"/>
      <c r="BD20" s="237"/>
      <c r="BE20" s="237"/>
      <c r="BF20" s="237"/>
      <c r="BG20" s="224"/>
      <c r="BH20" s="224"/>
      <c r="BI20" s="224"/>
      <c r="BJ20" s="204"/>
    </row>
    <row r="21" spans="1:62" ht="18.75">
      <c r="A21" s="2454"/>
      <c r="B21" s="238">
        <f>LARGE(B7:B20,1)+1</f>
        <v>14</v>
      </c>
      <c r="C21" s="239" t="s">
        <v>1008</v>
      </c>
      <c r="D21" s="240">
        <v>15</v>
      </c>
      <c r="E21" s="241">
        <v>10</v>
      </c>
      <c r="F21" s="242">
        <f t="shared" si="0"/>
        <v>150</v>
      </c>
      <c r="G21" s="243">
        <f t="shared" si="1"/>
        <v>0.15</v>
      </c>
      <c r="H21" s="2454"/>
      <c r="I21" s="238">
        <f>LARGE(I7:I20,1)+1</f>
        <v>68</v>
      </c>
      <c r="J21" s="239" t="s">
        <v>1009</v>
      </c>
      <c r="K21" s="240">
        <v>900</v>
      </c>
      <c r="L21" s="241">
        <v>10</v>
      </c>
      <c r="M21" s="242">
        <f t="shared" si="5"/>
        <v>9000</v>
      </c>
      <c r="N21" s="243">
        <f t="shared" si="2"/>
        <v>9</v>
      </c>
      <c r="O21" s="2454"/>
      <c r="P21" s="238">
        <f>LARGE(P7:P20,1)+1</f>
        <v>126</v>
      </c>
      <c r="Q21" s="239" t="s">
        <v>1010</v>
      </c>
      <c r="R21" s="240">
        <v>13</v>
      </c>
      <c r="S21" s="241">
        <v>10</v>
      </c>
      <c r="T21" s="242">
        <f>(R21*S21)/1000</f>
        <v>0.13</v>
      </c>
      <c r="U21" s="243">
        <f t="shared" si="4"/>
        <v>1.3000000000000002E-4</v>
      </c>
      <c r="V21" s="2454"/>
      <c r="X21" s="239" t="s">
        <v>1011</v>
      </c>
      <c r="Y21" s="241" t="s">
        <v>997</v>
      </c>
      <c r="Z21" s="240" t="s">
        <v>998</v>
      </c>
      <c r="AA21" s="52"/>
      <c r="AB21" s="239"/>
      <c r="AC21" s="241"/>
      <c r="AD21" s="240"/>
      <c r="AE21" s="52"/>
      <c r="AF21" s="190"/>
      <c r="AG21" s="223"/>
      <c r="AH21" s="223"/>
      <c r="AI21" s="223"/>
      <c r="AJ21" s="223"/>
      <c r="AK21" s="223"/>
      <c r="AL21" s="223"/>
      <c r="AM21" s="223"/>
      <c r="AN21" s="224"/>
      <c r="AO21" s="224"/>
      <c r="AP21" s="224"/>
      <c r="AQ21" s="224"/>
      <c r="AR21" s="224"/>
      <c r="AS21" s="224"/>
      <c r="AT21" s="204"/>
      <c r="AV21" s="252"/>
      <c r="AW21" s="237"/>
      <c r="AX21" s="237"/>
      <c r="AY21" s="237"/>
      <c r="AZ21" s="237"/>
      <c r="BA21" s="252"/>
      <c r="BB21" s="237"/>
      <c r="BC21" s="237"/>
      <c r="BD21" s="237"/>
      <c r="BE21" s="237"/>
      <c r="BF21" s="237"/>
      <c r="BG21" s="224"/>
      <c r="BH21" s="224"/>
      <c r="BI21" s="224"/>
      <c r="BJ21" s="204"/>
    </row>
    <row r="22" spans="1:62" ht="18.75">
      <c r="A22" s="2454"/>
      <c r="B22" s="238">
        <f>LARGE(B7:B21,1)+1</f>
        <v>15</v>
      </c>
      <c r="C22" s="239" t="s">
        <v>1012</v>
      </c>
      <c r="D22" s="240">
        <v>200</v>
      </c>
      <c r="E22" s="241">
        <v>10</v>
      </c>
      <c r="F22" s="242">
        <f t="shared" si="0"/>
        <v>2000</v>
      </c>
      <c r="G22" s="243">
        <f t="shared" si="1"/>
        <v>2</v>
      </c>
      <c r="H22" s="2454"/>
      <c r="I22" s="238">
        <f>LARGE(I7:I21,1)+1</f>
        <v>69</v>
      </c>
      <c r="J22" s="239" t="s">
        <v>1013</v>
      </c>
      <c r="K22" s="240">
        <v>230</v>
      </c>
      <c r="L22" s="241">
        <v>10</v>
      </c>
      <c r="M22" s="242">
        <f t="shared" si="5"/>
        <v>2300</v>
      </c>
      <c r="N22" s="243">
        <f t="shared" si="2"/>
        <v>2.2999999999999998</v>
      </c>
      <c r="O22" s="2454"/>
      <c r="P22" s="238">
        <f>LARGE(P7:P21,1)+1</f>
        <v>127</v>
      </c>
      <c r="Q22" s="239" t="s">
        <v>1014</v>
      </c>
      <c r="R22" s="240">
        <v>110</v>
      </c>
      <c r="S22" s="241">
        <v>10</v>
      </c>
      <c r="T22" s="242">
        <f>(R22*S22)/1000</f>
        <v>1.1000000000000001</v>
      </c>
      <c r="U22" s="243">
        <f t="shared" si="4"/>
        <v>1.1000000000000001E-3</v>
      </c>
      <c r="V22" s="2454"/>
      <c r="X22" s="239" t="s">
        <v>1015</v>
      </c>
      <c r="Y22" s="241">
        <v>1</v>
      </c>
      <c r="Z22" s="240" t="s">
        <v>1016</v>
      </c>
      <c r="AA22" s="52"/>
      <c r="AB22" s="239" t="s">
        <v>1017</v>
      </c>
      <c r="AC22" s="241">
        <v>1</v>
      </c>
      <c r="AD22" s="240" t="s">
        <v>1018</v>
      </c>
      <c r="AE22" s="52"/>
      <c r="AF22" s="190" t="s">
        <v>1019</v>
      </c>
      <c r="AG22" s="223"/>
      <c r="AH22" s="223"/>
      <c r="AI22" s="223"/>
      <c r="AJ22" s="223"/>
      <c r="AK22" s="223"/>
      <c r="AL22" s="223"/>
      <c r="AM22" s="223"/>
      <c r="AN22" s="224"/>
      <c r="AO22" s="224"/>
      <c r="AP22" s="224"/>
      <c r="AQ22" s="224"/>
      <c r="AR22" s="224"/>
      <c r="AS22" s="224"/>
      <c r="AT22" s="204"/>
      <c r="AV22" s="247" t="s">
        <v>1020</v>
      </c>
      <c r="AW22" s="237"/>
      <c r="AX22" s="237"/>
      <c r="AY22" s="237"/>
      <c r="AZ22" s="237"/>
      <c r="BA22" s="252"/>
      <c r="BB22" s="237"/>
      <c r="BC22" s="237"/>
      <c r="BD22" s="237"/>
      <c r="BE22" s="237"/>
      <c r="BF22" s="237"/>
      <c r="BG22" s="224"/>
      <c r="BH22" s="224"/>
      <c r="BI22" s="224"/>
      <c r="BJ22" s="204"/>
    </row>
    <row r="23" spans="1:62" ht="18.75">
      <c r="A23" s="2454"/>
      <c r="B23" s="238">
        <f>LARGE(B7:B22,1)+1</f>
        <v>16</v>
      </c>
      <c r="C23" s="239" t="s">
        <v>1021</v>
      </c>
      <c r="D23" s="240">
        <v>500</v>
      </c>
      <c r="E23" s="241">
        <v>10</v>
      </c>
      <c r="F23" s="242">
        <f t="shared" si="0"/>
        <v>5000</v>
      </c>
      <c r="G23" s="243">
        <f t="shared" si="1"/>
        <v>5</v>
      </c>
      <c r="H23" s="2454"/>
      <c r="I23" s="238">
        <f>LARGE(I7:I22,1)+1</f>
        <v>70</v>
      </c>
      <c r="J23" s="239" t="s">
        <v>1022</v>
      </c>
      <c r="K23" s="240">
        <v>230</v>
      </c>
      <c r="L23" s="241">
        <v>10</v>
      </c>
      <c r="M23" s="242">
        <f t="shared" si="5"/>
        <v>2300</v>
      </c>
      <c r="N23" s="243">
        <f t="shared" si="2"/>
        <v>2.2999999999999998</v>
      </c>
      <c r="O23" s="2454"/>
      <c r="P23" s="238">
        <f>LARGE(P7:P22,1)+1</f>
        <v>128</v>
      </c>
      <c r="Q23" s="239" t="s">
        <v>1023</v>
      </c>
      <c r="R23" s="240">
        <v>130</v>
      </c>
      <c r="S23" s="241">
        <v>10</v>
      </c>
      <c r="T23" s="242">
        <f>(R23*S23)/1000</f>
        <v>1.3</v>
      </c>
      <c r="U23" s="243">
        <f t="shared" si="4"/>
        <v>1.2999999999999999E-3</v>
      </c>
      <c r="V23" s="2454"/>
      <c r="X23" s="239" t="s">
        <v>1024</v>
      </c>
      <c r="Y23" s="241">
        <v>1</v>
      </c>
      <c r="Z23" s="240" t="s">
        <v>969</v>
      </c>
      <c r="AA23" s="52"/>
      <c r="AB23" s="239" t="s">
        <v>1025</v>
      </c>
      <c r="AC23" s="241" t="s">
        <v>1026</v>
      </c>
      <c r="AD23" s="240" t="s">
        <v>1027</v>
      </c>
      <c r="AE23" s="52"/>
      <c r="AF23" s="254" t="s">
        <v>1028</v>
      </c>
      <c r="AG23" s="223"/>
      <c r="AH23" s="223"/>
      <c r="AI23" s="223"/>
      <c r="AJ23" s="223"/>
      <c r="AK23" s="223"/>
      <c r="AL23" s="223"/>
      <c r="AM23" s="223"/>
      <c r="AN23" s="224"/>
      <c r="AO23" s="224"/>
      <c r="AP23" s="224"/>
      <c r="AQ23" s="224"/>
      <c r="AR23" s="224"/>
      <c r="AS23" s="224"/>
      <c r="AT23" s="204"/>
      <c r="AV23" s="252"/>
      <c r="AW23" s="237"/>
      <c r="AX23" s="237"/>
      <c r="AY23" s="237"/>
      <c r="AZ23" s="237"/>
      <c r="BA23" s="252"/>
      <c r="BB23" s="237"/>
      <c r="BC23" s="237"/>
      <c r="BD23" s="237"/>
      <c r="BE23" s="237"/>
      <c r="BF23" s="237"/>
      <c r="BG23" s="224"/>
      <c r="BH23" s="224"/>
      <c r="BI23" s="224"/>
      <c r="BJ23" s="204"/>
    </row>
    <row r="24" spans="1:62" ht="18.75">
      <c r="A24" s="2454"/>
      <c r="B24" s="238">
        <f>LARGE(B7:B23,1)+1</f>
        <v>17</v>
      </c>
      <c r="C24" s="239" t="s">
        <v>1029</v>
      </c>
      <c r="D24" s="240">
        <v>2750</v>
      </c>
      <c r="E24" s="241">
        <v>10</v>
      </c>
      <c r="F24" s="242">
        <f t="shared" si="0"/>
        <v>27500</v>
      </c>
      <c r="G24" s="248">
        <f t="shared" si="1"/>
        <v>27.5</v>
      </c>
      <c r="H24" s="2454"/>
      <c r="I24" s="238">
        <f>LARGE(I7:I23,1)+1</f>
        <v>71</v>
      </c>
      <c r="J24" s="239" t="s">
        <v>1030</v>
      </c>
      <c r="K24" s="240">
        <v>1.7</v>
      </c>
      <c r="L24" s="241">
        <v>10</v>
      </c>
      <c r="M24" s="242">
        <f t="shared" si="5"/>
        <v>17</v>
      </c>
      <c r="N24" s="243">
        <f t="shared" si="2"/>
        <v>1.7000000000000001E-2</v>
      </c>
      <c r="O24" s="2454"/>
      <c r="P24" s="238">
        <f>LARGE(P7:P23,1)+1</f>
        <v>129</v>
      </c>
      <c r="Q24" s="239" t="s">
        <v>1031</v>
      </c>
      <c r="R24" s="240">
        <v>280</v>
      </c>
      <c r="S24" s="241">
        <v>10</v>
      </c>
      <c r="T24" s="242">
        <f t="shared" ref="T24:T58" si="6">(R24*S24)</f>
        <v>2800</v>
      </c>
      <c r="U24" s="243">
        <f t="shared" si="4"/>
        <v>2.8</v>
      </c>
      <c r="V24" s="2454"/>
      <c r="X24" s="239" t="s">
        <v>1032</v>
      </c>
      <c r="Y24" s="241">
        <v>1</v>
      </c>
      <c r="Z24" s="240" t="s">
        <v>969</v>
      </c>
      <c r="AA24" s="52"/>
      <c r="AB24" s="239"/>
      <c r="AC24" s="241"/>
      <c r="AD24" s="240"/>
      <c r="AE24" s="52"/>
      <c r="AF24" s="139" t="s">
        <v>1033</v>
      </c>
      <c r="AG24" s="223"/>
      <c r="AH24" s="223"/>
      <c r="AI24" s="223"/>
      <c r="AJ24" s="223"/>
      <c r="AK24" s="223"/>
      <c r="AL24" s="223"/>
      <c r="AM24" s="223"/>
      <c r="AN24" s="224"/>
      <c r="AO24" s="224"/>
      <c r="AP24" s="224"/>
      <c r="AQ24" s="224"/>
      <c r="AR24" s="224"/>
      <c r="AS24" s="224"/>
      <c r="AT24" s="204"/>
      <c r="AV24" s="247" t="s">
        <v>1034</v>
      </c>
      <c r="AW24" s="237"/>
      <c r="AX24" s="237"/>
      <c r="AY24" s="237"/>
      <c r="AZ24" s="237"/>
      <c r="BA24" s="252"/>
      <c r="BB24" s="237"/>
      <c r="BC24" s="237"/>
      <c r="BD24" s="237"/>
      <c r="BE24" s="237"/>
      <c r="BF24" s="237"/>
      <c r="BG24" s="224"/>
      <c r="BH24" s="224"/>
      <c r="BI24" s="224"/>
      <c r="BJ24" s="204"/>
    </row>
    <row r="25" spans="1:62" ht="18.75">
      <c r="A25" s="2454"/>
      <c r="B25" s="238">
        <f>LARGE(B7:B24,1)+1</f>
        <v>18</v>
      </c>
      <c r="C25" s="239" t="s">
        <v>1035</v>
      </c>
      <c r="D25" s="240">
        <v>6000</v>
      </c>
      <c r="E25" s="241">
        <v>10</v>
      </c>
      <c r="F25" s="242">
        <f t="shared" si="0"/>
        <v>60000</v>
      </c>
      <c r="G25" s="248">
        <f t="shared" si="1"/>
        <v>60</v>
      </c>
      <c r="H25" s="2454"/>
      <c r="I25" s="238">
        <f>LARGE(I7:I24,1)+1</f>
        <v>72</v>
      </c>
      <c r="J25" s="239" t="s">
        <v>1036</v>
      </c>
      <c r="K25" s="240">
        <v>2.2000000000000002</v>
      </c>
      <c r="L25" s="241">
        <v>10</v>
      </c>
      <c r="M25" s="242">
        <f t="shared" si="5"/>
        <v>22</v>
      </c>
      <c r="N25" s="243">
        <f t="shared" si="2"/>
        <v>2.1999999999999999E-2</v>
      </c>
      <c r="O25" s="2454"/>
      <c r="P25" s="238">
        <f>LARGE(P7:P24,1)+1</f>
        <v>130</v>
      </c>
      <c r="Q25" s="239" t="s">
        <v>1037</v>
      </c>
      <c r="R25" s="240">
        <v>350</v>
      </c>
      <c r="S25" s="241">
        <v>10</v>
      </c>
      <c r="T25" s="242">
        <f t="shared" si="6"/>
        <v>3500</v>
      </c>
      <c r="U25" s="243">
        <f t="shared" si="4"/>
        <v>3.5</v>
      </c>
      <c r="V25" s="2454"/>
      <c r="X25" s="239" t="s">
        <v>1038</v>
      </c>
      <c r="Y25" s="241">
        <v>1</v>
      </c>
      <c r="Z25" s="240" t="s">
        <v>1039</v>
      </c>
      <c r="AA25" s="52"/>
      <c r="AB25" s="239" t="s">
        <v>1040</v>
      </c>
      <c r="AC25" s="241">
        <v>1</v>
      </c>
      <c r="AD25" s="240" t="s">
        <v>1005</v>
      </c>
      <c r="AE25" s="52"/>
      <c r="AF25" s="255"/>
      <c r="AG25" s="223"/>
      <c r="AH25" s="223"/>
      <c r="AI25" s="223"/>
      <c r="AJ25" s="223"/>
      <c r="AK25" s="223"/>
      <c r="AL25" s="223"/>
      <c r="AM25" s="223"/>
      <c r="AN25" s="224"/>
      <c r="AO25" s="224"/>
      <c r="AP25" s="224"/>
      <c r="AQ25" s="224"/>
      <c r="AR25" s="224"/>
      <c r="AS25" s="224"/>
      <c r="AT25" s="204"/>
      <c r="AV25" s="252"/>
      <c r="AW25" s="237"/>
      <c r="AX25" s="237"/>
      <c r="AY25" s="237"/>
      <c r="AZ25" s="237"/>
      <c r="BA25" s="252"/>
      <c r="BB25" s="237"/>
      <c r="BC25" s="237"/>
      <c r="BD25" s="237"/>
      <c r="BE25" s="237"/>
      <c r="BF25" s="237"/>
      <c r="BG25" s="204"/>
      <c r="BH25" s="204"/>
      <c r="BI25" s="204"/>
      <c r="BJ25" s="204"/>
    </row>
    <row r="26" spans="1:62" ht="18.75">
      <c r="A26" s="2454"/>
      <c r="B26" s="238">
        <f>LARGE(B7:B25,1)+1</f>
        <v>19</v>
      </c>
      <c r="C26" s="239" t="s">
        <v>1041</v>
      </c>
      <c r="D26" s="240">
        <v>8000</v>
      </c>
      <c r="E26" s="241">
        <v>10</v>
      </c>
      <c r="F26" s="242">
        <f t="shared" si="0"/>
        <v>80000</v>
      </c>
      <c r="G26" s="248">
        <f t="shared" si="1"/>
        <v>80</v>
      </c>
      <c r="H26" s="2454"/>
      <c r="I26" s="238">
        <f>LARGE(I7:I25,1)+1</f>
        <v>73</v>
      </c>
      <c r="J26" s="239" t="s">
        <v>1042</v>
      </c>
      <c r="K26" s="240">
        <v>2</v>
      </c>
      <c r="L26" s="241">
        <v>10</v>
      </c>
      <c r="M26" s="242">
        <f t="shared" si="5"/>
        <v>20</v>
      </c>
      <c r="N26" s="243">
        <f t="shared" si="2"/>
        <v>0.02</v>
      </c>
      <c r="O26" s="2454"/>
      <c r="P26" s="238">
        <f>LARGE(P7:P25,1)+1</f>
        <v>131</v>
      </c>
      <c r="Q26" s="239" t="s">
        <v>1043</v>
      </c>
      <c r="R26" s="240">
        <v>500</v>
      </c>
      <c r="S26" s="241">
        <v>10</v>
      </c>
      <c r="T26" s="242">
        <f t="shared" si="6"/>
        <v>5000</v>
      </c>
      <c r="U26" s="243">
        <f t="shared" si="4"/>
        <v>5</v>
      </c>
      <c r="V26" s="2454"/>
      <c r="X26" s="239"/>
      <c r="Y26" s="241"/>
      <c r="Z26" s="240"/>
      <c r="AA26" s="52"/>
      <c r="AB26" s="239" t="s">
        <v>1044</v>
      </c>
      <c r="AC26" s="241" t="s">
        <v>929</v>
      </c>
      <c r="AD26" s="240" t="s">
        <v>1045</v>
      </c>
      <c r="AE26" s="52"/>
      <c r="AF26" s="255"/>
      <c r="AG26" s="223"/>
      <c r="AH26" s="223"/>
      <c r="AI26" s="223"/>
      <c r="AJ26" s="223"/>
      <c r="AK26" s="223"/>
      <c r="AL26" s="223"/>
      <c r="AM26" s="223"/>
      <c r="AN26" s="224"/>
      <c r="AO26" s="224"/>
      <c r="AP26" s="224"/>
      <c r="AQ26" s="224"/>
      <c r="AR26" s="224"/>
      <c r="AS26" s="224"/>
      <c r="AT26" s="204"/>
      <c r="AV26" s="247" t="s">
        <v>1046</v>
      </c>
      <c r="AW26" s="237"/>
      <c r="AX26" s="237"/>
      <c r="AY26" s="237"/>
      <c r="AZ26" s="237"/>
      <c r="BA26" s="252"/>
      <c r="BB26" s="237"/>
      <c r="BC26" s="237"/>
      <c r="BD26" s="237"/>
      <c r="BE26" s="237"/>
      <c r="BF26" s="237"/>
      <c r="BG26" s="204"/>
      <c r="BH26" s="204"/>
      <c r="BI26" s="204"/>
      <c r="BJ26" s="204"/>
    </row>
    <row r="27" spans="1:62" ht="20.25">
      <c r="A27" s="2454"/>
      <c r="B27" s="238">
        <f>LARGE(B7:B26,1)+1</f>
        <v>20</v>
      </c>
      <c r="C27" s="239" t="s">
        <v>1047</v>
      </c>
      <c r="D27" s="240">
        <v>4200</v>
      </c>
      <c r="E27" s="241">
        <v>10</v>
      </c>
      <c r="F27" s="242">
        <f t="shared" si="0"/>
        <v>42000</v>
      </c>
      <c r="G27" s="248">
        <f t="shared" si="1"/>
        <v>42</v>
      </c>
      <c r="H27" s="2454"/>
      <c r="I27" s="238"/>
      <c r="J27" s="246" t="s">
        <v>191</v>
      </c>
      <c r="K27" s="240">
        <v>0</v>
      </c>
      <c r="L27" s="241"/>
      <c r="M27" s="242">
        <f t="shared" si="5"/>
        <v>0</v>
      </c>
      <c r="N27" s="243">
        <f t="shared" si="2"/>
        <v>0</v>
      </c>
      <c r="O27" s="2454"/>
      <c r="P27" s="238">
        <f>LARGE(P7:P26,1)+1</f>
        <v>132</v>
      </c>
      <c r="Q27" s="239" t="s">
        <v>1048</v>
      </c>
      <c r="R27" s="240">
        <v>600</v>
      </c>
      <c r="S27" s="241">
        <v>10</v>
      </c>
      <c r="T27" s="242">
        <f t="shared" si="6"/>
        <v>6000</v>
      </c>
      <c r="U27" s="243">
        <f t="shared" si="4"/>
        <v>6</v>
      </c>
      <c r="V27" s="2454"/>
      <c r="X27" s="239" t="s">
        <v>1049</v>
      </c>
      <c r="Y27" s="241" t="s">
        <v>1050</v>
      </c>
      <c r="Z27" s="240" t="s">
        <v>1051</v>
      </c>
      <c r="AA27" s="52"/>
      <c r="AB27" s="239" t="s">
        <v>1052</v>
      </c>
      <c r="AC27" s="241" t="s">
        <v>923</v>
      </c>
      <c r="AD27" s="240" t="s">
        <v>998</v>
      </c>
      <c r="AE27" s="52"/>
      <c r="AF27" s="139" t="s">
        <v>1053</v>
      </c>
      <c r="AG27" s="223"/>
      <c r="AH27" s="223"/>
      <c r="AI27" s="223"/>
      <c r="AJ27" s="223"/>
      <c r="AK27" s="223"/>
      <c r="AL27" s="223"/>
      <c r="AM27" s="223"/>
      <c r="AN27" s="224"/>
      <c r="AO27" s="224"/>
      <c r="AP27" s="224"/>
      <c r="AQ27" s="224"/>
      <c r="AR27" s="224"/>
      <c r="AS27" s="224"/>
      <c r="AT27" s="204"/>
      <c r="AV27" s="237"/>
      <c r="AW27" s="237"/>
      <c r="AX27" s="237"/>
      <c r="AY27" s="237"/>
      <c r="AZ27" s="237"/>
      <c r="BA27" s="237"/>
      <c r="BB27" s="237"/>
      <c r="BC27" s="237"/>
      <c r="BD27" s="237"/>
      <c r="BE27" s="237"/>
      <c r="BF27" s="237"/>
      <c r="BG27" s="204"/>
      <c r="BH27" s="204"/>
      <c r="BI27" s="204"/>
      <c r="BJ27" s="204"/>
    </row>
    <row r="28" spans="1:62" ht="18.75">
      <c r="A28" s="2454"/>
      <c r="B28" s="238">
        <f>LARGE(B7:B27,1)+1</f>
        <v>21</v>
      </c>
      <c r="C28" s="239" t="s">
        <v>1054</v>
      </c>
      <c r="D28" s="240">
        <v>8500</v>
      </c>
      <c r="E28" s="241">
        <v>10</v>
      </c>
      <c r="F28" s="242">
        <f t="shared" si="0"/>
        <v>85000</v>
      </c>
      <c r="G28" s="248">
        <f t="shared" si="1"/>
        <v>85</v>
      </c>
      <c r="H28" s="2454"/>
      <c r="I28" s="238">
        <f>LARGE(I7:I27,1)+1</f>
        <v>74</v>
      </c>
      <c r="J28" s="239" t="s">
        <v>1055</v>
      </c>
      <c r="K28" s="240">
        <v>8</v>
      </c>
      <c r="L28" s="241">
        <v>10</v>
      </c>
      <c r="M28" s="242">
        <f t="shared" si="5"/>
        <v>80</v>
      </c>
      <c r="N28" s="243">
        <f t="shared" si="2"/>
        <v>0.08</v>
      </c>
      <c r="O28" s="2454"/>
      <c r="P28" s="238">
        <f>LARGE(P7:P27,1)+1</f>
        <v>133</v>
      </c>
      <c r="Q28" s="239" t="s">
        <v>1048</v>
      </c>
      <c r="R28" s="240">
        <v>800</v>
      </c>
      <c r="S28" s="241">
        <v>10</v>
      </c>
      <c r="T28" s="242">
        <f t="shared" si="6"/>
        <v>8000</v>
      </c>
      <c r="U28" s="243">
        <f t="shared" si="4"/>
        <v>8</v>
      </c>
      <c r="V28" s="2454"/>
      <c r="X28" s="239" t="s">
        <v>1056</v>
      </c>
      <c r="Y28" s="241" t="s">
        <v>1057</v>
      </c>
      <c r="Z28" s="240" t="s">
        <v>1058</v>
      </c>
      <c r="AA28" s="52"/>
      <c r="AB28" s="239" t="s">
        <v>1059</v>
      </c>
      <c r="AC28" s="241">
        <v>1</v>
      </c>
      <c r="AD28" s="240" t="s">
        <v>924</v>
      </c>
      <c r="AE28" s="52"/>
      <c r="AF28" s="139"/>
      <c r="AG28" s="223"/>
      <c r="AH28" s="223"/>
      <c r="AI28" s="223"/>
      <c r="AJ28" s="223"/>
      <c r="AK28" s="223"/>
      <c r="AL28" s="223"/>
      <c r="AM28" s="223"/>
      <c r="AN28" s="224"/>
      <c r="AO28" s="224"/>
      <c r="AP28" s="224"/>
      <c r="AQ28" s="224"/>
      <c r="AR28" s="224"/>
      <c r="AS28" s="224"/>
      <c r="AT28" s="204"/>
      <c r="AU28" s="256"/>
      <c r="AV28" s="257" t="s">
        <v>1060</v>
      </c>
      <c r="AW28" s="237"/>
      <c r="AX28" s="237"/>
      <c r="AY28" s="237"/>
      <c r="AZ28" s="237"/>
      <c r="BA28" s="237"/>
      <c r="BB28" s="237"/>
      <c r="BC28" s="237"/>
      <c r="BD28" s="237"/>
      <c r="BE28" s="237"/>
      <c r="BF28" s="237"/>
      <c r="BG28" s="204"/>
      <c r="BH28" s="204"/>
      <c r="BI28" s="204"/>
      <c r="BJ28" s="204"/>
    </row>
    <row r="29" spans="1:62" ht="18.75">
      <c r="A29" s="2454"/>
      <c r="B29" s="238">
        <f>LARGE(B7:B28,1)+1</f>
        <v>22</v>
      </c>
      <c r="C29" s="239" t="s">
        <v>1061</v>
      </c>
      <c r="D29" s="240">
        <v>4000</v>
      </c>
      <c r="E29" s="241">
        <v>10</v>
      </c>
      <c r="F29" s="242">
        <f t="shared" si="0"/>
        <v>40000</v>
      </c>
      <c r="G29" s="248">
        <f t="shared" si="1"/>
        <v>40</v>
      </c>
      <c r="H29" s="2454"/>
      <c r="I29" s="238">
        <f>LARGE(I7:I28,1)+1</f>
        <v>75</v>
      </c>
      <c r="J29" s="239" t="s">
        <v>1062</v>
      </c>
      <c r="K29" s="240">
        <v>50</v>
      </c>
      <c r="L29" s="241">
        <v>10</v>
      </c>
      <c r="M29" s="242">
        <f t="shared" si="5"/>
        <v>500</v>
      </c>
      <c r="N29" s="243">
        <f t="shared" si="2"/>
        <v>0.5</v>
      </c>
      <c r="O29" s="2454"/>
      <c r="P29" s="238">
        <f>LARGE(P7:P28,1)+1</f>
        <v>134</v>
      </c>
      <c r="Q29" s="239" t="s">
        <v>1063</v>
      </c>
      <c r="R29" s="240">
        <v>5</v>
      </c>
      <c r="S29" s="241">
        <v>10</v>
      </c>
      <c r="T29" s="242">
        <f t="shared" si="6"/>
        <v>50</v>
      </c>
      <c r="U29" s="243">
        <f t="shared" si="4"/>
        <v>0.05</v>
      </c>
      <c r="V29" s="2454"/>
      <c r="X29" s="239" t="s">
        <v>1064</v>
      </c>
      <c r="Y29" s="241" t="s">
        <v>1065</v>
      </c>
      <c r="Z29" s="240" t="s">
        <v>1066</v>
      </c>
      <c r="AA29" s="52"/>
      <c r="AB29" s="239" t="s">
        <v>1067</v>
      </c>
      <c r="AC29" s="241" t="s">
        <v>923</v>
      </c>
      <c r="AD29" s="240" t="s">
        <v>1068</v>
      </c>
      <c r="AE29" s="52"/>
      <c r="AF29" s="139" t="s">
        <v>1069</v>
      </c>
      <c r="AG29" s="223"/>
      <c r="AH29" s="223"/>
      <c r="AI29" s="223"/>
      <c r="AJ29" s="223"/>
      <c r="AK29" s="223"/>
      <c r="AL29" s="223"/>
      <c r="AM29" s="223"/>
      <c r="AN29" s="224"/>
      <c r="AO29" s="224"/>
      <c r="AP29" s="224"/>
      <c r="AQ29" s="224"/>
      <c r="AR29" s="224"/>
      <c r="AS29" s="224"/>
      <c r="AT29" s="204"/>
      <c r="AV29" s="237"/>
      <c r="AW29" s="237"/>
      <c r="AX29" s="237"/>
      <c r="AY29" s="237"/>
      <c r="AZ29" s="237"/>
      <c r="BA29" s="237"/>
      <c r="BB29" s="237"/>
      <c r="BC29" s="237"/>
      <c r="BD29" s="237"/>
      <c r="BE29" s="237"/>
      <c r="BF29" s="237"/>
      <c r="BG29" s="204"/>
      <c r="BH29" s="204"/>
      <c r="BI29" s="204"/>
      <c r="BJ29" s="204"/>
    </row>
    <row r="30" spans="1:62" ht="20.25">
      <c r="A30" s="2454"/>
      <c r="B30" s="238">
        <f>LARGE(B7:B29,1)+1</f>
        <v>23</v>
      </c>
      <c r="C30" s="239" t="s">
        <v>1070</v>
      </c>
      <c r="D30" s="240">
        <v>1000</v>
      </c>
      <c r="E30" s="241">
        <v>10</v>
      </c>
      <c r="F30" s="242">
        <f t="shared" si="0"/>
        <v>10000</v>
      </c>
      <c r="G30" s="248">
        <f t="shared" si="1"/>
        <v>10</v>
      </c>
      <c r="H30" s="2454"/>
      <c r="I30" s="238"/>
      <c r="J30" s="225" t="s">
        <v>869</v>
      </c>
      <c r="K30" s="240">
        <v>0</v>
      </c>
      <c r="L30" s="241"/>
      <c r="M30" s="242">
        <f t="shared" si="5"/>
        <v>0</v>
      </c>
      <c r="N30" s="243">
        <f t="shared" si="2"/>
        <v>0</v>
      </c>
      <c r="O30" s="2454"/>
      <c r="P30" s="238">
        <f>LARGE(P7:P29,1)+1</f>
        <v>135</v>
      </c>
      <c r="Q30" s="239" t="s">
        <v>1071</v>
      </c>
      <c r="R30" s="240">
        <v>5</v>
      </c>
      <c r="S30" s="241">
        <v>10</v>
      </c>
      <c r="T30" s="242">
        <f t="shared" si="6"/>
        <v>50</v>
      </c>
      <c r="U30" s="243">
        <f t="shared" si="4"/>
        <v>0.05</v>
      </c>
      <c r="V30" s="2454"/>
      <c r="X30" s="239" t="s">
        <v>1072</v>
      </c>
      <c r="Y30" s="241" t="s">
        <v>952</v>
      </c>
      <c r="Z30" s="240" t="s">
        <v>1073</v>
      </c>
      <c r="AA30" s="52"/>
      <c r="AB30" s="239"/>
      <c r="AC30" s="241"/>
      <c r="AD30" s="240"/>
      <c r="AE30" s="52"/>
      <c r="AF30" s="139"/>
      <c r="AG30" s="223"/>
      <c r="AH30" s="223"/>
      <c r="AI30" s="223"/>
      <c r="AJ30" s="223"/>
      <c r="AK30" s="223"/>
      <c r="AL30" s="223"/>
      <c r="AM30" s="223"/>
      <c r="AN30" s="224"/>
      <c r="AO30" s="224"/>
      <c r="AP30" s="224"/>
      <c r="AQ30" s="224"/>
      <c r="AR30" s="224"/>
      <c r="AS30" s="224"/>
      <c r="AT30" s="204"/>
      <c r="AV30" s="237"/>
      <c r="AW30" s="237"/>
      <c r="AX30" s="237"/>
      <c r="AY30" s="237"/>
      <c r="AZ30" s="237"/>
      <c r="BA30" s="237"/>
      <c r="BB30" s="237"/>
      <c r="BC30" s="237"/>
      <c r="BD30" s="237"/>
      <c r="BE30" s="237"/>
      <c r="BF30" s="237"/>
      <c r="BG30" s="204"/>
      <c r="BH30" s="204"/>
      <c r="BI30" s="204"/>
      <c r="BJ30" s="204"/>
    </row>
    <row r="31" spans="1:62" ht="18.75">
      <c r="A31" s="2454"/>
      <c r="B31" s="238">
        <f>LARGE(B7:B30,1)+1</f>
        <v>24</v>
      </c>
      <c r="C31" s="239" t="s">
        <v>1074</v>
      </c>
      <c r="D31" s="240">
        <v>8500</v>
      </c>
      <c r="E31" s="241">
        <v>10</v>
      </c>
      <c r="F31" s="242">
        <f t="shared" si="0"/>
        <v>85000</v>
      </c>
      <c r="G31" s="248">
        <f t="shared" si="1"/>
        <v>85</v>
      </c>
      <c r="H31" s="2454"/>
      <c r="I31" s="238">
        <f>LARGE(I7:I30,1)+1</f>
        <v>76</v>
      </c>
      <c r="J31" s="239" t="s">
        <v>1075</v>
      </c>
      <c r="K31" s="240">
        <v>30</v>
      </c>
      <c r="L31" s="241">
        <v>10</v>
      </c>
      <c r="M31" s="242">
        <f t="shared" si="5"/>
        <v>300</v>
      </c>
      <c r="N31" s="243">
        <f t="shared" si="2"/>
        <v>0.3</v>
      </c>
      <c r="O31" s="2454"/>
      <c r="P31" s="238">
        <f>LARGE(P7:P30,1)+1</f>
        <v>136</v>
      </c>
      <c r="Q31" s="239" t="s">
        <v>1076</v>
      </c>
      <c r="R31" s="240">
        <v>15</v>
      </c>
      <c r="S31" s="241">
        <v>10</v>
      </c>
      <c r="T31" s="242">
        <f t="shared" si="6"/>
        <v>150</v>
      </c>
      <c r="U31" s="243">
        <f t="shared" si="4"/>
        <v>0.15</v>
      </c>
      <c r="V31" s="2454"/>
      <c r="X31" s="239" t="s">
        <v>1077</v>
      </c>
      <c r="Y31" s="241" t="s">
        <v>952</v>
      </c>
      <c r="Z31" s="240" t="s">
        <v>1078</v>
      </c>
      <c r="AA31" s="52"/>
      <c r="AB31" s="239" t="s">
        <v>1079</v>
      </c>
      <c r="AC31" s="241" t="s">
        <v>1080</v>
      </c>
      <c r="AD31" s="240" t="s">
        <v>979</v>
      </c>
      <c r="AE31" s="52"/>
      <c r="AF31" s="139" t="s">
        <v>1081</v>
      </c>
      <c r="AG31" s="223"/>
      <c r="AH31" s="223"/>
      <c r="AI31" s="223"/>
      <c r="AJ31" s="223"/>
      <c r="AK31" s="223"/>
      <c r="AL31" s="223"/>
      <c r="AM31" s="223"/>
      <c r="AN31" s="224"/>
      <c r="AO31" s="224"/>
      <c r="AP31" s="224"/>
      <c r="AQ31" s="224"/>
      <c r="AR31" s="224"/>
      <c r="AS31" s="224"/>
      <c r="AT31" s="204"/>
      <c r="AV31" s="237"/>
      <c r="AW31" s="237"/>
      <c r="AX31" s="237"/>
      <c r="AY31" s="237"/>
      <c r="AZ31" s="237"/>
      <c r="BA31" s="237"/>
      <c r="BB31" s="237"/>
      <c r="BC31" s="237"/>
      <c r="BD31" s="237"/>
      <c r="BE31" s="237"/>
      <c r="BF31" s="237"/>
      <c r="BG31" s="204"/>
      <c r="BH31" s="204"/>
      <c r="BI31" s="204"/>
      <c r="BJ31" s="204"/>
    </row>
    <row r="32" spans="1:62" ht="18.75">
      <c r="A32" s="2454"/>
      <c r="B32" s="238">
        <f>LARGE(B7:B31,1)+1</f>
        <v>25</v>
      </c>
      <c r="C32" s="239" t="s">
        <v>1082</v>
      </c>
      <c r="D32" s="240">
        <v>1250</v>
      </c>
      <c r="E32" s="241">
        <v>10</v>
      </c>
      <c r="F32" s="242">
        <f t="shared" si="0"/>
        <v>12500</v>
      </c>
      <c r="G32" s="248">
        <f t="shared" si="1"/>
        <v>12.5</v>
      </c>
      <c r="H32" s="2454"/>
      <c r="I32" s="238">
        <f>LARGE(I7:I31,1)+1</f>
        <v>77</v>
      </c>
      <c r="J32" s="239" t="s">
        <v>1083</v>
      </c>
      <c r="K32" s="240">
        <v>60</v>
      </c>
      <c r="L32" s="241">
        <v>10</v>
      </c>
      <c r="M32" s="242">
        <f t="shared" si="5"/>
        <v>600</v>
      </c>
      <c r="N32" s="243">
        <f t="shared" si="2"/>
        <v>0.6</v>
      </c>
      <c r="O32" s="2454"/>
      <c r="P32" s="238">
        <f>LARGE(P7:P31,1)+1</f>
        <v>137</v>
      </c>
      <c r="Q32" s="239" t="s">
        <v>1084</v>
      </c>
      <c r="R32" s="240">
        <v>200</v>
      </c>
      <c r="S32" s="241">
        <v>10</v>
      </c>
      <c r="T32" s="242">
        <f t="shared" si="6"/>
        <v>2000</v>
      </c>
      <c r="U32" s="243">
        <f t="shared" si="4"/>
        <v>2</v>
      </c>
      <c r="V32" s="2454"/>
      <c r="X32" s="239" t="s">
        <v>1085</v>
      </c>
      <c r="Y32" s="241" t="s">
        <v>1086</v>
      </c>
      <c r="Z32" s="240" t="s">
        <v>1087</v>
      </c>
      <c r="AA32" s="52"/>
      <c r="AB32" s="239" t="s">
        <v>1079</v>
      </c>
      <c r="AC32" s="241" t="s">
        <v>1088</v>
      </c>
      <c r="AD32" s="240" t="s">
        <v>1089</v>
      </c>
      <c r="AE32" s="52"/>
      <c r="AF32" s="139"/>
      <c r="AG32" s="223"/>
      <c r="AH32" s="223"/>
      <c r="AI32" s="223"/>
      <c r="AJ32" s="223"/>
      <c r="AK32" s="223"/>
      <c r="AL32" s="223"/>
      <c r="AM32" s="223"/>
      <c r="AN32" s="224"/>
      <c r="AO32" s="224"/>
      <c r="AP32" s="224"/>
      <c r="AQ32" s="224"/>
      <c r="AR32" s="224"/>
      <c r="AS32" s="224"/>
      <c r="AT32" s="204"/>
      <c r="AV32" s="237"/>
      <c r="AW32" s="237"/>
      <c r="AX32" s="237"/>
      <c r="AY32" s="237"/>
      <c r="AZ32" s="237"/>
      <c r="BA32" s="237"/>
      <c r="BB32" s="237"/>
      <c r="BC32" s="237"/>
      <c r="BD32" s="237"/>
      <c r="BE32" s="237"/>
      <c r="BF32" s="237"/>
      <c r="BG32" s="204"/>
      <c r="BH32" s="204"/>
      <c r="BI32" s="204"/>
      <c r="BJ32" s="204"/>
    </row>
    <row r="33" spans="1:62" ht="20.25">
      <c r="A33" s="2454"/>
      <c r="B33" s="238"/>
      <c r="C33" s="225" t="s">
        <v>17</v>
      </c>
      <c r="D33" s="240"/>
      <c r="E33" s="241"/>
      <c r="F33" s="242">
        <f t="shared" si="0"/>
        <v>0</v>
      </c>
      <c r="G33" s="248">
        <f t="shared" si="1"/>
        <v>0</v>
      </c>
      <c r="H33" s="2454"/>
      <c r="I33" s="238">
        <f>LARGE(I7:I32,1)+1</f>
        <v>78</v>
      </c>
      <c r="J33" s="239" t="s">
        <v>1090</v>
      </c>
      <c r="K33" s="240">
        <v>50</v>
      </c>
      <c r="L33" s="241">
        <v>10</v>
      </c>
      <c r="M33" s="242">
        <f t="shared" si="5"/>
        <v>500</v>
      </c>
      <c r="N33" s="243">
        <f t="shared" si="2"/>
        <v>0.5</v>
      </c>
      <c r="O33" s="2454"/>
      <c r="P33" s="238">
        <f>LARGE(P7:P32,1)+1</f>
        <v>138</v>
      </c>
      <c r="Q33" s="239" t="s">
        <v>1091</v>
      </c>
      <c r="R33" s="240">
        <v>150</v>
      </c>
      <c r="S33" s="241">
        <v>10</v>
      </c>
      <c r="T33" s="242">
        <f t="shared" si="6"/>
        <v>1500</v>
      </c>
      <c r="U33" s="243">
        <f t="shared" si="4"/>
        <v>1.5</v>
      </c>
      <c r="V33" s="2454"/>
      <c r="X33" s="239" t="s">
        <v>1092</v>
      </c>
      <c r="Y33" s="241" t="s">
        <v>997</v>
      </c>
      <c r="Z33" s="240" t="s">
        <v>1093</v>
      </c>
      <c r="AA33" s="52"/>
      <c r="AB33" s="239" t="s">
        <v>1094</v>
      </c>
      <c r="AC33" s="241" t="s">
        <v>1080</v>
      </c>
      <c r="AD33" s="240" t="s">
        <v>1078</v>
      </c>
      <c r="AE33" s="52"/>
      <c r="AF33" s="139" t="s">
        <v>1095</v>
      </c>
      <c r="AG33" s="223"/>
      <c r="AH33" s="223"/>
      <c r="AI33" s="223"/>
      <c r="AJ33" s="223"/>
      <c r="AK33" s="223"/>
      <c r="AL33" s="223"/>
      <c r="AM33" s="223"/>
      <c r="AN33" s="224"/>
      <c r="AO33" s="224"/>
      <c r="AP33" s="224"/>
      <c r="AQ33" s="224"/>
      <c r="AR33" s="224"/>
      <c r="AS33" s="224"/>
      <c r="AT33" s="204"/>
      <c r="AV33" s="237"/>
      <c r="AW33" s="237"/>
      <c r="AX33" s="237"/>
      <c r="AY33" s="237"/>
      <c r="AZ33" s="237"/>
      <c r="BA33" s="237"/>
      <c r="BB33" s="237"/>
      <c r="BC33" s="237"/>
      <c r="BD33" s="237"/>
      <c r="BE33" s="237"/>
      <c r="BF33" s="237"/>
      <c r="BG33" s="204"/>
      <c r="BH33" s="204"/>
      <c r="BI33" s="204"/>
      <c r="BJ33" s="204"/>
    </row>
    <row r="34" spans="1:62" ht="20.25">
      <c r="A34" s="2454"/>
      <c r="B34" s="238">
        <f>LARGE(B7:B33,1)+1</f>
        <v>26</v>
      </c>
      <c r="C34" s="239" t="s">
        <v>1096</v>
      </c>
      <c r="D34" s="240">
        <v>8</v>
      </c>
      <c r="E34" s="241">
        <v>10</v>
      </c>
      <c r="F34" s="242">
        <f t="shared" si="0"/>
        <v>80</v>
      </c>
      <c r="G34" s="243">
        <f t="shared" si="1"/>
        <v>0.08</v>
      </c>
      <c r="H34" s="2454"/>
      <c r="I34" s="238">
        <f>LARGE(I7:I33,1)+1</f>
        <v>79</v>
      </c>
      <c r="J34" s="239" t="s">
        <v>1097</v>
      </c>
      <c r="K34" s="240">
        <v>40</v>
      </c>
      <c r="L34" s="241">
        <v>10</v>
      </c>
      <c r="M34" s="242">
        <f t="shared" si="5"/>
        <v>400</v>
      </c>
      <c r="N34" s="243">
        <f t="shared" si="2"/>
        <v>0.4</v>
      </c>
      <c r="O34" s="2454"/>
      <c r="P34" s="238"/>
      <c r="Q34" s="225" t="s">
        <v>95</v>
      </c>
      <c r="R34" s="240">
        <v>0</v>
      </c>
      <c r="S34" s="241"/>
      <c r="T34" s="242">
        <f t="shared" si="6"/>
        <v>0</v>
      </c>
      <c r="U34" s="243">
        <f t="shared" si="4"/>
        <v>0</v>
      </c>
      <c r="V34" s="2454"/>
      <c r="X34" s="239" t="s">
        <v>1098</v>
      </c>
      <c r="Y34" s="241" t="s">
        <v>923</v>
      </c>
      <c r="Z34" s="240" t="s">
        <v>969</v>
      </c>
      <c r="AA34" s="52"/>
      <c r="AB34" s="239" t="s">
        <v>1094</v>
      </c>
      <c r="AC34" s="241" t="s">
        <v>1088</v>
      </c>
      <c r="AD34" s="240" t="s">
        <v>1099</v>
      </c>
      <c r="AE34" s="52"/>
      <c r="AF34" s="139"/>
      <c r="AG34" s="223"/>
      <c r="AH34" s="223"/>
      <c r="AI34" s="223"/>
      <c r="AJ34" s="223"/>
      <c r="AK34" s="223"/>
      <c r="AL34" s="223"/>
      <c r="AM34" s="223"/>
      <c r="AN34" s="224"/>
      <c r="AO34" s="224"/>
      <c r="AP34" s="224"/>
      <c r="AQ34" s="224"/>
      <c r="AR34" s="224"/>
      <c r="AS34" s="224"/>
      <c r="AT34" s="204"/>
      <c r="AV34" s="237"/>
      <c r="AW34" s="237"/>
      <c r="AX34" s="237"/>
      <c r="AY34" s="237"/>
      <c r="AZ34" s="237"/>
      <c r="BA34" s="237"/>
      <c r="BB34" s="237"/>
      <c r="BC34" s="237"/>
      <c r="BD34" s="237"/>
      <c r="BE34" s="237"/>
      <c r="BF34" s="237"/>
      <c r="BG34" s="204"/>
      <c r="BH34" s="204"/>
      <c r="BI34" s="204"/>
      <c r="BJ34" s="204"/>
    </row>
    <row r="35" spans="1:62" ht="18.75">
      <c r="A35" s="2454"/>
      <c r="B35" s="238">
        <f>LARGE(B7:B34,1)+1</f>
        <v>27</v>
      </c>
      <c r="C35" s="239" t="s">
        <v>1100</v>
      </c>
      <c r="D35" s="240">
        <v>120</v>
      </c>
      <c r="E35" s="241">
        <v>10</v>
      </c>
      <c r="F35" s="242">
        <f t="shared" si="0"/>
        <v>1200</v>
      </c>
      <c r="G35" s="243">
        <f t="shared" si="1"/>
        <v>1.2</v>
      </c>
      <c r="H35" s="2454"/>
      <c r="I35" s="238">
        <f>LARGE(I7:I34,1)+1</f>
        <v>80</v>
      </c>
      <c r="J35" s="239" t="s">
        <v>1101</v>
      </c>
      <c r="K35" s="240">
        <v>50</v>
      </c>
      <c r="L35" s="241">
        <v>12</v>
      </c>
      <c r="M35" s="242">
        <f t="shared" si="5"/>
        <v>600</v>
      </c>
      <c r="N35" s="243">
        <f t="shared" si="2"/>
        <v>0.6</v>
      </c>
      <c r="O35" s="2454"/>
      <c r="P35" s="238">
        <f>LARGE(P7:P34,1)+1</f>
        <v>139</v>
      </c>
      <c r="Q35" s="239" t="s">
        <v>1102</v>
      </c>
      <c r="R35" s="240">
        <v>100</v>
      </c>
      <c r="S35" s="241">
        <v>10</v>
      </c>
      <c r="T35" s="242">
        <f t="shared" si="6"/>
        <v>1000</v>
      </c>
      <c r="U35" s="243">
        <f t="shared" si="4"/>
        <v>1</v>
      </c>
      <c r="V35" s="2454"/>
      <c r="X35" s="239" t="s">
        <v>1103</v>
      </c>
      <c r="Y35" s="241" t="s">
        <v>1086</v>
      </c>
      <c r="Z35" s="240" t="s">
        <v>1104</v>
      </c>
      <c r="AA35" s="52"/>
      <c r="AB35" s="239" t="s">
        <v>1105</v>
      </c>
      <c r="AC35" s="241">
        <v>1</v>
      </c>
      <c r="AD35" s="240" t="s">
        <v>1106</v>
      </c>
      <c r="AE35" s="52"/>
      <c r="AF35" s="139" t="s">
        <v>1107</v>
      </c>
      <c r="AG35" s="223"/>
      <c r="AH35" s="223"/>
      <c r="AI35" s="223"/>
      <c r="AJ35" s="223"/>
      <c r="AK35" s="223"/>
      <c r="AL35" s="223"/>
      <c r="AM35" s="223"/>
      <c r="AN35" s="224"/>
      <c r="AO35" s="224"/>
      <c r="AP35" s="224"/>
      <c r="AQ35" s="224"/>
      <c r="AR35" s="224"/>
      <c r="AS35" s="224"/>
      <c r="AT35" s="204"/>
    </row>
    <row r="36" spans="1:62" ht="18.75">
      <c r="A36" s="2454"/>
      <c r="B36" s="238">
        <f>LARGE(B7:B35,1)+1</f>
        <v>28</v>
      </c>
      <c r="C36" s="239" t="s">
        <v>1108</v>
      </c>
      <c r="D36" s="240">
        <v>1500</v>
      </c>
      <c r="E36" s="241">
        <v>10</v>
      </c>
      <c r="F36" s="242">
        <f t="shared" si="0"/>
        <v>15000</v>
      </c>
      <c r="G36" s="248">
        <f t="shared" si="1"/>
        <v>15</v>
      </c>
      <c r="H36" s="2454"/>
      <c r="I36" s="238">
        <f>LARGE(I7:I35,1)+1</f>
        <v>81</v>
      </c>
      <c r="J36" s="239" t="s">
        <v>1109</v>
      </c>
      <c r="K36" s="240">
        <v>30</v>
      </c>
      <c r="L36" s="241">
        <v>10</v>
      </c>
      <c r="M36" s="242">
        <f t="shared" si="5"/>
        <v>300</v>
      </c>
      <c r="N36" s="243">
        <f t="shared" si="2"/>
        <v>0.3</v>
      </c>
      <c r="O36" s="2454"/>
      <c r="P36" s="238">
        <f>LARGE(P7:P35,1)+1</f>
        <v>140</v>
      </c>
      <c r="Q36" s="239" t="s">
        <v>1110</v>
      </c>
      <c r="R36" s="240">
        <v>80</v>
      </c>
      <c r="S36" s="241">
        <v>10</v>
      </c>
      <c r="T36" s="242">
        <f t="shared" si="6"/>
        <v>800</v>
      </c>
      <c r="U36" s="243">
        <f t="shared" si="4"/>
        <v>0.8</v>
      </c>
      <c r="V36" s="2454"/>
      <c r="X36" s="239" t="s">
        <v>1111</v>
      </c>
      <c r="Y36" s="241" t="s">
        <v>1004</v>
      </c>
      <c r="Z36" s="240" t="s">
        <v>1112</v>
      </c>
      <c r="AA36" s="52"/>
      <c r="AB36" s="239" t="s">
        <v>1113</v>
      </c>
      <c r="AC36" s="241" t="s">
        <v>1114</v>
      </c>
      <c r="AD36" s="240" t="s">
        <v>1115</v>
      </c>
      <c r="AE36" s="52"/>
      <c r="AF36" s="139"/>
      <c r="AG36" s="223"/>
      <c r="AH36" s="223"/>
      <c r="AI36" s="223"/>
      <c r="AJ36" s="223"/>
      <c r="AK36" s="223"/>
      <c r="AL36" s="223"/>
      <c r="AM36" s="223"/>
      <c r="AN36" s="224"/>
      <c r="AO36" s="224"/>
      <c r="AP36" s="224"/>
      <c r="AQ36" s="224"/>
      <c r="AR36" s="224"/>
      <c r="AS36" s="224"/>
      <c r="AT36" s="204"/>
    </row>
    <row r="37" spans="1:62" ht="18.75">
      <c r="A37" s="2454"/>
      <c r="B37" s="238">
        <f>LARGE(B7:B36,1)+1</f>
        <v>29</v>
      </c>
      <c r="C37" s="239" t="s">
        <v>1116</v>
      </c>
      <c r="D37" s="240">
        <v>120</v>
      </c>
      <c r="E37" s="241">
        <v>10</v>
      </c>
      <c r="F37" s="242">
        <f t="shared" si="0"/>
        <v>1200</v>
      </c>
      <c r="G37" s="243">
        <f t="shared" si="1"/>
        <v>1.2</v>
      </c>
      <c r="H37" s="2454"/>
      <c r="I37" s="238">
        <f>LARGE(I7:I36,1)+1</f>
        <v>82</v>
      </c>
      <c r="J37" s="239" t="s">
        <v>24</v>
      </c>
      <c r="K37" s="240">
        <v>50</v>
      </c>
      <c r="L37" s="241">
        <v>10</v>
      </c>
      <c r="M37" s="242">
        <f t="shared" si="5"/>
        <v>500</v>
      </c>
      <c r="N37" s="243">
        <f t="shared" si="2"/>
        <v>0.5</v>
      </c>
      <c r="O37" s="2454"/>
      <c r="P37" s="238">
        <f>LARGE(P7:P36,1)+1</f>
        <v>141</v>
      </c>
      <c r="Q37" s="239" t="s">
        <v>1117</v>
      </c>
      <c r="R37" s="240">
        <v>260</v>
      </c>
      <c r="S37" s="241">
        <v>10</v>
      </c>
      <c r="T37" s="242">
        <f t="shared" si="6"/>
        <v>2600</v>
      </c>
      <c r="U37" s="243">
        <f t="shared" si="4"/>
        <v>2.6</v>
      </c>
      <c r="V37" s="2454"/>
      <c r="X37" s="239" t="s">
        <v>1118</v>
      </c>
      <c r="Y37" s="241">
        <v>1</v>
      </c>
      <c r="Z37" s="240" t="s">
        <v>998</v>
      </c>
      <c r="AA37" s="52"/>
      <c r="AB37" s="239" t="s">
        <v>1119</v>
      </c>
      <c r="AC37" s="241" t="s">
        <v>1114</v>
      </c>
      <c r="AD37" s="240" t="s">
        <v>1112</v>
      </c>
      <c r="AE37" s="52"/>
      <c r="AF37" s="139" t="s">
        <v>1120</v>
      </c>
      <c r="AG37" s="223"/>
      <c r="AH37" s="223"/>
      <c r="AI37" s="223"/>
      <c r="AJ37" s="223"/>
      <c r="AK37" s="223"/>
      <c r="AL37" s="223"/>
      <c r="AM37" s="223"/>
      <c r="AN37" s="224"/>
      <c r="AO37" s="224"/>
      <c r="AP37" s="224"/>
      <c r="AQ37" s="224"/>
      <c r="AR37" s="224"/>
      <c r="AS37" s="224"/>
      <c r="AT37" s="204"/>
    </row>
    <row r="38" spans="1:62" ht="18.75">
      <c r="A38" s="2454"/>
      <c r="B38" s="238">
        <f>LARGE(B7:B37,1)+1</f>
        <v>30</v>
      </c>
      <c r="C38" s="239" t="s">
        <v>1121</v>
      </c>
      <c r="D38" s="240">
        <v>35</v>
      </c>
      <c r="E38" s="241">
        <v>10</v>
      </c>
      <c r="F38" s="242">
        <f t="shared" si="0"/>
        <v>350</v>
      </c>
      <c r="G38" s="243">
        <f t="shared" si="1"/>
        <v>0.35</v>
      </c>
      <c r="H38" s="2454"/>
      <c r="I38" s="238">
        <f>LARGE(I7:I37,1)+1</f>
        <v>83</v>
      </c>
      <c r="J38" s="239" t="s">
        <v>1122</v>
      </c>
      <c r="K38" s="240">
        <v>20</v>
      </c>
      <c r="L38" s="241">
        <v>10</v>
      </c>
      <c r="M38" s="242">
        <f t="shared" si="5"/>
        <v>200</v>
      </c>
      <c r="N38" s="243">
        <f t="shared" si="2"/>
        <v>0.2</v>
      </c>
      <c r="O38" s="2454"/>
      <c r="P38" s="238">
        <f>LARGE(P7:P37,1)+1</f>
        <v>142</v>
      </c>
      <c r="Q38" s="239" t="s">
        <v>1123</v>
      </c>
      <c r="R38" s="240">
        <v>160</v>
      </c>
      <c r="S38" s="241">
        <v>10</v>
      </c>
      <c r="T38" s="242">
        <f t="shared" si="6"/>
        <v>1600</v>
      </c>
      <c r="U38" s="243">
        <f t="shared" si="4"/>
        <v>1.6</v>
      </c>
      <c r="V38" s="2454"/>
      <c r="X38" s="239" t="s">
        <v>1124</v>
      </c>
      <c r="Y38" s="241">
        <v>1</v>
      </c>
      <c r="Z38" s="240" t="s">
        <v>936</v>
      </c>
      <c r="AA38" s="52"/>
      <c r="AB38" s="239" t="s">
        <v>1125</v>
      </c>
      <c r="AC38" s="241" t="s">
        <v>952</v>
      </c>
      <c r="AD38" s="240" t="s">
        <v>1073</v>
      </c>
      <c r="AE38" s="52"/>
      <c r="AF38" s="139"/>
      <c r="AG38" s="223"/>
      <c r="AH38" s="223"/>
      <c r="AI38" s="223"/>
      <c r="AJ38" s="223"/>
      <c r="AK38" s="223"/>
      <c r="AL38" s="223"/>
      <c r="AM38" s="223"/>
      <c r="AN38" s="224"/>
      <c r="AO38" s="224"/>
      <c r="AP38" s="224"/>
      <c r="AQ38" s="224"/>
      <c r="AR38" s="224"/>
      <c r="AS38" s="224"/>
      <c r="AT38" s="204"/>
    </row>
    <row r="39" spans="1:62" ht="21">
      <c r="A39" s="2454"/>
      <c r="B39" s="238">
        <f>LARGE(B7:B38,1)+1</f>
        <v>31</v>
      </c>
      <c r="C39" s="239" t="s">
        <v>87</v>
      </c>
      <c r="D39" s="240">
        <v>1000</v>
      </c>
      <c r="E39" s="241">
        <v>10</v>
      </c>
      <c r="F39" s="242">
        <f t="shared" si="0"/>
        <v>10000</v>
      </c>
      <c r="G39" s="248">
        <f t="shared" si="1"/>
        <v>10</v>
      </c>
      <c r="H39" s="2454"/>
      <c r="I39" s="238">
        <f>LARGE(I7:I38,1)+1</f>
        <v>84</v>
      </c>
      <c r="J39" s="239" t="s">
        <v>1126</v>
      </c>
      <c r="K39" s="240">
        <v>70</v>
      </c>
      <c r="L39" s="241">
        <v>10</v>
      </c>
      <c r="M39" s="242">
        <f t="shared" si="5"/>
        <v>700</v>
      </c>
      <c r="N39" s="243">
        <f t="shared" si="2"/>
        <v>0.7</v>
      </c>
      <c r="O39" s="2454"/>
      <c r="P39" s="238">
        <f>LARGE(P7:P38,1)+1</f>
        <v>143</v>
      </c>
      <c r="Q39" s="239" t="s">
        <v>1127</v>
      </c>
      <c r="R39" s="240">
        <v>430</v>
      </c>
      <c r="S39" s="241">
        <v>10</v>
      </c>
      <c r="T39" s="242">
        <f t="shared" si="6"/>
        <v>4300</v>
      </c>
      <c r="U39" s="243">
        <f t="shared" si="4"/>
        <v>4.3</v>
      </c>
      <c r="V39" s="2454"/>
      <c r="X39" s="239" t="s">
        <v>1128</v>
      </c>
      <c r="Y39" s="241" t="s">
        <v>947</v>
      </c>
      <c r="Z39" s="240" t="s">
        <v>1073</v>
      </c>
      <c r="AA39" s="52"/>
      <c r="AB39" s="239" t="s">
        <v>1129</v>
      </c>
      <c r="AC39" s="241" t="s">
        <v>929</v>
      </c>
      <c r="AD39" s="240" t="s">
        <v>1130</v>
      </c>
      <c r="AE39" s="52"/>
      <c r="AF39" s="139" t="s">
        <v>1131</v>
      </c>
      <c r="AG39" s="223"/>
      <c r="AH39" s="223"/>
      <c r="AI39" s="223"/>
      <c r="AJ39" s="223"/>
      <c r="AK39" s="223"/>
      <c r="AL39" s="223"/>
      <c r="AM39" s="223"/>
      <c r="AN39" s="224"/>
      <c r="AO39" s="224"/>
      <c r="AP39" s="224"/>
      <c r="AQ39" s="224"/>
      <c r="AR39" s="224"/>
      <c r="AS39" s="224"/>
      <c r="AT39" s="204"/>
    </row>
    <row r="40" spans="1:62" ht="18.75">
      <c r="A40" s="2454"/>
      <c r="B40" s="238">
        <f>LARGE(B7:B39,1)+1</f>
        <v>32</v>
      </c>
      <c r="C40" s="239" t="s">
        <v>337</v>
      </c>
      <c r="D40" s="240">
        <v>65</v>
      </c>
      <c r="E40" s="241">
        <v>10</v>
      </c>
      <c r="F40" s="242">
        <f t="shared" si="0"/>
        <v>650</v>
      </c>
      <c r="G40" s="243">
        <f t="shared" si="1"/>
        <v>0.65</v>
      </c>
      <c r="H40" s="2454"/>
      <c r="I40" s="238">
        <f>LARGE(I7:I39,1)+1</f>
        <v>85</v>
      </c>
      <c r="J40" s="239" t="s">
        <v>1132</v>
      </c>
      <c r="K40" s="240">
        <v>4</v>
      </c>
      <c r="L40" s="241">
        <v>10</v>
      </c>
      <c r="M40" s="242">
        <f t="shared" si="5"/>
        <v>40</v>
      </c>
      <c r="N40" s="243">
        <f t="shared" si="2"/>
        <v>0.04</v>
      </c>
      <c r="O40" s="2454"/>
      <c r="P40" s="238">
        <f>LARGE(P7:P39,1)+1</f>
        <v>144</v>
      </c>
      <c r="Q40" s="239" t="s">
        <v>1133</v>
      </c>
      <c r="R40" s="240">
        <v>52</v>
      </c>
      <c r="S40" s="241">
        <v>10</v>
      </c>
      <c r="T40" s="242">
        <f t="shared" si="6"/>
        <v>520</v>
      </c>
      <c r="U40" s="243">
        <f t="shared" si="4"/>
        <v>0.52</v>
      </c>
      <c r="V40" s="2454"/>
      <c r="X40" s="239" t="s">
        <v>1134</v>
      </c>
      <c r="Y40" s="241">
        <v>1</v>
      </c>
      <c r="Z40" s="240" t="s">
        <v>969</v>
      </c>
      <c r="AA40" s="52"/>
      <c r="AB40" s="239" t="s">
        <v>1135</v>
      </c>
      <c r="AC40" s="241" t="s">
        <v>929</v>
      </c>
      <c r="AD40" s="240" t="s">
        <v>932</v>
      </c>
      <c r="AE40" s="52"/>
      <c r="AF40" s="139"/>
      <c r="AG40" s="223"/>
      <c r="AH40" s="223"/>
      <c r="AI40" s="223"/>
      <c r="AJ40" s="223"/>
      <c r="AK40" s="223"/>
      <c r="AL40" s="223"/>
      <c r="AM40" s="223"/>
      <c r="AN40" s="224"/>
      <c r="AO40" s="224"/>
      <c r="AP40" s="224"/>
      <c r="AQ40" s="224"/>
      <c r="AR40" s="224"/>
      <c r="AS40" s="224"/>
      <c r="AT40" s="204"/>
    </row>
    <row r="41" spans="1:62" ht="18.75">
      <c r="A41" s="2454"/>
      <c r="B41" s="238">
        <f>LARGE(B7:B40,1)+1</f>
        <v>33</v>
      </c>
      <c r="C41" s="239" t="s">
        <v>128</v>
      </c>
      <c r="D41" s="240">
        <v>1500</v>
      </c>
      <c r="E41" s="241">
        <v>10</v>
      </c>
      <c r="F41" s="242">
        <f t="shared" si="0"/>
        <v>15000</v>
      </c>
      <c r="G41" s="248">
        <f t="shared" si="1"/>
        <v>15</v>
      </c>
      <c r="H41" s="2454"/>
      <c r="I41" s="238">
        <f>LARGE(I7:I40,1)+1</f>
        <v>86</v>
      </c>
      <c r="J41" s="239" t="s">
        <v>1067</v>
      </c>
      <c r="K41" s="240">
        <v>240</v>
      </c>
      <c r="L41" s="241">
        <v>10</v>
      </c>
      <c r="M41" s="242">
        <f t="shared" si="5"/>
        <v>2400</v>
      </c>
      <c r="N41" s="243">
        <f t="shared" si="2"/>
        <v>2.4</v>
      </c>
      <c r="O41" s="2454"/>
      <c r="P41" s="238">
        <f>LARGE(P7:P40,1)+1</f>
        <v>145</v>
      </c>
      <c r="Q41" s="239" t="s">
        <v>1136</v>
      </c>
      <c r="R41" s="240">
        <v>118</v>
      </c>
      <c r="S41" s="241">
        <v>10</v>
      </c>
      <c r="T41" s="242">
        <f t="shared" si="6"/>
        <v>1180</v>
      </c>
      <c r="U41" s="243">
        <f t="shared" si="4"/>
        <v>1.18</v>
      </c>
      <c r="V41" s="2454"/>
      <c r="X41" s="239" t="s">
        <v>1137</v>
      </c>
      <c r="Y41" s="241" t="s">
        <v>1138</v>
      </c>
      <c r="Z41" s="240" t="s">
        <v>1073</v>
      </c>
      <c r="AA41" s="52"/>
      <c r="AB41" s="239" t="s">
        <v>1139</v>
      </c>
      <c r="AC41" s="241" t="s">
        <v>923</v>
      </c>
      <c r="AD41" s="258" t="s">
        <v>1087</v>
      </c>
      <c r="AE41" s="52"/>
      <c r="AF41" s="139" t="s">
        <v>1140</v>
      </c>
      <c r="AG41" s="223"/>
      <c r="AH41" s="223"/>
      <c r="AI41" s="223"/>
      <c r="AJ41" s="223"/>
      <c r="AK41" s="223"/>
      <c r="AL41" s="223"/>
      <c r="AM41" s="223"/>
      <c r="AN41" s="224"/>
      <c r="AO41" s="224"/>
      <c r="AP41" s="224"/>
      <c r="AQ41" s="224"/>
      <c r="AR41" s="224"/>
      <c r="AS41" s="224"/>
      <c r="AT41" s="204"/>
    </row>
    <row r="42" spans="1:62" ht="18.75">
      <c r="A42" s="2454"/>
      <c r="B42" s="238">
        <f>LARGE(B7:B41,1)+1</f>
        <v>34</v>
      </c>
      <c r="C42" s="239" t="s">
        <v>1141</v>
      </c>
      <c r="D42" s="240">
        <v>2000</v>
      </c>
      <c r="E42" s="241">
        <v>10</v>
      </c>
      <c r="F42" s="242">
        <f t="shared" si="0"/>
        <v>20000</v>
      </c>
      <c r="G42" s="248">
        <f t="shared" si="1"/>
        <v>20</v>
      </c>
      <c r="H42" s="2454"/>
      <c r="I42" s="238">
        <f>LARGE(I7:I41,1)+1</f>
        <v>87</v>
      </c>
      <c r="J42" s="239" t="s">
        <v>1142</v>
      </c>
      <c r="K42" s="240">
        <v>140</v>
      </c>
      <c r="L42" s="241">
        <v>10</v>
      </c>
      <c r="M42" s="242">
        <f t="shared" si="5"/>
        <v>1400</v>
      </c>
      <c r="N42" s="243">
        <f t="shared" si="2"/>
        <v>1.4</v>
      </c>
      <c r="O42" s="2454"/>
      <c r="P42" s="238">
        <f>LARGE(P7:P41,1)+1</f>
        <v>146</v>
      </c>
      <c r="Q42" s="239" t="s">
        <v>1143</v>
      </c>
      <c r="R42" s="240">
        <v>110</v>
      </c>
      <c r="S42" s="241">
        <v>10</v>
      </c>
      <c r="T42" s="242">
        <f t="shared" si="6"/>
        <v>1100</v>
      </c>
      <c r="U42" s="243">
        <f t="shared" si="4"/>
        <v>1.1000000000000001</v>
      </c>
      <c r="V42" s="2454"/>
      <c r="X42" s="239" t="s">
        <v>1144</v>
      </c>
      <c r="Y42" s="241" t="s">
        <v>1145</v>
      </c>
      <c r="Z42" s="240" t="s">
        <v>955</v>
      </c>
      <c r="AA42" s="52"/>
      <c r="AB42" s="239" t="s">
        <v>1146</v>
      </c>
      <c r="AC42" s="241" t="s">
        <v>947</v>
      </c>
      <c r="AD42" s="240" t="s">
        <v>1002</v>
      </c>
      <c r="AE42" s="52"/>
      <c r="AF42" s="139"/>
      <c r="AG42" s="223"/>
      <c r="AH42" s="223"/>
      <c r="AI42" s="223"/>
      <c r="AJ42" s="223"/>
      <c r="AK42" s="223"/>
      <c r="AL42" s="223"/>
      <c r="AM42" s="223"/>
      <c r="AN42" s="224"/>
      <c r="AO42" s="224"/>
      <c r="AP42" s="224"/>
      <c r="AQ42" s="224"/>
      <c r="AR42" s="224"/>
      <c r="AS42" s="224"/>
      <c r="AT42" s="204"/>
    </row>
    <row r="43" spans="1:62" ht="21" customHeight="1">
      <c r="A43" s="2454"/>
      <c r="B43" s="238">
        <f>LARGE(B7:B42,1)+1</f>
        <v>35</v>
      </c>
      <c r="C43" s="239" t="s">
        <v>1147</v>
      </c>
      <c r="D43" s="240">
        <v>80</v>
      </c>
      <c r="E43" s="241">
        <v>10</v>
      </c>
      <c r="F43" s="242">
        <f t="shared" si="0"/>
        <v>800</v>
      </c>
      <c r="G43" s="243">
        <f t="shared" si="1"/>
        <v>0.8</v>
      </c>
      <c r="H43" s="2454"/>
      <c r="I43" s="238"/>
      <c r="J43" s="246" t="s">
        <v>28</v>
      </c>
      <c r="K43" s="240">
        <v>0</v>
      </c>
      <c r="L43" s="241"/>
      <c r="M43" s="242">
        <f t="shared" si="5"/>
        <v>0</v>
      </c>
      <c r="N43" s="243">
        <f t="shared" si="2"/>
        <v>0</v>
      </c>
      <c r="O43" s="2454"/>
      <c r="P43" s="238">
        <f>LARGE(P7:P42,1)+1</f>
        <v>147</v>
      </c>
      <c r="Q43" s="239" t="s">
        <v>1148</v>
      </c>
      <c r="R43" s="240">
        <v>50</v>
      </c>
      <c r="S43" s="241">
        <v>10</v>
      </c>
      <c r="T43" s="242">
        <f t="shared" si="6"/>
        <v>500</v>
      </c>
      <c r="U43" s="243">
        <f t="shared" si="4"/>
        <v>0.5</v>
      </c>
      <c r="V43" s="2454"/>
      <c r="X43" s="239" t="s">
        <v>1149</v>
      </c>
      <c r="Y43" s="241" t="s">
        <v>947</v>
      </c>
      <c r="Z43" s="240" t="s">
        <v>1112</v>
      </c>
      <c r="AA43" s="52"/>
      <c r="AB43" s="239" t="s">
        <v>1150</v>
      </c>
      <c r="AC43" s="241" t="s">
        <v>923</v>
      </c>
      <c r="AD43" s="240" t="s">
        <v>1151</v>
      </c>
      <c r="AE43" s="52"/>
      <c r="AF43" s="139" t="s">
        <v>1152</v>
      </c>
      <c r="AG43" s="223"/>
      <c r="AH43" s="223"/>
      <c r="AI43" s="223"/>
      <c r="AJ43" s="223"/>
      <c r="AK43" s="223"/>
      <c r="AL43" s="223"/>
      <c r="AM43" s="223"/>
      <c r="AN43" s="224"/>
      <c r="AO43" s="224"/>
      <c r="AP43" s="224"/>
      <c r="AQ43" s="224"/>
      <c r="AR43" s="224"/>
      <c r="AS43" s="224"/>
      <c r="AT43" s="204"/>
    </row>
    <row r="44" spans="1:62" ht="18.75">
      <c r="A44" s="2454"/>
      <c r="B44" s="238">
        <f>LARGE(B7:B43,1)+1</f>
        <v>36</v>
      </c>
      <c r="C44" s="239" t="s">
        <v>1153</v>
      </c>
      <c r="D44" s="240">
        <v>70</v>
      </c>
      <c r="E44" s="241">
        <v>10</v>
      </c>
      <c r="F44" s="242">
        <f t="shared" si="0"/>
        <v>700</v>
      </c>
      <c r="G44" s="243">
        <f t="shared" si="1"/>
        <v>0.7</v>
      </c>
      <c r="H44" s="2454"/>
      <c r="I44" s="238">
        <f>LARGE(I7:I43,1)+1</f>
        <v>88</v>
      </c>
      <c r="J44" s="239" t="s">
        <v>1135</v>
      </c>
      <c r="K44" s="240">
        <v>400</v>
      </c>
      <c r="L44" s="241">
        <v>10</v>
      </c>
      <c r="M44" s="242">
        <f t="shared" si="5"/>
        <v>4000</v>
      </c>
      <c r="N44" s="243">
        <f t="shared" si="2"/>
        <v>4</v>
      </c>
      <c r="O44" s="2454"/>
      <c r="P44" s="238">
        <f>LARGE(P7:P43,1)+1</f>
        <v>148</v>
      </c>
      <c r="Q44" s="239" t="s">
        <v>1154</v>
      </c>
      <c r="R44" s="240">
        <v>50</v>
      </c>
      <c r="S44" s="241">
        <v>10</v>
      </c>
      <c r="T44" s="242">
        <f t="shared" si="6"/>
        <v>500</v>
      </c>
      <c r="U44" s="243">
        <f t="shared" si="4"/>
        <v>0.5</v>
      </c>
      <c r="V44" s="2454"/>
      <c r="X44" s="239" t="s">
        <v>1155</v>
      </c>
      <c r="Y44" s="241" t="s">
        <v>947</v>
      </c>
      <c r="Z44" s="240" t="s">
        <v>1073</v>
      </c>
      <c r="AA44" s="52"/>
      <c r="AB44" s="239" t="s">
        <v>1156</v>
      </c>
      <c r="AC44" s="241" t="s">
        <v>947</v>
      </c>
      <c r="AD44" s="240" t="s">
        <v>1157</v>
      </c>
      <c r="AE44" s="52"/>
      <c r="AF44" s="139"/>
      <c r="AG44" s="223"/>
      <c r="AH44" s="223"/>
      <c r="AI44" s="223"/>
      <c r="AJ44" s="223"/>
      <c r="AK44" s="223"/>
      <c r="AL44" s="223"/>
      <c r="AM44" s="223"/>
      <c r="AN44" s="224"/>
      <c r="AO44" s="224"/>
      <c r="AP44" s="224"/>
      <c r="AQ44" s="224"/>
      <c r="AR44" s="224"/>
      <c r="AS44" s="224"/>
      <c r="AT44" s="204"/>
    </row>
    <row r="45" spans="1:62" ht="18.75">
      <c r="A45" s="2454"/>
      <c r="B45" s="238">
        <f>LARGE(B7:B44,1)+1</f>
        <v>37</v>
      </c>
      <c r="C45" s="239" t="s">
        <v>1158</v>
      </c>
      <c r="D45" s="240">
        <v>2000</v>
      </c>
      <c r="E45" s="241">
        <v>10</v>
      </c>
      <c r="F45" s="242">
        <f t="shared" si="0"/>
        <v>20000</v>
      </c>
      <c r="G45" s="248">
        <f t="shared" si="1"/>
        <v>20</v>
      </c>
      <c r="H45" s="2454"/>
      <c r="I45" s="238">
        <f>LARGE(I7:I44,1)+1</f>
        <v>89</v>
      </c>
      <c r="J45" s="239" t="s">
        <v>1159</v>
      </c>
      <c r="K45" s="240">
        <v>120</v>
      </c>
      <c r="L45" s="241">
        <v>10</v>
      </c>
      <c r="M45" s="242">
        <f t="shared" si="5"/>
        <v>1200</v>
      </c>
      <c r="N45" s="243">
        <f t="shared" si="2"/>
        <v>1.2</v>
      </c>
      <c r="O45" s="2454"/>
      <c r="P45" s="238">
        <f>LARGE(P7:P44,1)+1</f>
        <v>149</v>
      </c>
      <c r="Q45" s="239" t="s">
        <v>1160</v>
      </c>
      <c r="R45" s="240">
        <v>250</v>
      </c>
      <c r="S45" s="241">
        <v>10</v>
      </c>
      <c r="T45" s="242">
        <f t="shared" si="6"/>
        <v>2500</v>
      </c>
      <c r="U45" s="243">
        <f t="shared" si="4"/>
        <v>2.5</v>
      </c>
      <c r="V45" s="2454"/>
      <c r="X45" s="239" t="s">
        <v>1161</v>
      </c>
      <c r="Y45" s="241" t="s">
        <v>929</v>
      </c>
      <c r="Z45" s="240" t="s">
        <v>1162</v>
      </c>
      <c r="AA45" s="52"/>
      <c r="AB45" s="239" t="s">
        <v>1163</v>
      </c>
      <c r="AC45" s="241" t="s">
        <v>947</v>
      </c>
      <c r="AD45" s="240" t="s">
        <v>977</v>
      </c>
      <c r="AE45" s="52"/>
      <c r="AF45" s="139" t="s">
        <v>1164</v>
      </c>
      <c r="AG45" s="223"/>
      <c r="AH45" s="223"/>
      <c r="AI45" s="223"/>
      <c r="AJ45" s="223"/>
      <c r="AK45" s="223"/>
      <c r="AL45" s="223"/>
      <c r="AM45" s="223"/>
      <c r="AN45" s="224"/>
      <c r="AO45" s="224"/>
      <c r="AP45" s="224"/>
      <c r="AQ45" s="224"/>
      <c r="AR45" s="224"/>
      <c r="AS45" s="224"/>
      <c r="AT45" s="204"/>
    </row>
    <row r="46" spans="1:62" ht="18.75">
      <c r="A46" s="2454"/>
      <c r="B46" s="238">
        <f>LARGE(B7:B45,1)+1</f>
        <v>38</v>
      </c>
      <c r="C46" s="239" t="s">
        <v>1165</v>
      </c>
      <c r="D46" s="240">
        <v>200</v>
      </c>
      <c r="E46" s="241">
        <v>10</v>
      </c>
      <c r="F46" s="242">
        <f t="shared" si="0"/>
        <v>2000</v>
      </c>
      <c r="G46" s="243">
        <f t="shared" si="1"/>
        <v>2</v>
      </c>
      <c r="H46" s="2454"/>
      <c r="I46" s="238">
        <f>LARGE(I7:I45,1)+1</f>
        <v>90</v>
      </c>
      <c r="J46" s="239" t="s">
        <v>1166</v>
      </c>
      <c r="K46" s="240">
        <v>1</v>
      </c>
      <c r="L46" s="241">
        <v>10</v>
      </c>
      <c r="M46" s="242">
        <f t="shared" si="5"/>
        <v>10</v>
      </c>
      <c r="N46" s="243">
        <f t="shared" si="2"/>
        <v>0.01</v>
      </c>
      <c r="O46" s="2454"/>
      <c r="P46" s="238">
        <f>LARGE(P7:P45,1)+1</f>
        <v>150</v>
      </c>
      <c r="Q46" s="239" t="s">
        <v>1167</v>
      </c>
      <c r="R46" s="240">
        <v>3500</v>
      </c>
      <c r="S46" s="241">
        <v>10</v>
      </c>
      <c r="T46" s="242">
        <f t="shared" si="6"/>
        <v>35000</v>
      </c>
      <c r="U46" s="248">
        <f t="shared" si="4"/>
        <v>35</v>
      </c>
      <c r="V46" s="2454"/>
      <c r="X46" s="239" t="s">
        <v>1153</v>
      </c>
      <c r="Y46" s="241">
        <v>1</v>
      </c>
      <c r="Z46" s="240" t="s">
        <v>1078</v>
      </c>
      <c r="AA46" s="52"/>
      <c r="AB46" s="239" t="s">
        <v>1168</v>
      </c>
      <c r="AC46" s="241" t="s">
        <v>1004</v>
      </c>
      <c r="AD46" s="240" t="s">
        <v>1169</v>
      </c>
      <c r="AE46" s="52"/>
      <c r="AF46" s="139"/>
      <c r="AG46" s="223"/>
      <c r="AH46" s="223"/>
      <c r="AI46" s="223"/>
      <c r="AJ46" s="223"/>
      <c r="AK46" s="223"/>
      <c r="AL46" s="223"/>
      <c r="AM46" s="223"/>
      <c r="AN46" s="224"/>
      <c r="AO46" s="224"/>
      <c r="AP46" s="224"/>
      <c r="AQ46" s="224"/>
      <c r="AR46" s="224"/>
      <c r="AS46" s="224"/>
      <c r="AT46" s="204"/>
    </row>
    <row r="47" spans="1:62" ht="20.25">
      <c r="A47" s="2454"/>
      <c r="B47" s="238">
        <f>LARGE(B7:B46,1)+1</f>
        <v>39</v>
      </c>
      <c r="C47" s="239" t="s">
        <v>1170</v>
      </c>
      <c r="D47" s="240">
        <v>120</v>
      </c>
      <c r="E47" s="241">
        <v>10</v>
      </c>
      <c r="F47" s="242">
        <f t="shared" si="0"/>
        <v>1200</v>
      </c>
      <c r="G47" s="243">
        <f t="shared" si="1"/>
        <v>1.2</v>
      </c>
      <c r="H47" s="2454"/>
      <c r="I47" s="238">
        <f>LARGE(I7:I46,1)+1</f>
        <v>91</v>
      </c>
      <c r="J47" s="239" t="s">
        <v>1171</v>
      </c>
      <c r="K47" s="240">
        <v>200</v>
      </c>
      <c r="L47" s="241">
        <v>10</v>
      </c>
      <c r="M47" s="242">
        <f t="shared" si="5"/>
        <v>2000</v>
      </c>
      <c r="N47" s="243">
        <f t="shared" si="2"/>
        <v>2</v>
      </c>
      <c r="O47" s="2454"/>
      <c r="P47" s="238"/>
      <c r="Q47" s="246" t="s">
        <v>124</v>
      </c>
      <c r="R47" s="240">
        <v>0</v>
      </c>
      <c r="S47" s="241"/>
      <c r="T47" s="242">
        <f t="shared" si="6"/>
        <v>0</v>
      </c>
      <c r="U47" s="243">
        <f t="shared" si="4"/>
        <v>0</v>
      </c>
      <c r="V47" s="2454"/>
      <c r="X47" s="239" t="s">
        <v>1172</v>
      </c>
      <c r="Y47" s="241" t="s">
        <v>947</v>
      </c>
      <c r="Z47" s="240" t="s">
        <v>1112</v>
      </c>
      <c r="AA47" s="52"/>
      <c r="AB47" s="239" t="s">
        <v>1173</v>
      </c>
      <c r="AC47" s="241" t="s">
        <v>1004</v>
      </c>
      <c r="AD47" s="240" t="s">
        <v>1162</v>
      </c>
      <c r="AE47" s="52"/>
      <c r="AF47" s="139" t="s">
        <v>1174</v>
      </c>
      <c r="AG47" s="223"/>
      <c r="AH47" s="223"/>
      <c r="AI47" s="223"/>
      <c r="AJ47" s="223"/>
      <c r="AK47" s="223"/>
      <c r="AL47" s="223"/>
      <c r="AM47" s="223"/>
      <c r="AN47" s="224"/>
      <c r="AO47" s="224"/>
      <c r="AP47" s="224"/>
      <c r="AQ47" s="224"/>
      <c r="AR47" s="224"/>
      <c r="AS47" s="224"/>
      <c r="AT47" s="204"/>
    </row>
    <row r="48" spans="1:62" ht="18.75">
      <c r="A48" s="2454"/>
      <c r="B48" s="238">
        <f>LARGE(B7:B47,1)+1</f>
        <v>40</v>
      </c>
      <c r="C48" s="239" t="s">
        <v>1175</v>
      </c>
      <c r="D48" s="240">
        <v>350</v>
      </c>
      <c r="E48" s="241">
        <v>10</v>
      </c>
      <c r="F48" s="242">
        <f t="shared" si="0"/>
        <v>3500</v>
      </c>
      <c r="G48" s="243">
        <f t="shared" si="1"/>
        <v>3.5</v>
      </c>
      <c r="H48" s="2454"/>
      <c r="I48" s="238">
        <f>LARGE(I7:I47,1)+1</f>
        <v>92</v>
      </c>
      <c r="J48" s="239" t="s">
        <v>1176</v>
      </c>
      <c r="K48" s="240">
        <v>40</v>
      </c>
      <c r="L48" s="241">
        <v>10</v>
      </c>
      <c r="M48" s="242">
        <f t="shared" si="5"/>
        <v>400</v>
      </c>
      <c r="N48" s="243">
        <f t="shared" si="2"/>
        <v>0.4</v>
      </c>
      <c r="O48" s="2454"/>
      <c r="P48" s="238">
        <f>LARGE(P7:P47,1)+1</f>
        <v>151</v>
      </c>
      <c r="Q48" s="239" t="s">
        <v>1177</v>
      </c>
      <c r="R48" s="240">
        <v>2200</v>
      </c>
      <c r="S48" s="241">
        <v>10</v>
      </c>
      <c r="T48" s="242">
        <f t="shared" si="6"/>
        <v>22000</v>
      </c>
      <c r="U48" s="248">
        <f t="shared" si="4"/>
        <v>22</v>
      </c>
      <c r="V48" s="2454"/>
      <c r="X48" s="239" t="s">
        <v>1178</v>
      </c>
      <c r="Y48" s="241" t="s">
        <v>1086</v>
      </c>
      <c r="Z48" s="240" t="s">
        <v>1104</v>
      </c>
      <c r="AA48" s="52"/>
      <c r="AB48" s="239" t="s">
        <v>1179</v>
      </c>
      <c r="AC48" s="241">
        <v>1</v>
      </c>
      <c r="AD48" s="240" t="s">
        <v>1087</v>
      </c>
      <c r="AE48" s="52"/>
      <c r="AF48" s="139"/>
      <c r="AG48" s="223"/>
      <c r="AH48" s="223"/>
      <c r="AI48" s="223"/>
      <c r="AJ48" s="223"/>
      <c r="AK48" s="223"/>
      <c r="AL48" s="223"/>
      <c r="AM48" s="223"/>
      <c r="AN48" s="224"/>
      <c r="AO48" s="224"/>
      <c r="AP48" s="224"/>
      <c r="AQ48" s="224"/>
      <c r="AR48" s="224"/>
      <c r="AS48" s="224"/>
      <c r="AT48" s="204"/>
    </row>
    <row r="49" spans="1:46" ht="18.75">
      <c r="A49" s="2454"/>
      <c r="B49" s="238">
        <f>LARGE(B7:B48,1)+1</f>
        <v>41</v>
      </c>
      <c r="C49" s="239" t="s">
        <v>1180</v>
      </c>
      <c r="D49" s="240">
        <v>200</v>
      </c>
      <c r="E49" s="241">
        <v>10</v>
      </c>
      <c r="F49" s="242">
        <f t="shared" si="0"/>
        <v>2000</v>
      </c>
      <c r="G49" s="243">
        <f t="shared" si="1"/>
        <v>2</v>
      </c>
      <c r="H49" s="2454"/>
      <c r="I49" s="238">
        <f>LARGE(I7:I48,1)+1</f>
        <v>93</v>
      </c>
      <c r="J49" s="239" t="s">
        <v>1181</v>
      </c>
      <c r="K49" s="240">
        <v>150</v>
      </c>
      <c r="L49" s="241">
        <v>10</v>
      </c>
      <c r="M49" s="242">
        <f t="shared" si="5"/>
        <v>1500</v>
      </c>
      <c r="N49" s="243">
        <f t="shared" si="2"/>
        <v>1.5</v>
      </c>
      <c r="O49" s="2454"/>
      <c r="P49" s="238">
        <f>LARGE(P7:P48,1)+1</f>
        <v>152</v>
      </c>
      <c r="Q49" s="239" t="s">
        <v>1182</v>
      </c>
      <c r="R49" s="240">
        <v>2000</v>
      </c>
      <c r="S49" s="241">
        <v>10</v>
      </c>
      <c r="T49" s="242">
        <f t="shared" si="6"/>
        <v>20000</v>
      </c>
      <c r="U49" s="248">
        <f t="shared" si="4"/>
        <v>20</v>
      </c>
      <c r="V49" s="2454"/>
      <c r="X49" s="239" t="s">
        <v>1183</v>
      </c>
      <c r="Y49" s="241" t="s">
        <v>947</v>
      </c>
      <c r="Z49" s="240" t="s">
        <v>1073</v>
      </c>
      <c r="AA49" s="52"/>
      <c r="AB49" s="239" t="s">
        <v>1184</v>
      </c>
      <c r="AC49" s="241" t="s">
        <v>947</v>
      </c>
      <c r="AD49" s="240" t="s">
        <v>977</v>
      </c>
      <c r="AE49" s="52"/>
      <c r="AF49" s="139" t="s">
        <v>1185</v>
      </c>
      <c r="AG49" s="223"/>
      <c r="AH49" s="223"/>
      <c r="AI49" s="223"/>
      <c r="AJ49" s="223"/>
      <c r="AK49" s="223"/>
      <c r="AL49" s="223"/>
      <c r="AM49" s="223"/>
      <c r="AN49" s="224"/>
      <c r="AO49" s="224"/>
      <c r="AP49" s="224"/>
      <c r="AQ49" s="224"/>
      <c r="AR49" s="224"/>
      <c r="AS49" s="224"/>
      <c r="AT49" s="204"/>
    </row>
    <row r="50" spans="1:46" ht="18.75">
      <c r="A50" s="2454"/>
      <c r="B50" s="238">
        <f>LARGE(B7:B49,1)+1</f>
        <v>42</v>
      </c>
      <c r="C50" s="239" t="s">
        <v>1186</v>
      </c>
      <c r="D50" s="240">
        <v>5</v>
      </c>
      <c r="E50" s="241">
        <v>10</v>
      </c>
      <c r="F50" s="242">
        <f t="shared" si="0"/>
        <v>50</v>
      </c>
      <c r="G50" s="243">
        <f t="shared" si="1"/>
        <v>0.05</v>
      </c>
      <c r="H50" s="2454"/>
      <c r="I50" s="238">
        <f>LARGE(I7:I49,1)+1</f>
        <v>94</v>
      </c>
      <c r="J50" s="239" t="s">
        <v>1187</v>
      </c>
      <c r="K50" s="240">
        <v>150</v>
      </c>
      <c r="L50" s="241">
        <v>10</v>
      </c>
      <c r="M50" s="242">
        <f t="shared" si="5"/>
        <v>1500</v>
      </c>
      <c r="N50" s="243">
        <f t="shared" si="2"/>
        <v>1.5</v>
      </c>
      <c r="O50" s="2454"/>
      <c r="P50" s="238">
        <f>LARGE(P7:P49,1)+1</f>
        <v>153</v>
      </c>
      <c r="Q50" s="239" t="s">
        <v>1188</v>
      </c>
      <c r="R50" s="240">
        <v>300</v>
      </c>
      <c r="S50" s="241">
        <v>10</v>
      </c>
      <c r="T50" s="242">
        <f t="shared" si="6"/>
        <v>3000</v>
      </c>
      <c r="U50" s="243">
        <f t="shared" si="4"/>
        <v>3</v>
      </c>
      <c r="V50" s="2454"/>
      <c r="X50" s="239" t="s">
        <v>1189</v>
      </c>
      <c r="Y50" s="241" t="s">
        <v>952</v>
      </c>
      <c r="Z50" s="240" t="s">
        <v>1016</v>
      </c>
      <c r="AA50" s="52"/>
      <c r="AB50" s="239" t="s">
        <v>1190</v>
      </c>
      <c r="AC50" s="241">
        <v>1</v>
      </c>
      <c r="AD50" s="240" t="s">
        <v>1099</v>
      </c>
      <c r="AE50" s="52"/>
      <c r="AF50" s="139"/>
      <c r="AG50" s="223"/>
      <c r="AH50" s="223"/>
      <c r="AI50" s="223"/>
      <c r="AJ50" s="223"/>
      <c r="AK50" s="223"/>
      <c r="AL50" s="223"/>
      <c r="AM50" s="223"/>
      <c r="AN50" s="224"/>
      <c r="AO50" s="224"/>
      <c r="AP50" s="224"/>
      <c r="AQ50" s="224"/>
      <c r="AR50" s="224"/>
      <c r="AS50" s="224"/>
      <c r="AT50" s="204"/>
    </row>
    <row r="51" spans="1:46" ht="18.75">
      <c r="A51" s="2454"/>
      <c r="B51" s="238">
        <f>LARGE(B7:B50,1)+1</f>
        <v>43</v>
      </c>
      <c r="C51" s="239" t="s">
        <v>1191</v>
      </c>
      <c r="D51" s="240">
        <v>10</v>
      </c>
      <c r="E51" s="241">
        <v>10</v>
      </c>
      <c r="F51" s="242">
        <f t="shared" si="0"/>
        <v>100</v>
      </c>
      <c r="G51" s="243">
        <f t="shared" si="1"/>
        <v>0.1</v>
      </c>
      <c r="H51" s="2454"/>
      <c r="I51" s="238">
        <f>LARGE(I7:I50,1)+1</f>
        <v>95</v>
      </c>
      <c r="J51" s="239" t="s">
        <v>1192</v>
      </c>
      <c r="K51" s="240">
        <v>200</v>
      </c>
      <c r="L51" s="241">
        <v>10</v>
      </c>
      <c r="M51" s="242">
        <f t="shared" si="5"/>
        <v>2000</v>
      </c>
      <c r="N51" s="243">
        <f t="shared" si="2"/>
        <v>2</v>
      </c>
      <c r="O51" s="2454"/>
      <c r="P51" s="238">
        <f>LARGE(P7:P50,1)+1</f>
        <v>154</v>
      </c>
      <c r="Q51" s="239" t="s">
        <v>1193</v>
      </c>
      <c r="R51" s="240">
        <v>900</v>
      </c>
      <c r="S51" s="241">
        <v>10</v>
      </c>
      <c r="T51" s="242">
        <f t="shared" si="6"/>
        <v>9000</v>
      </c>
      <c r="U51" s="243">
        <f t="shared" si="4"/>
        <v>9</v>
      </c>
      <c r="V51" s="2454"/>
      <c r="X51" s="239" t="s">
        <v>1194</v>
      </c>
      <c r="Y51" s="241" t="s">
        <v>1004</v>
      </c>
      <c r="Z51" s="240" t="s">
        <v>1073</v>
      </c>
      <c r="AA51" s="52"/>
      <c r="AB51" s="239" t="s">
        <v>1195</v>
      </c>
      <c r="AC51" s="241" t="s">
        <v>997</v>
      </c>
      <c r="AD51" s="240" t="s">
        <v>1196</v>
      </c>
      <c r="AE51" s="52"/>
      <c r="AF51" s="139" t="s">
        <v>1197</v>
      </c>
      <c r="AG51" s="223"/>
      <c r="AH51" s="223"/>
      <c r="AI51" s="223"/>
      <c r="AJ51" s="223"/>
      <c r="AK51" s="223"/>
      <c r="AL51" s="223"/>
      <c r="AM51" s="223"/>
      <c r="AN51" s="224"/>
      <c r="AO51" s="224"/>
      <c r="AP51" s="224"/>
      <c r="AQ51" s="224"/>
      <c r="AR51" s="224"/>
      <c r="AS51" s="224"/>
      <c r="AT51" s="204"/>
    </row>
    <row r="52" spans="1:46" ht="20.25">
      <c r="A52" s="2454"/>
      <c r="B52" s="238"/>
      <c r="C52" s="246" t="s">
        <v>18</v>
      </c>
      <c r="D52" s="240">
        <v>0</v>
      </c>
      <c r="E52" s="241"/>
      <c r="F52" s="242">
        <f t="shared" si="0"/>
        <v>0</v>
      </c>
      <c r="G52" s="243">
        <f t="shared" si="1"/>
        <v>0</v>
      </c>
      <c r="H52" s="2454"/>
      <c r="I52" s="238">
        <f>LARGE(I7:I51,1)+1</f>
        <v>96</v>
      </c>
      <c r="J52" s="239" t="s">
        <v>1198</v>
      </c>
      <c r="K52" s="240">
        <v>140</v>
      </c>
      <c r="L52" s="241">
        <v>10</v>
      </c>
      <c r="M52" s="242">
        <f t="shared" si="5"/>
        <v>1400</v>
      </c>
      <c r="N52" s="243">
        <f t="shared" si="2"/>
        <v>1.4</v>
      </c>
      <c r="O52" s="2454"/>
      <c r="P52" s="238">
        <f>LARGE(P7:P51,1)+1</f>
        <v>155</v>
      </c>
      <c r="Q52" s="239" t="s">
        <v>1199</v>
      </c>
      <c r="R52" s="240">
        <v>3500</v>
      </c>
      <c r="S52" s="241">
        <v>10</v>
      </c>
      <c r="T52" s="242">
        <f t="shared" si="6"/>
        <v>35000</v>
      </c>
      <c r="U52" s="248">
        <f t="shared" si="4"/>
        <v>35</v>
      </c>
      <c r="V52" s="2454"/>
      <c r="X52" s="239" t="s">
        <v>1200</v>
      </c>
      <c r="Y52" s="241">
        <v>1</v>
      </c>
      <c r="Z52" s="240" t="s">
        <v>1201</v>
      </c>
      <c r="AA52" s="52"/>
      <c r="AB52" s="239" t="s">
        <v>1202</v>
      </c>
      <c r="AC52" s="241" t="s">
        <v>923</v>
      </c>
      <c r="AD52" s="240" t="s">
        <v>930</v>
      </c>
      <c r="AE52" s="52"/>
      <c r="AF52" s="139"/>
      <c r="AG52" s="223"/>
      <c r="AH52" s="223"/>
      <c r="AI52" s="223"/>
      <c r="AJ52" s="223"/>
      <c r="AK52" s="223"/>
      <c r="AL52" s="223"/>
      <c r="AM52" s="223"/>
      <c r="AN52" s="224"/>
      <c r="AO52" s="224"/>
      <c r="AP52" s="224"/>
      <c r="AQ52" s="224"/>
      <c r="AR52" s="224"/>
      <c r="AS52" s="224"/>
      <c r="AT52" s="204"/>
    </row>
    <row r="53" spans="1:46" ht="18.75">
      <c r="A53" s="2454"/>
      <c r="B53" s="238">
        <f>LARGE(B7:B52,1)+1</f>
        <v>44</v>
      </c>
      <c r="C53" s="239" t="s">
        <v>1203</v>
      </c>
      <c r="D53" s="240">
        <v>600</v>
      </c>
      <c r="E53" s="241">
        <v>10</v>
      </c>
      <c r="F53" s="242">
        <f t="shared" si="0"/>
        <v>6000</v>
      </c>
      <c r="G53" s="243">
        <f t="shared" si="1"/>
        <v>6</v>
      </c>
      <c r="H53" s="2454"/>
      <c r="I53" s="238">
        <f>LARGE(I7:I52,1)+1</f>
        <v>97</v>
      </c>
      <c r="J53" s="239" t="s">
        <v>1204</v>
      </c>
      <c r="K53" s="240">
        <v>100</v>
      </c>
      <c r="L53" s="241">
        <v>10</v>
      </c>
      <c r="M53" s="242">
        <f t="shared" si="5"/>
        <v>1000</v>
      </c>
      <c r="N53" s="243">
        <f t="shared" si="2"/>
        <v>1</v>
      </c>
      <c r="O53" s="2454"/>
      <c r="P53" s="238">
        <f>LARGE(P7:P52,1)+1</f>
        <v>156</v>
      </c>
      <c r="Q53" s="239" t="s">
        <v>1205</v>
      </c>
      <c r="R53" s="240">
        <v>1200</v>
      </c>
      <c r="S53" s="241">
        <v>10</v>
      </c>
      <c r="T53" s="242">
        <f t="shared" si="6"/>
        <v>12000</v>
      </c>
      <c r="U53" s="248">
        <f t="shared" si="4"/>
        <v>12</v>
      </c>
      <c r="V53" s="2454"/>
      <c r="X53" s="239" t="s">
        <v>1206</v>
      </c>
      <c r="Y53" s="241">
        <v>1</v>
      </c>
      <c r="Z53" s="240" t="s">
        <v>1207</v>
      </c>
      <c r="AA53" s="52"/>
      <c r="AB53" s="239" t="s">
        <v>1208</v>
      </c>
      <c r="AC53" s="241" t="s">
        <v>947</v>
      </c>
      <c r="AD53" s="240" t="s">
        <v>1099</v>
      </c>
      <c r="AE53" s="52"/>
      <c r="AF53" s="223"/>
      <c r="AG53" s="139" t="s">
        <v>1209</v>
      </c>
      <c r="AH53" s="223"/>
      <c r="AI53" s="223"/>
      <c r="AJ53" s="223"/>
      <c r="AK53" s="223"/>
      <c r="AL53" s="223"/>
      <c r="AM53" s="223"/>
      <c r="AN53" s="224"/>
      <c r="AO53" s="224"/>
      <c r="AP53" s="224"/>
      <c r="AQ53" s="224"/>
      <c r="AR53" s="224"/>
      <c r="AS53" s="224"/>
      <c r="AT53" s="204"/>
    </row>
    <row r="54" spans="1:46" ht="20.25">
      <c r="A54" s="2454"/>
      <c r="B54" s="238"/>
      <c r="C54" s="225" t="s">
        <v>27</v>
      </c>
      <c r="D54" s="240">
        <v>0</v>
      </c>
      <c r="E54" s="241"/>
      <c r="F54" s="242">
        <f t="shared" si="0"/>
        <v>0</v>
      </c>
      <c r="G54" s="243">
        <f t="shared" si="1"/>
        <v>0</v>
      </c>
      <c r="H54" s="2454"/>
      <c r="I54" s="238">
        <f>LARGE(I7:I53,1)+1</f>
        <v>98</v>
      </c>
      <c r="J54" s="239" t="s">
        <v>1210</v>
      </c>
      <c r="K54" s="240">
        <v>150</v>
      </c>
      <c r="L54" s="241">
        <v>10</v>
      </c>
      <c r="M54" s="242">
        <f t="shared" si="5"/>
        <v>1500</v>
      </c>
      <c r="N54" s="243">
        <f t="shared" si="2"/>
        <v>1.5</v>
      </c>
      <c r="O54" s="2454"/>
      <c r="P54" s="238">
        <f>LARGE(P7:P53,1)+1</f>
        <v>157</v>
      </c>
      <c r="Q54" s="239" t="s">
        <v>1211</v>
      </c>
      <c r="R54" s="240">
        <v>3100</v>
      </c>
      <c r="S54" s="241">
        <v>10</v>
      </c>
      <c r="T54" s="242">
        <f t="shared" si="6"/>
        <v>31000</v>
      </c>
      <c r="U54" s="248">
        <f t="shared" si="4"/>
        <v>31</v>
      </c>
      <c r="V54" s="2454"/>
      <c r="X54" s="239" t="s">
        <v>1212</v>
      </c>
      <c r="Y54" s="241" t="s">
        <v>1213</v>
      </c>
      <c r="Z54" s="240" t="s">
        <v>1214</v>
      </c>
      <c r="AA54" s="52"/>
      <c r="AB54" s="239" t="s">
        <v>1215</v>
      </c>
      <c r="AC54" s="241" t="s">
        <v>997</v>
      </c>
      <c r="AD54" s="240" t="s">
        <v>1216</v>
      </c>
      <c r="AE54" s="52"/>
      <c r="AF54" s="223"/>
      <c r="AG54" s="139" t="s">
        <v>1217</v>
      </c>
      <c r="AH54" s="223"/>
      <c r="AI54" s="223"/>
      <c r="AJ54" s="223"/>
      <c r="AK54" s="223"/>
      <c r="AL54" s="223"/>
      <c r="AM54" s="223"/>
      <c r="AN54" s="224"/>
      <c r="AO54" s="224"/>
      <c r="AP54" s="224"/>
      <c r="AQ54" s="224"/>
      <c r="AR54" s="224"/>
      <c r="AS54" s="224"/>
      <c r="AT54" s="204"/>
    </row>
    <row r="55" spans="1:46" ht="18.75">
      <c r="A55" s="2454"/>
      <c r="B55" s="238">
        <f>LARGE(B7:B54,1)+1</f>
        <v>45</v>
      </c>
      <c r="C55" s="239" t="s">
        <v>1218</v>
      </c>
      <c r="D55" s="240">
        <v>200</v>
      </c>
      <c r="E55" s="241">
        <v>10</v>
      </c>
      <c r="F55" s="242">
        <f t="shared" si="0"/>
        <v>2000</v>
      </c>
      <c r="G55" s="243">
        <f t="shared" si="1"/>
        <v>2</v>
      </c>
      <c r="H55" s="2454"/>
      <c r="I55" s="238">
        <f>LARGE(I7:I54,1)+1</f>
        <v>99</v>
      </c>
      <c r="J55" s="239" t="s">
        <v>1219</v>
      </c>
      <c r="K55" s="240">
        <v>100</v>
      </c>
      <c r="L55" s="241">
        <v>10</v>
      </c>
      <c r="M55" s="242">
        <f t="shared" si="5"/>
        <v>1000</v>
      </c>
      <c r="N55" s="243">
        <f t="shared" si="2"/>
        <v>1</v>
      </c>
      <c r="O55" s="2454"/>
      <c r="P55" s="238">
        <f>LARGE(P7:P54,1)+1</f>
        <v>158</v>
      </c>
      <c r="Q55" s="239" t="s">
        <v>1220</v>
      </c>
      <c r="R55" s="240">
        <v>2650</v>
      </c>
      <c r="S55" s="241">
        <v>10</v>
      </c>
      <c r="T55" s="242">
        <f t="shared" si="6"/>
        <v>26500</v>
      </c>
      <c r="U55" s="248">
        <f t="shared" si="4"/>
        <v>26.5</v>
      </c>
      <c r="V55" s="2454"/>
      <c r="X55" s="239" t="s">
        <v>1221</v>
      </c>
      <c r="Y55" s="241" t="s">
        <v>947</v>
      </c>
      <c r="Z55" s="240" t="s">
        <v>1078</v>
      </c>
      <c r="AA55" s="52"/>
      <c r="AB55" s="239" t="s">
        <v>1198</v>
      </c>
      <c r="AC55" s="241" t="s">
        <v>923</v>
      </c>
      <c r="AD55" s="240" t="s">
        <v>1068</v>
      </c>
      <c r="AE55" s="52"/>
      <c r="AF55" s="223"/>
      <c r="AG55" s="139"/>
      <c r="AH55" s="223"/>
      <c r="AI55" s="223"/>
      <c r="AJ55" s="223"/>
      <c r="AK55" s="223"/>
      <c r="AL55" s="223"/>
      <c r="AM55" s="223"/>
      <c r="AN55" s="224"/>
      <c r="AO55" s="224"/>
      <c r="AP55" s="224"/>
      <c r="AQ55" s="224"/>
      <c r="AR55" s="224"/>
      <c r="AS55" s="224"/>
      <c r="AT55" s="204"/>
    </row>
    <row r="56" spans="1:46" ht="18.75">
      <c r="A56" s="2454"/>
      <c r="B56" s="238">
        <f>LARGE(B7:B55,1)+1</f>
        <v>46</v>
      </c>
      <c r="C56" s="239" t="s">
        <v>1222</v>
      </c>
      <c r="D56" s="240">
        <v>25</v>
      </c>
      <c r="E56" s="241">
        <v>10</v>
      </c>
      <c r="F56" s="242">
        <f t="shared" si="0"/>
        <v>250</v>
      </c>
      <c r="G56" s="243">
        <f t="shared" si="1"/>
        <v>0.25</v>
      </c>
      <c r="H56" s="2454"/>
      <c r="I56" s="238">
        <f>LARGE(I7:I55,1)+1</f>
        <v>100</v>
      </c>
      <c r="J56" s="239" t="s">
        <v>1223</v>
      </c>
      <c r="K56" s="240">
        <v>200</v>
      </c>
      <c r="L56" s="241">
        <v>10</v>
      </c>
      <c r="M56" s="242">
        <f t="shared" si="5"/>
        <v>2000</v>
      </c>
      <c r="N56" s="243">
        <f t="shared" si="2"/>
        <v>2</v>
      </c>
      <c r="O56" s="2454"/>
      <c r="P56" s="238">
        <f>LARGE(P7:P55,1)+1</f>
        <v>159</v>
      </c>
      <c r="Q56" s="239" t="s">
        <v>1224</v>
      </c>
      <c r="R56" s="240">
        <v>750</v>
      </c>
      <c r="S56" s="241">
        <v>10</v>
      </c>
      <c r="T56" s="242">
        <f t="shared" si="6"/>
        <v>7500</v>
      </c>
      <c r="U56" s="243">
        <f t="shared" si="4"/>
        <v>7.5</v>
      </c>
      <c r="V56" s="2454"/>
      <c r="X56" s="239" t="s">
        <v>1225</v>
      </c>
      <c r="Y56" s="241" t="s">
        <v>1114</v>
      </c>
      <c r="Z56" s="240" t="s">
        <v>1112</v>
      </c>
      <c r="AA56" s="52"/>
      <c r="AB56" s="239" t="s">
        <v>1226</v>
      </c>
      <c r="AC56" s="241">
        <v>1</v>
      </c>
      <c r="AD56" s="240" t="s">
        <v>1005</v>
      </c>
      <c r="AE56" s="52"/>
      <c r="AF56" s="223"/>
      <c r="AG56" s="139" t="s">
        <v>1227</v>
      </c>
      <c r="AH56" s="223"/>
      <c r="AI56" s="223"/>
      <c r="AJ56" s="223"/>
      <c r="AK56" s="223"/>
      <c r="AL56" s="223"/>
      <c r="AM56" s="223"/>
      <c r="AN56" s="224"/>
      <c r="AO56" s="224"/>
      <c r="AP56" s="224"/>
      <c r="AQ56" s="224"/>
      <c r="AR56" s="224"/>
      <c r="AS56" s="224"/>
      <c r="AT56" s="204"/>
    </row>
    <row r="57" spans="1:46" ht="18.75">
      <c r="A57" s="2454"/>
      <c r="B57" s="238">
        <f>LARGE(B7:B56,1)+1</f>
        <v>47</v>
      </c>
      <c r="C57" s="239" t="s">
        <v>1228</v>
      </c>
      <c r="D57" s="240">
        <v>18</v>
      </c>
      <c r="E57" s="241">
        <v>10</v>
      </c>
      <c r="F57" s="242">
        <f t="shared" si="0"/>
        <v>180</v>
      </c>
      <c r="G57" s="243">
        <f t="shared" si="1"/>
        <v>0.18</v>
      </c>
      <c r="H57" s="2454"/>
      <c r="I57" s="238">
        <f>LARGE(I7:I56,1)+1</f>
        <v>101</v>
      </c>
      <c r="J57" s="239" t="s">
        <v>1229</v>
      </c>
      <c r="K57" s="240">
        <v>120</v>
      </c>
      <c r="L57" s="241">
        <v>10</v>
      </c>
      <c r="M57" s="242">
        <f t="shared" si="5"/>
        <v>1200</v>
      </c>
      <c r="N57" s="243">
        <f t="shared" si="2"/>
        <v>1.2</v>
      </c>
      <c r="O57" s="2454"/>
      <c r="P57" s="238">
        <f>LARGE(P7:P56,1)+1</f>
        <v>160</v>
      </c>
      <c r="Q57" s="239" t="s">
        <v>1230</v>
      </c>
      <c r="R57" s="240">
        <v>350</v>
      </c>
      <c r="S57" s="241">
        <v>10</v>
      </c>
      <c r="T57" s="242">
        <f t="shared" si="6"/>
        <v>3500</v>
      </c>
      <c r="U57" s="243">
        <f t="shared" si="4"/>
        <v>3.5</v>
      </c>
      <c r="V57" s="2454"/>
      <c r="X57" s="239" t="s">
        <v>1231</v>
      </c>
      <c r="Y57" s="241" t="s">
        <v>947</v>
      </c>
      <c r="Z57" s="240" t="s">
        <v>1232</v>
      </c>
      <c r="AA57" s="52"/>
      <c r="AB57" s="239" t="s">
        <v>1233</v>
      </c>
      <c r="AC57" s="241" t="s">
        <v>947</v>
      </c>
      <c r="AD57" s="240" t="s">
        <v>1073</v>
      </c>
      <c r="AE57" s="52"/>
      <c r="AF57" s="223"/>
      <c r="AG57" s="139"/>
      <c r="AH57" s="223"/>
      <c r="AI57" s="223"/>
      <c r="AJ57" s="223"/>
      <c r="AK57" s="223"/>
      <c r="AL57" s="223"/>
      <c r="AM57" s="223"/>
      <c r="AN57" s="224"/>
      <c r="AO57" s="224"/>
      <c r="AP57" s="224"/>
      <c r="AQ57" s="224"/>
      <c r="AR57" s="224"/>
      <c r="AS57" s="224"/>
      <c r="AT57" s="204"/>
    </row>
    <row r="58" spans="1:46" ht="18.75">
      <c r="A58" s="2454"/>
      <c r="B58" s="238">
        <f>LARGE(B7:B57,1)+1</f>
        <v>48</v>
      </c>
      <c r="C58" s="239" t="s">
        <v>1234</v>
      </c>
      <c r="D58" s="240">
        <v>10</v>
      </c>
      <c r="E58" s="241">
        <v>10</v>
      </c>
      <c r="F58" s="242">
        <f t="shared" si="0"/>
        <v>100</v>
      </c>
      <c r="G58" s="243">
        <f t="shared" si="1"/>
        <v>0.1</v>
      </c>
      <c r="H58" s="2454"/>
      <c r="I58" s="238">
        <f>LARGE(I7:I57,1)+1</f>
        <v>102</v>
      </c>
      <c r="J58" s="239" t="s">
        <v>1235</v>
      </c>
      <c r="K58" s="240">
        <v>80</v>
      </c>
      <c r="L58" s="241">
        <v>10</v>
      </c>
      <c r="M58" s="242">
        <f t="shared" si="5"/>
        <v>800</v>
      </c>
      <c r="N58" s="243">
        <f t="shared" si="2"/>
        <v>0.8</v>
      </c>
      <c r="O58" s="2454"/>
      <c r="P58" s="238">
        <f>LARGE(P7:P57,1)+1</f>
        <v>161</v>
      </c>
      <c r="Q58" s="239" t="s">
        <v>1236</v>
      </c>
      <c r="R58" s="240">
        <v>6200</v>
      </c>
      <c r="S58" s="241">
        <v>10</v>
      </c>
      <c r="T58" s="242">
        <f t="shared" si="6"/>
        <v>62000</v>
      </c>
      <c r="U58" s="248">
        <f t="shared" si="4"/>
        <v>62</v>
      </c>
      <c r="V58" s="2454"/>
      <c r="X58" s="239" t="s">
        <v>1237</v>
      </c>
      <c r="Y58" s="241" t="s">
        <v>947</v>
      </c>
      <c r="Z58" s="240" t="s">
        <v>1027</v>
      </c>
      <c r="AA58" s="52"/>
      <c r="AB58" s="239" t="s">
        <v>1238</v>
      </c>
      <c r="AC58" s="241" t="s">
        <v>1239</v>
      </c>
      <c r="AD58" s="253" t="s">
        <v>1240</v>
      </c>
      <c r="AE58" s="52"/>
      <c r="AF58" s="223"/>
      <c r="AG58" s="139" t="s">
        <v>1241</v>
      </c>
      <c r="AH58" s="223"/>
      <c r="AI58" s="223"/>
      <c r="AJ58" s="223"/>
      <c r="AK58" s="223"/>
      <c r="AL58" s="223"/>
      <c r="AM58" s="223"/>
      <c r="AN58" s="224"/>
      <c r="AO58" s="224"/>
      <c r="AP58" s="224"/>
      <c r="AQ58" s="224"/>
      <c r="AR58" s="224"/>
      <c r="AS58" s="224"/>
      <c r="AT58" s="204"/>
    </row>
    <row r="59" spans="1:46" ht="18.75">
      <c r="A59" s="2454"/>
      <c r="B59" s="238">
        <f>LARGE(B7:B58,1)+1</f>
        <v>49</v>
      </c>
      <c r="C59" s="239" t="s">
        <v>1242</v>
      </c>
      <c r="D59" s="240">
        <v>35</v>
      </c>
      <c r="E59" s="241">
        <v>10</v>
      </c>
      <c r="F59" s="242">
        <f t="shared" si="0"/>
        <v>350</v>
      </c>
      <c r="G59" s="243">
        <f t="shared" si="1"/>
        <v>0.35</v>
      </c>
      <c r="H59" s="2454"/>
      <c r="I59" s="238">
        <f>LARGE(I7:I58,1)+1</f>
        <v>103</v>
      </c>
      <c r="J59" s="239" t="s">
        <v>1243</v>
      </c>
      <c r="K59" s="240">
        <v>225</v>
      </c>
      <c r="L59" s="241">
        <v>10</v>
      </c>
      <c r="M59" s="242">
        <f t="shared" si="5"/>
        <v>2250</v>
      </c>
      <c r="N59" s="243">
        <f t="shared" si="2"/>
        <v>2.25</v>
      </c>
      <c r="O59" s="2454"/>
      <c r="P59" s="238"/>
      <c r="Q59" s="239"/>
      <c r="R59" s="240"/>
      <c r="S59" s="241"/>
      <c r="T59" s="242"/>
      <c r="U59" s="248"/>
      <c r="V59" s="2454"/>
      <c r="X59" s="239" t="s">
        <v>1244</v>
      </c>
      <c r="Y59" s="241" t="s">
        <v>1245</v>
      </c>
      <c r="Z59" s="240" t="s">
        <v>1005</v>
      </c>
      <c r="AA59" s="52"/>
      <c r="AB59" s="239" t="s">
        <v>1246</v>
      </c>
      <c r="AC59" s="241" t="s">
        <v>938</v>
      </c>
      <c r="AD59" s="240" t="s">
        <v>930</v>
      </c>
      <c r="AE59" s="52"/>
      <c r="AF59" s="223"/>
      <c r="AG59" s="139"/>
      <c r="AH59" s="223"/>
      <c r="AI59" s="223"/>
      <c r="AJ59" s="223"/>
      <c r="AK59" s="223"/>
      <c r="AL59" s="223"/>
      <c r="AM59" s="223"/>
      <c r="AN59" s="224"/>
      <c r="AO59" s="224"/>
      <c r="AP59" s="224"/>
      <c r="AQ59" s="224"/>
      <c r="AR59" s="224"/>
      <c r="AS59" s="224"/>
      <c r="AT59" s="204"/>
    </row>
    <row r="60" spans="1:46" ht="20.25">
      <c r="A60" s="2454"/>
      <c r="B60" s="238"/>
      <c r="C60" s="246" t="s">
        <v>73</v>
      </c>
      <c r="D60" s="240">
        <v>0</v>
      </c>
      <c r="E60" s="241"/>
      <c r="F60" s="242">
        <f t="shared" si="0"/>
        <v>0</v>
      </c>
      <c r="G60" s="243">
        <f t="shared" si="1"/>
        <v>0</v>
      </c>
      <c r="H60" s="2454"/>
      <c r="I60" s="238">
        <f>LARGE(I7:I59,1)+1</f>
        <v>104</v>
      </c>
      <c r="J60" s="239" t="s">
        <v>1247</v>
      </c>
      <c r="K60" s="240">
        <v>225</v>
      </c>
      <c r="L60" s="241">
        <v>10</v>
      </c>
      <c r="M60" s="242">
        <f t="shared" si="5"/>
        <v>2250</v>
      </c>
      <c r="N60" s="243">
        <f t="shared" si="2"/>
        <v>2.25</v>
      </c>
      <c r="O60" s="2454"/>
      <c r="P60" s="238"/>
      <c r="Q60" s="239"/>
      <c r="R60" s="240"/>
      <c r="S60" s="241"/>
      <c r="T60" s="242"/>
      <c r="U60" s="248"/>
      <c r="V60" s="2454"/>
      <c r="X60" s="239" t="s">
        <v>1248</v>
      </c>
      <c r="Y60" s="241" t="s">
        <v>997</v>
      </c>
      <c r="Z60" s="240" t="s">
        <v>924</v>
      </c>
      <c r="AA60" s="52"/>
      <c r="AB60" s="239" t="s">
        <v>1249</v>
      </c>
      <c r="AC60" s="241" t="s">
        <v>1250</v>
      </c>
      <c r="AD60" s="240" t="s">
        <v>1251</v>
      </c>
      <c r="AE60" s="52"/>
      <c r="AF60" s="223"/>
      <c r="AG60" s="139" t="s">
        <v>1252</v>
      </c>
      <c r="AH60" s="223"/>
      <c r="AI60" s="223"/>
      <c r="AJ60" s="223"/>
      <c r="AK60" s="223"/>
      <c r="AL60" s="223"/>
      <c r="AM60" s="223"/>
      <c r="AN60" s="224"/>
      <c r="AO60" s="224"/>
      <c r="AP60" s="224"/>
      <c r="AQ60" s="224"/>
      <c r="AR60" s="224"/>
      <c r="AS60" s="224"/>
      <c r="AT60" s="204"/>
    </row>
    <row r="61" spans="1:46" ht="18.75">
      <c r="A61" s="2454"/>
      <c r="B61" s="238">
        <f>LARGE(B7:B60,1)+1</f>
        <v>50</v>
      </c>
      <c r="C61" s="239" t="s">
        <v>1253</v>
      </c>
      <c r="D61" s="240">
        <v>3</v>
      </c>
      <c r="E61" s="241">
        <v>10</v>
      </c>
      <c r="F61" s="242">
        <f t="shared" si="0"/>
        <v>30</v>
      </c>
      <c r="G61" s="243">
        <f t="shared" si="1"/>
        <v>0.03</v>
      </c>
      <c r="H61" s="2454"/>
      <c r="I61" s="238">
        <f>LARGE(I7:I60,1)+1</f>
        <v>105</v>
      </c>
      <c r="J61" s="239" t="s">
        <v>1254</v>
      </c>
      <c r="K61" s="240">
        <v>750</v>
      </c>
      <c r="L61" s="241">
        <v>10</v>
      </c>
      <c r="M61" s="242">
        <f t="shared" si="5"/>
        <v>7500</v>
      </c>
      <c r="N61" s="243">
        <f t="shared" si="2"/>
        <v>7.5</v>
      </c>
      <c r="O61" s="2454"/>
      <c r="P61" s="238"/>
      <c r="Q61" s="239"/>
      <c r="R61" s="240"/>
      <c r="S61" s="241"/>
      <c r="T61" s="242"/>
      <c r="U61" s="248"/>
      <c r="V61" s="2454"/>
      <c r="X61" s="239" t="s">
        <v>1255</v>
      </c>
      <c r="Y61" s="241" t="s">
        <v>947</v>
      </c>
      <c r="Z61" s="240" t="s">
        <v>948</v>
      </c>
      <c r="AA61" s="52"/>
      <c r="AB61" s="239" t="s">
        <v>1256</v>
      </c>
      <c r="AC61" s="241">
        <v>1</v>
      </c>
      <c r="AD61" s="240" t="s">
        <v>977</v>
      </c>
      <c r="AE61" s="52"/>
      <c r="AF61" s="223"/>
      <c r="AG61" s="139"/>
      <c r="AH61" s="223"/>
      <c r="AI61" s="223"/>
      <c r="AJ61" s="223"/>
      <c r="AK61" s="223"/>
      <c r="AL61" s="223"/>
      <c r="AM61" s="223"/>
      <c r="AN61" s="224"/>
      <c r="AO61" s="224"/>
      <c r="AP61" s="224"/>
      <c r="AQ61" s="224"/>
      <c r="AR61" s="224"/>
      <c r="AS61" s="224"/>
      <c r="AT61" s="204"/>
    </row>
    <row r="62" spans="1:46" ht="18.75">
      <c r="A62" s="2454"/>
      <c r="B62" s="238">
        <f>LARGE(B7:B61,1)+1</f>
        <v>51</v>
      </c>
      <c r="C62" s="239" t="s">
        <v>1257</v>
      </c>
      <c r="D62" s="240">
        <v>8</v>
      </c>
      <c r="E62" s="241">
        <v>10</v>
      </c>
      <c r="F62" s="242">
        <f t="shared" si="0"/>
        <v>80</v>
      </c>
      <c r="G62" s="243">
        <f t="shared" si="1"/>
        <v>0.08</v>
      </c>
      <c r="H62" s="2454"/>
      <c r="I62" s="238">
        <f>LARGE(I7:I61,1)+1</f>
        <v>106</v>
      </c>
      <c r="J62" s="239" t="s">
        <v>1258</v>
      </c>
      <c r="K62" s="240">
        <v>8.6</v>
      </c>
      <c r="L62" s="241">
        <v>10</v>
      </c>
      <c r="M62" s="242">
        <f t="shared" si="5"/>
        <v>86</v>
      </c>
      <c r="N62" s="243">
        <f t="shared" si="2"/>
        <v>8.5999999999999993E-2</v>
      </c>
      <c r="O62" s="2454"/>
      <c r="P62" s="238"/>
      <c r="Q62" s="239"/>
      <c r="R62" s="240"/>
      <c r="S62" s="241"/>
      <c r="T62" s="242"/>
      <c r="U62" s="248"/>
      <c r="V62" s="2454"/>
      <c r="X62" s="239" t="s">
        <v>1259</v>
      </c>
      <c r="Y62" s="241" t="s">
        <v>929</v>
      </c>
      <c r="Z62" s="240" t="s">
        <v>1005</v>
      </c>
      <c r="AA62" s="52"/>
      <c r="AB62" s="239" t="s">
        <v>1260</v>
      </c>
      <c r="AC62" s="241" t="s">
        <v>923</v>
      </c>
      <c r="AD62" s="240" t="s">
        <v>1261</v>
      </c>
      <c r="AE62" s="52"/>
      <c r="AF62" s="223"/>
      <c r="AG62" s="139" t="s">
        <v>1262</v>
      </c>
      <c r="AH62" s="223"/>
      <c r="AI62" s="223"/>
      <c r="AJ62" s="223"/>
      <c r="AK62" s="223"/>
      <c r="AL62" s="223"/>
      <c r="AM62" s="223"/>
      <c r="AN62" s="224"/>
      <c r="AO62" s="224"/>
      <c r="AP62" s="224"/>
      <c r="AQ62" s="224"/>
      <c r="AR62" s="224"/>
      <c r="AS62" s="224"/>
      <c r="AT62" s="204"/>
    </row>
    <row r="63" spans="1:46" ht="18.75">
      <c r="A63" s="2454"/>
      <c r="B63" s="238">
        <f>LARGE(B7:B62,1)+1</f>
        <v>52</v>
      </c>
      <c r="C63" s="239" t="s">
        <v>1263</v>
      </c>
      <c r="D63" s="240">
        <v>100</v>
      </c>
      <c r="E63" s="241">
        <v>10</v>
      </c>
      <c r="F63" s="242">
        <f t="shared" si="0"/>
        <v>1000</v>
      </c>
      <c r="G63" s="243">
        <f t="shared" si="1"/>
        <v>1</v>
      </c>
      <c r="H63" s="2454"/>
      <c r="I63" s="238">
        <f>LARGE(I7:I62,1)+1</f>
        <v>107</v>
      </c>
      <c r="J63" s="239" t="s">
        <v>1264</v>
      </c>
      <c r="K63" s="240">
        <v>11.5</v>
      </c>
      <c r="L63" s="241">
        <v>10</v>
      </c>
      <c r="M63" s="242">
        <f t="shared" si="5"/>
        <v>115</v>
      </c>
      <c r="N63" s="243">
        <f t="shared" si="2"/>
        <v>0.115</v>
      </c>
      <c r="O63" s="2454"/>
      <c r="P63" s="238"/>
      <c r="Q63" s="239"/>
      <c r="R63" s="240"/>
      <c r="S63" s="241"/>
      <c r="T63" s="242"/>
      <c r="U63" s="248"/>
      <c r="V63" s="2454"/>
      <c r="X63" s="239" t="s">
        <v>1265</v>
      </c>
      <c r="Y63" s="241">
        <v>1</v>
      </c>
      <c r="Z63" s="240" t="s">
        <v>1196</v>
      </c>
      <c r="AA63" s="52"/>
      <c r="AB63" s="239" t="s">
        <v>1266</v>
      </c>
      <c r="AC63" s="241">
        <v>1</v>
      </c>
      <c r="AD63" s="240" t="s">
        <v>1267</v>
      </c>
      <c r="AE63" s="52"/>
      <c r="AF63" s="223"/>
      <c r="AG63" s="139"/>
      <c r="AH63" s="223"/>
      <c r="AI63" s="223"/>
      <c r="AJ63" s="223"/>
      <c r="AK63" s="223"/>
      <c r="AL63" s="223"/>
      <c r="AM63" s="223"/>
      <c r="AN63" s="224"/>
      <c r="AO63" s="224"/>
      <c r="AP63" s="224"/>
      <c r="AQ63" s="224"/>
      <c r="AR63" s="224"/>
      <c r="AS63" s="224"/>
      <c r="AT63" s="204"/>
    </row>
    <row r="64" spans="1:46" ht="18.75">
      <c r="A64" s="2454"/>
      <c r="B64" s="238">
        <f>LARGE(B7:B63,1)+1</f>
        <v>53</v>
      </c>
      <c r="C64" s="239" t="s">
        <v>1268</v>
      </c>
      <c r="D64" s="240">
        <v>100</v>
      </c>
      <c r="E64" s="241">
        <v>10</v>
      </c>
      <c r="F64" s="242">
        <f t="shared" si="0"/>
        <v>1000</v>
      </c>
      <c r="G64" s="243">
        <f t="shared" si="1"/>
        <v>1</v>
      </c>
      <c r="H64" s="2454"/>
      <c r="I64" s="238">
        <f>LARGE(I7:I63,1)+1</f>
        <v>108</v>
      </c>
      <c r="J64" s="239" t="s">
        <v>1269</v>
      </c>
      <c r="K64" s="240">
        <v>3.75</v>
      </c>
      <c r="L64" s="241">
        <v>10</v>
      </c>
      <c r="M64" s="242">
        <f t="shared" si="5"/>
        <v>37.5</v>
      </c>
      <c r="N64" s="243">
        <f t="shared" si="2"/>
        <v>3.7499999999999999E-2</v>
      </c>
      <c r="O64" s="2454"/>
      <c r="P64" s="238"/>
      <c r="Q64" s="239"/>
      <c r="R64" s="240"/>
      <c r="S64" s="241"/>
      <c r="T64" s="242"/>
      <c r="U64" s="248"/>
      <c r="V64" s="2454"/>
      <c r="X64" s="239" t="s">
        <v>1270</v>
      </c>
      <c r="Y64" s="241" t="s">
        <v>923</v>
      </c>
      <c r="Z64" s="240" t="s">
        <v>979</v>
      </c>
      <c r="AA64" s="52"/>
      <c r="AB64" s="239" t="s">
        <v>1271</v>
      </c>
      <c r="AC64" s="241" t="s">
        <v>1086</v>
      </c>
      <c r="AD64" s="240" t="s">
        <v>1272</v>
      </c>
      <c r="AE64" s="52"/>
      <c r="AF64" s="223"/>
      <c r="AG64" s="139" t="s">
        <v>1273</v>
      </c>
      <c r="AH64" s="223"/>
      <c r="AI64" s="223"/>
      <c r="AJ64" s="223"/>
      <c r="AK64" s="223"/>
      <c r="AL64" s="223"/>
      <c r="AM64" s="223"/>
      <c r="AN64" s="224"/>
      <c r="AO64" s="224"/>
      <c r="AP64" s="224"/>
      <c r="AQ64" s="224"/>
      <c r="AR64" s="224"/>
      <c r="AS64" s="224"/>
      <c r="AT64" s="204"/>
    </row>
    <row r="65" spans="1:46" ht="18.75">
      <c r="A65" s="2454"/>
      <c r="B65" s="238">
        <f>LARGE(B7:B64,1)+1</f>
        <v>54</v>
      </c>
      <c r="C65" s="239" t="s">
        <v>1274</v>
      </c>
      <c r="D65" s="240">
        <v>135</v>
      </c>
      <c r="E65" s="241">
        <v>10</v>
      </c>
      <c r="F65" s="242">
        <f t="shared" si="0"/>
        <v>1350</v>
      </c>
      <c r="G65" s="243">
        <f t="shared" si="1"/>
        <v>1.35</v>
      </c>
      <c r="H65" s="2454"/>
      <c r="I65" s="238">
        <f>LARGE(I7:I64,1)+1</f>
        <v>109</v>
      </c>
      <c r="J65" s="239" t="s">
        <v>1275</v>
      </c>
      <c r="K65" s="240">
        <v>170</v>
      </c>
      <c r="L65" s="241">
        <v>10</v>
      </c>
      <c r="M65" s="242">
        <f t="shared" si="5"/>
        <v>1700</v>
      </c>
      <c r="N65" s="243">
        <f t="shared" si="2"/>
        <v>1.7</v>
      </c>
      <c r="O65" s="2454"/>
      <c r="P65" s="238"/>
      <c r="Q65" s="239"/>
      <c r="R65" s="240"/>
      <c r="S65" s="241"/>
      <c r="T65" s="242"/>
      <c r="U65" s="248"/>
      <c r="V65" s="2454"/>
      <c r="X65" s="52"/>
      <c r="Y65" s="241"/>
      <c r="Z65" s="52"/>
      <c r="AA65" s="52"/>
      <c r="AB65" s="239" t="s">
        <v>1276</v>
      </c>
      <c r="AC65" s="241" t="s">
        <v>1277</v>
      </c>
      <c r="AD65" s="240" t="s">
        <v>1278</v>
      </c>
      <c r="AE65" s="52"/>
      <c r="AF65" s="223"/>
      <c r="AG65" s="139"/>
      <c r="AH65" s="223"/>
      <c r="AI65" s="223"/>
      <c r="AJ65" s="223"/>
      <c r="AK65" s="223"/>
      <c r="AL65" s="223"/>
      <c r="AM65" s="223"/>
      <c r="AN65" s="224"/>
      <c r="AO65" s="224"/>
      <c r="AP65" s="224"/>
      <c r="AQ65" s="224"/>
      <c r="AR65" s="224"/>
      <c r="AS65" s="224"/>
      <c r="AT65" s="204"/>
    </row>
    <row r="66" spans="1:46" ht="18.75">
      <c r="A66" s="2454"/>
      <c r="B66" s="238">
        <f>LARGE(B7:B65,1)+1</f>
        <v>55</v>
      </c>
      <c r="C66" s="239" t="s">
        <v>1279</v>
      </c>
      <c r="D66" s="240">
        <v>12</v>
      </c>
      <c r="E66" s="241">
        <v>10</v>
      </c>
      <c r="F66" s="242">
        <f t="shared" si="0"/>
        <v>120</v>
      </c>
      <c r="G66" s="243">
        <f t="shared" si="1"/>
        <v>0.12</v>
      </c>
      <c r="H66" s="2454"/>
      <c r="I66" s="238">
        <f>LARGE(I7:I65,1)+1</f>
        <v>110</v>
      </c>
      <c r="J66" s="239" t="s">
        <v>1280</v>
      </c>
      <c r="K66" s="240">
        <v>1000</v>
      </c>
      <c r="L66" s="241">
        <v>10</v>
      </c>
      <c r="M66" s="242">
        <f t="shared" si="5"/>
        <v>10000</v>
      </c>
      <c r="N66" s="248">
        <f t="shared" si="2"/>
        <v>10</v>
      </c>
      <c r="O66" s="2454"/>
      <c r="P66" s="238"/>
      <c r="Q66" s="239"/>
      <c r="R66" s="240"/>
      <c r="S66" s="241"/>
      <c r="T66" s="242"/>
      <c r="U66" s="248"/>
      <c r="V66" s="2454"/>
      <c r="X66" s="259"/>
      <c r="Y66" s="241"/>
      <c r="Z66" s="52"/>
      <c r="AA66" s="52"/>
      <c r="AB66" s="52"/>
      <c r="AC66" s="52"/>
      <c r="AD66" s="52"/>
      <c r="AE66" s="52"/>
      <c r="AF66" s="223"/>
      <c r="AG66" s="139" t="s">
        <v>1281</v>
      </c>
      <c r="AH66" s="223"/>
      <c r="AI66" s="223"/>
      <c r="AJ66" s="223"/>
      <c r="AK66" s="223"/>
      <c r="AL66" s="223"/>
      <c r="AM66" s="223"/>
      <c r="AN66" s="224"/>
      <c r="AO66" s="224"/>
      <c r="AP66" s="224"/>
      <c r="AQ66" s="224"/>
      <c r="AR66" s="224"/>
      <c r="AS66" s="224"/>
      <c r="AT66" s="204"/>
    </row>
    <row r="67" spans="1:46" ht="18.75">
      <c r="A67" s="2454"/>
      <c r="B67" s="238"/>
      <c r="C67" s="239"/>
      <c r="D67" s="240"/>
      <c r="E67" s="241"/>
      <c r="F67" s="242"/>
      <c r="G67" s="243"/>
      <c r="H67" s="2454"/>
      <c r="I67" s="238">
        <f>LARGE(I7:I66,1)+1</f>
        <v>111</v>
      </c>
      <c r="J67" s="239" t="s">
        <v>1282</v>
      </c>
      <c r="K67" s="240">
        <v>1500</v>
      </c>
      <c r="L67" s="241">
        <v>10</v>
      </c>
      <c r="M67" s="242">
        <f t="shared" si="5"/>
        <v>15000</v>
      </c>
      <c r="N67" s="248">
        <f t="shared" si="2"/>
        <v>15</v>
      </c>
      <c r="O67" s="2454"/>
      <c r="P67" s="238"/>
      <c r="Q67" s="239"/>
      <c r="R67" s="240"/>
      <c r="S67" s="241"/>
      <c r="T67" s="242"/>
      <c r="U67" s="248"/>
      <c r="V67" s="2454"/>
      <c r="X67" s="260" t="s">
        <v>910</v>
      </c>
      <c r="Y67" s="260" t="s">
        <v>911</v>
      </c>
      <c r="Z67" s="260" t="s">
        <v>280</v>
      </c>
      <c r="AA67" s="52"/>
      <c r="AB67" s="260" t="s">
        <v>910</v>
      </c>
      <c r="AC67" s="260" t="s">
        <v>911</v>
      </c>
      <c r="AD67" s="260" t="s">
        <v>280</v>
      </c>
      <c r="AE67" s="52"/>
      <c r="AF67" s="223"/>
      <c r="AG67" s="139" t="s">
        <v>1283</v>
      </c>
      <c r="AH67" s="223"/>
      <c r="AI67" s="223"/>
      <c r="AJ67" s="223"/>
      <c r="AK67" s="223"/>
      <c r="AL67" s="223"/>
      <c r="AM67" s="223"/>
      <c r="AN67" s="224"/>
      <c r="AO67" s="224"/>
      <c r="AP67" s="224"/>
      <c r="AQ67" s="224"/>
      <c r="AR67" s="224"/>
      <c r="AS67" s="224"/>
      <c r="AT67" s="204"/>
    </row>
    <row r="68" spans="1:46" ht="18.75">
      <c r="A68" s="2454"/>
      <c r="B68" s="238"/>
      <c r="C68" s="239"/>
      <c r="D68" s="240"/>
      <c r="E68" s="241"/>
      <c r="F68" s="242"/>
      <c r="G68" s="243"/>
      <c r="H68" s="2454"/>
      <c r="I68" s="238">
        <f>LARGE(I7:I67,1)+1</f>
        <v>112</v>
      </c>
      <c r="J68" s="239" t="s">
        <v>1284</v>
      </c>
      <c r="K68" s="240">
        <v>15</v>
      </c>
      <c r="L68" s="241">
        <v>10</v>
      </c>
      <c r="M68" s="242">
        <f t="shared" si="5"/>
        <v>150</v>
      </c>
      <c r="N68" s="243">
        <f t="shared" si="2"/>
        <v>0.15</v>
      </c>
      <c r="O68" s="2454"/>
      <c r="P68" s="238"/>
      <c r="Q68" s="239"/>
      <c r="R68" s="240"/>
      <c r="S68" s="241"/>
      <c r="T68" s="242"/>
      <c r="U68" s="248"/>
      <c r="V68" s="2454"/>
      <c r="AE68" s="52"/>
      <c r="AF68" s="223"/>
      <c r="AG68" s="139"/>
      <c r="AH68" s="223"/>
      <c r="AI68" s="223"/>
      <c r="AJ68" s="223"/>
      <c r="AK68" s="223"/>
      <c r="AL68" s="223"/>
      <c r="AM68" s="223"/>
      <c r="AN68" s="224"/>
      <c r="AO68" s="224"/>
      <c r="AP68" s="224"/>
      <c r="AQ68" s="224"/>
      <c r="AR68" s="224"/>
      <c r="AS68" s="224"/>
      <c r="AT68" s="204"/>
    </row>
    <row r="69" spans="1:46" ht="18.75">
      <c r="X69" s="239" t="s">
        <v>1285</v>
      </c>
      <c r="Y69" s="241">
        <v>1</v>
      </c>
      <c r="Z69" s="240" t="s">
        <v>1286</v>
      </c>
      <c r="AA69" s="52"/>
      <c r="AB69" s="239" t="s">
        <v>1287</v>
      </c>
      <c r="AC69" s="241" t="s">
        <v>997</v>
      </c>
      <c r="AD69" s="240" t="s">
        <v>1267</v>
      </c>
      <c r="AE69" s="52"/>
      <c r="AF69" s="223"/>
      <c r="AG69" s="139" t="s">
        <v>1288</v>
      </c>
      <c r="AH69" s="223"/>
      <c r="AI69" s="223"/>
      <c r="AJ69" s="223"/>
      <c r="AK69" s="223"/>
      <c r="AL69" s="223"/>
      <c r="AM69" s="223"/>
      <c r="AN69" s="224"/>
      <c r="AO69" s="224"/>
      <c r="AP69" s="224"/>
      <c r="AQ69" s="224"/>
      <c r="AR69" s="224"/>
      <c r="AS69" s="224"/>
      <c r="AT69" s="204"/>
    </row>
    <row r="70" spans="1:46" ht="18.75">
      <c r="X70" s="239"/>
      <c r="Y70" s="241"/>
      <c r="Z70" s="240"/>
      <c r="AA70" s="52"/>
      <c r="AB70" s="239" t="s">
        <v>1289</v>
      </c>
      <c r="AC70" s="241">
        <v>1</v>
      </c>
      <c r="AD70" s="240" t="s">
        <v>1290</v>
      </c>
      <c r="AE70" s="52"/>
      <c r="AF70" s="223"/>
      <c r="AG70" s="139" t="s">
        <v>1291</v>
      </c>
      <c r="AH70" s="223"/>
      <c r="AI70" s="223"/>
      <c r="AJ70" s="223"/>
      <c r="AK70" s="223"/>
      <c r="AL70" s="223"/>
      <c r="AM70" s="223"/>
      <c r="AN70" s="224"/>
      <c r="AO70" s="224"/>
      <c r="AP70" s="224"/>
      <c r="AQ70" s="224"/>
      <c r="AR70" s="224"/>
      <c r="AS70" s="224"/>
      <c r="AT70" s="204"/>
    </row>
    <row r="71" spans="1:46" ht="15.75">
      <c r="X71" s="239" t="s">
        <v>1292</v>
      </c>
      <c r="Y71" s="241" t="s">
        <v>997</v>
      </c>
      <c r="Z71" s="240" t="s">
        <v>1045</v>
      </c>
      <c r="AA71" s="52"/>
      <c r="AB71" s="239" t="s">
        <v>1293</v>
      </c>
      <c r="AC71" s="241" t="s">
        <v>947</v>
      </c>
      <c r="AD71" s="240" t="s">
        <v>1027</v>
      </c>
      <c r="AE71" s="52"/>
      <c r="AF71" s="223"/>
      <c r="AG71" s="223"/>
      <c r="AH71" s="223"/>
      <c r="AI71" s="223"/>
      <c r="AJ71" s="223"/>
      <c r="AK71" s="223"/>
      <c r="AL71" s="223"/>
      <c r="AM71" s="223"/>
      <c r="AN71" s="224"/>
      <c r="AO71" s="224"/>
      <c r="AP71" s="224"/>
      <c r="AQ71" s="224"/>
      <c r="AR71" s="224"/>
      <c r="AS71" s="224"/>
      <c r="AT71" s="204"/>
    </row>
    <row r="72" spans="1:46" ht="15.75">
      <c r="X72" s="239" t="s">
        <v>1294</v>
      </c>
      <c r="Y72" s="241" t="s">
        <v>952</v>
      </c>
      <c r="Z72" s="240" t="s">
        <v>955</v>
      </c>
      <c r="AA72" s="52"/>
      <c r="AB72" s="239" t="s">
        <v>1295</v>
      </c>
      <c r="AC72" s="241" t="s">
        <v>1086</v>
      </c>
      <c r="AD72" s="240" t="s">
        <v>1296</v>
      </c>
      <c r="AE72" s="52"/>
      <c r="AF72" s="223"/>
      <c r="AG72" s="223"/>
      <c r="AH72" s="223"/>
      <c r="AI72" s="223"/>
      <c r="AJ72" s="223"/>
      <c r="AK72" s="223"/>
      <c r="AL72" s="223"/>
      <c r="AM72" s="223"/>
      <c r="AN72" s="224"/>
      <c r="AO72" s="224"/>
      <c r="AP72" s="224"/>
      <c r="AQ72" s="224"/>
      <c r="AR72" s="224"/>
      <c r="AS72" s="224"/>
      <c r="AT72" s="204"/>
    </row>
    <row r="73" spans="1:46" ht="16.5" thickBot="1">
      <c r="X73" s="239"/>
      <c r="Y73" s="241"/>
      <c r="Z73" s="240"/>
      <c r="AA73" s="52"/>
      <c r="AB73" s="239" t="s">
        <v>1297</v>
      </c>
      <c r="AC73" s="241" t="s">
        <v>1086</v>
      </c>
      <c r="AD73" s="240" t="s">
        <v>1298</v>
      </c>
      <c r="AE73" s="52"/>
      <c r="AF73" s="261" t="s">
        <v>1299</v>
      </c>
      <c r="AG73" s="223"/>
      <c r="AH73" s="223"/>
      <c r="AI73" s="223"/>
      <c r="AJ73" s="223"/>
      <c r="AK73" s="223"/>
      <c r="AL73" s="223"/>
      <c r="AM73" s="223"/>
      <c r="AN73" s="224"/>
      <c r="AO73" s="224"/>
      <c r="AP73" s="224"/>
      <c r="AQ73" s="224"/>
      <c r="AR73" s="224"/>
      <c r="AS73" s="224"/>
      <c r="AT73" s="204"/>
    </row>
    <row r="74" spans="1:46" ht="16.5" customHeight="1" thickTop="1">
      <c r="X74" s="239" t="s">
        <v>1300</v>
      </c>
      <c r="Y74" s="241" t="s">
        <v>947</v>
      </c>
      <c r="Z74" s="240" t="s">
        <v>1027</v>
      </c>
      <c r="AA74" s="52"/>
      <c r="AB74" s="239" t="s">
        <v>1301</v>
      </c>
      <c r="AC74" s="241" t="s">
        <v>1086</v>
      </c>
      <c r="AD74" s="240" t="s">
        <v>936</v>
      </c>
      <c r="AE74" s="52"/>
      <c r="AF74" s="2455" t="s">
        <v>1302</v>
      </c>
      <c r="AG74" s="2457" t="s">
        <v>1303</v>
      </c>
      <c r="AH74" s="2457"/>
      <c r="AI74" s="2457"/>
      <c r="AJ74" s="2458" t="s">
        <v>1304</v>
      </c>
      <c r="AK74" s="2458"/>
      <c r="AL74" s="2458"/>
      <c r="AM74" s="2459"/>
      <c r="AN74" s="224"/>
      <c r="AO74" s="224"/>
      <c r="AP74" s="224"/>
      <c r="AQ74" s="224"/>
      <c r="AR74" s="224"/>
      <c r="AS74" s="224"/>
      <c r="AT74" s="204"/>
    </row>
    <row r="75" spans="1:46" ht="18">
      <c r="X75" s="239" t="s">
        <v>1305</v>
      </c>
      <c r="Y75" s="241" t="s">
        <v>947</v>
      </c>
      <c r="Z75" s="240" t="s">
        <v>1027</v>
      </c>
      <c r="AA75" s="52"/>
      <c r="AB75" s="239" t="s">
        <v>1306</v>
      </c>
      <c r="AC75" s="241" t="s">
        <v>1307</v>
      </c>
      <c r="AD75" s="240" t="s">
        <v>1308</v>
      </c>
      <c r="AE75" s="52"/>
      <c r="AF75" s="2456"/>
      <c r="AG75" s="262" t="s">
        <v>1309</v>
      </c>
      <c r="AH75" s="262" t="s">
        <v>1310</v>
      </c>
      <c r="AI75" s="262" t="s">
        <v>1311</v>
      </c>
      <c r="AJ75" s="263" t="s">
        <v>1312</v>
      </c>
      <c r="AK75" s="262" t="s">
        <v>1313</v>
      </c>
      <c r="AL75" s="262" t="s">
        <v>1314</v>
      </c>
      <c r="AM75" s="264" t="s">
        <v>1315</v>
      </c>
      <c r="AN75" s="224"/>
      <c r="AO75" s="224"/>
      <c r="AP75" s="224"/>
      <c r="AQ75" s="224"/>
      <c r="AR75" s="224"/>
      <c r="AS75" s="224"/>
      <c r="AT75" s="204"/>
    </row>
    <row r="76" spans="1:46" ht="18.75">
      <c r="X76" s="239" t="s">
        <v>169</v>
      </c>
      <c r="Y76" s="241">
        <v>1</v>
      </c>
      <c r="Z76" s="240" t="s">
        <v>932</v>
      </c>
      <c r="AA76" s="52"/>
      <c r="AB76" s="239"/>
      <c r="AC76" s="241"/>
      <c r="AD76" s="240"/>
      <c r="AE76" s="52"/>
      <c r="AF76" s="265" t="s">
        <v>1316</v>
      </c>
      <c r="AG76" s="266"/>
      <c r="AH76" s="266"/>
      <c r="AI76" s="266"/>
      <c r="AJ76" s="267"/>
      <c r="AK76" s="266"/>
      <c r="AL76" s="266"/>
      <c r="AM76" s="268"/>
      <c r="AN76" s="224"/>
      <c r="AO76" s="224"/>
      <c r="AP76" s="224"/>
      <c r="AQ76" s="224"/>
      <c r="AR76" s="224"/>
      <c r="AS76" s="224"/>
      <c r="AT76" s="204"/>
    </row>
    <row r="77" spans="1:46" ht="15.75">
      <c r="X77" s="239" t="s">
        <v>1317</v>
      </c>
      <c r="Y77" s="241" t="s">
        <v>1004</v>
      </c>
      <c r="Z77" s="240" t="s">
        <v>1068</v>
      </c>
      <c r="AA77" s="52"/>
      <c r="AB77" s="239" t="s">
        <v>1318</v>
      </c>
      <c r="AC77" s="241" t="s">
        <v>952</v>
      </c>
      <c r="AD77" s="240" t="s">
        <v>1286</v>
      </c>
      <c r="AE77" s="52"/>
      <c r="AF77" s="269" t="s">
        <v>1319</v>
      </c>
      <c r="AG77" s="266" t="s">
        <v>1320</v>
      </c>
      <c r="AH77" s="266">
        <v>32</v>
      </c>
      <c r="AI77" s="266" t="s">
        <v>1321</v>
      </c>
      <c r="AJ77" s="267" t="s">
        <v>1322</v>
      </c>
      <c r="AK77" s="266" t="s">
        <v>1323</v>
      </c>
      <c r="AL77" s="266" t="s">
        <v>1324</v>
      </c>
      <c r="AM77" s="268" t="s">
        <v>1325</v>
      </c>
      <c r="AN77" s="224"/>
      <c r="AO77" s="224"/>
      <c r="AP77" s="224"/>
      <c r="AQ77" s="224"/>
      <c r="AR77" s="224"/>
      <c r="AS77" s="224"/>
      <c r="AT77" s="204"/>
    </row>
    <row r="78" spans="1:46" ht="15.75">
      <c r="X78" s="239" t="s">
        <v>1326</v>
      </c>
      <c r="Y78" s="241" t="s">
        <v>997</v>
      </c>
      <c r="Z78" s="240" t="s">
        <v>1016</v>
      </c>
      <c r="AA78" s="52"/>
      <c r="AB78" s="239" t="s">
        <v>1327</v>
      </c>
      <c r="AC78" s="241">
        <v>1</v>
      </c>
      <c r="AD78" s="240" t="s">
        <v>1112</v>
      </c>
      <c r="AE78" s="52"/>
      <c r="AF78" s="269" t="s">
        <v>1328</v>
      </c>
      <c r="AG78" s="266" t="s">
        <v>1329</v>
      </c>
      <c r="AH78" s="266">
        <v>33</v>
      </c>
      <c r="AI78" s="266" t="s">
        <v>1321</v>
      </c>
      <c r="AJ78" s="267" t="s">
        <v>1330</v>
      </c>
      <c r="AK78" s="266" t="s">
        <v>1330</v>
      </c>
      <c r="AL78" s="266" t="s">
        <v>1324</v>
      </c>
      <c r="AM78" s="268" t="s">
        <v>1325</v>
      </c>
      <c r="AN78" s="224"/>
      <c r="AO78" s="224"/>
      <c r="AP78" s="224"/>
      <c r="AQ78" s="224"/>
      <c r="AR78" s="224"/>
      <c r="AS78" s="224"/>
      <c r="AT78" s="204"/>
    </row>
    <row r="79" spans="1:46" ht="15.75">
      <c r="X79" s="239" t="s">
        <v>1331</v>
      </c>
      <c r="Y79" s="241" t="s">
        <v>1114</v>
      </c>
      <c r="Z79" s="240" t="s">
        <v>977</v>
      </c>
      <c r="AA79" s="52"/>
      <c r="AB79" s="239" t="s">
        <v>918</v>
      </c>
      <c r="AC79" s="241" t="s">
        <v>997</v>
      </c>
      <c r="AD79" s="240" t="s">
        <v>1157</v>
      </c>
      <c r="AE79" s="52"/>
      <c r="AF79" s="269" t="s">
        <v>1332</v>
      </c>
      <c r="AG79" s="266" t="s">
        <v>1333</v>
      </c>
      <c r="AH79" s="266">
        <v>37</v>
      </c>
      <c r="AI79" s="266" t="s">
        <v>1334</v>
      </c>
      <c r="AJ79" s="267" t="s">
        <v>1335</v>
      </c>
      <c r="AK79" s="266" t="s">
        <v>1335</v>
      </c>
      <c r="AL79" s="266" t="s">
        <v>1324</v>
      </c>
      <c r="AM79" s="268" t="s">
        <v>1325</v>
      </c>
      <c r="AN79" s="224"/>
      <c r="AO79" s="224"/>
      <c r="AP79" s="224"/>
      <c r="AQ79" s="224"/>
      <c r="AR79" s="224"/>
      <c r="AS79" s="224"/>
      <c r="AT79" s="204"/>
    </row>
    <row r="80" spans="1:46" ht="18">
      <c r="X80" s="239" t="s">
        <v>1336</v>
      </c>
      <c r="Y80" s="241" t="s">
        <v>952</v>
      </c>
      <c r="Z80" s="240" t="s">
        <v>1073</v>
      </c>
      <c r="AA80" s="52"/>
      <c r="AB80" s="239" t="s">
        <v>1337</v>
      </c>
      <c r="AC80" s="241" t="s">
        <v>1114</v>
      </c>
      <c r="AD80" s="240" t="s">
        <v>1338</v>
      </c>
      <c r="AE80" s="52"/>
      <c r="AF80" s="269" t="s">
        <v>1339</v>
      </c>
      <c r="AG80" s="266" t="s">
        <v>1340</v>
      </c>
      <c r="AH80" s="266">
        <v>50</v>
      </c>
      <c r="AI80" s="266" t="s">
        <v>1341</v>
      </c>
      <c r="AJ80" s="267" t="s">
        <v>1342</v>
      </c>
      <c r="AK80" s="266" t="s">
        <v>1343</v>
      </c>
      <c r="AL80" s="266" t="s">
        <v>1344</v>
      </c>
      <c r="AM80" s="268" t="s">
        <v>1345</v>
      </c>
      <c r="AN80" s="224"/>
      <c r="AO80" s="224"/>
      <c r="AP80" s="224"/>
      <c r="AQ80" s="224"/>
      <c r="AR80" s="224"/>
      <c r="AS80" s="224"/>
      <c r="AT80" s="204"/>
    </row>
    <row r="81" spans="24:46" ht="18">
      <c r="X81" s="239" t="s">
        <v>1346</v>
      </c>
      <c r="Y81" s="241" t="s">
        <v>1004</v>
      </c>
      <c r="Z81" s="240" t="s">
        <v>1099</v>
      </c>
      <c r="AA81" s="52"/>
      <c r="AB81" s="239" t="s">
        <v>1347</v>
      </c>
      <c r="AC81" s="241" t="s">
        <v>952</v>
      </c>
      <c r="AD81" s="240" t="s">
        <v>1073</v>
      </c>
      <c r="AE81" s="52"/>
      <c r="AF81" s="269" t="s">
        <v>1348</v>
      </c>
      <c r="AG81" s="266" t="s">
        <v>1349</v>
      </c>
      <c r="AH81" s="266">
        <v>65</v>
      </c>
      <c r="AI81" s="266" t="s">
        <v>1350</v>
      </c>
      <c r="AJ81" s="267" t="s">
        <v>1351</v>
      </c>
      <c r="AK81" s="266" t="s">
        <v>1352</v>
      </c>
      <c r="AL81" s="266" t="s">
        <v>1344</v>
      </c>
      <c r="AM81" s="268" t="s">
        <v>1345</v>
      </c>
      <c r="AN81" s="224"/>
      <c r="AO81" s="224"/>
      <c r="AP81" s="224"/>
      <c r="AQ81" s="224"/>
      <c r="AR81" s="224"/>
      <c r="AS81" s="224"/>
      <c r="AT81" s="204"/>
    </row>
    <row r="82" spans="24:46" ht="18">
      <c r="X82" s="239" t="s">
        <v>1279</v>
      </c>
      <c r="Y82" s="241" t="s">
        <v>923</v>
      </c>
      <c r="Z82" s="240" t="s">
        <v>977</v>
      </c>
      <c r="AA82" s="52"/>
      <c r="AB82" s="239" t="s">
        <v>1353</v>
      </c>
      <c r="AC82" s="241" t="s">
        <v>947</v>
      </c>
      <c r="AD82" s="240" t="s">
        <v>977</v>
      </c>
      <c r="AE82" s="52"/>
      <c r="AF82" s="269" t="s">
        <v>1354</v>
      </c>
      <c r="AG82" s="266" t="s">
        <v>1355</v>
      </c>
      <c r="AH82" s="266">
        <v>75</v>
      </c>
      <c r="AI82" s="266" t="s">
        <v>1356</v>
      </c>
      <c r="AJ82" s="267" t="s">
        <v>1357</v>
      </c>
      <c r="AK82" s="266" t="s">
        <v>1358</v>
      </c>
      <c r="AL82" s="266" t="s">
        <v>1344</v>
      </c>
      <c r="AM82" s="268" t="s">
        <v>1345</v>
      </c>
      <c r="AN82" s="224"/>
      <c r="AO82" s="224"/>
      <c r="AP82" s="224"/>
      <c r="AQ82" s="224"/>
      <c r="AR82" s="224"/>
      <c r="AS82" s="224"/>
      <c r="AT82" s="204"/>
    </row>
    <row r="83" spans="24:46" ht="18.75">
      <c r="X83" s="239" t="s">
        <v>1359</v>
      </c>
      <c r="Y83" s="241" t="s">
        <v>1360</v>
      </c>
      <c r="Z83" s="240" t="s">
        <v>969</v>
      </c>
      <c r="AA83" s="52"/>
      <c r="AB83" s="239" t="s">
        <v>1361</v>
      </c>
      <c r="AC83" s="241" t="s">
        <v>1362</v>
      </c>
      <c r="AD83" s="253" t="s">
        <v>1363</v>
      </c>
      <c r="AE83" s="52"/>
      <c r="AF83" s="265" t="s">
        <v>1364</v>
      </c>
      <c r="AG83" s="266"/>
      <c r="AH83" s="266"/>
      <c r="AI83" s="266"/>
      <c r="AJ83" s="267"/>
      <c r="AK83" s="266"/>
      <c r="AL83" s="266"/>
      <c r="AM83" s="268"/>
      <c r="AN83" s="224"/>
      <c r="AO83" s="224"/>
      <c r="AP83" s="224"/>
      <c r="AQ83" s="224"/>
      <c r="AR83" s="224"/>
      <c r="AS83" s="224"/>
      <c r="AT83" s="204"/>
    </row>
    <row r="84" spans="24:46" ht="18">
      <c r="X84" s="239" t="s">
        <v>1365</v>
      </c>
      <c r="Y84" s="241" t="s">
        <v>1086</v>
      </c>
      <c r="Z84" s="240" t="s">
        <v>1366</v>
      </c>
      <c r="AA84" s="52"/>
      <c r="AB84" s="239" t="s">
        <v>1367</v>
      </c>
      <c r="AC84" s="241" t="s">
        <v>1368</v>
      </c>
      <c r="AD84" s="240" t="s">
        <v>1369</v>
      </c>
      <c r="AE84" s="52"/>
      <c r="AF84" s="269" t="s">
        <v>1370</v>
      </c>
      <c r="AG84" s="266" t="s">
        <v>1371</v>
      </c>
      <c r="AH84" s="266">
        <v>60</v>
      </c>
      <c r="AI84" s="266" t="s">
        <v>1372</v>
      </c>
      <c r="AJ84" s="267" t="s">
        <v>1373</v>
      </c>
      <c r="AK84" s="266" t="s">
        <v>1351</v>
      </c>
      <c r="AL84" s="266" t="s">
        <v>1374</v>
      </c>
      <c r="AM84" s="268" t="s">
        <v>1375</v>
      </c>
      <c r="AN84" s="224"/>
      <c r="AO84" s="224"/>
      <c r="AP84" s="224"/>
      <c r="AQ84" s="224"/>
      <c r="AR84" s="224"/>
      <c r="AS84" s="224"/>
      <c r="AT84" s="204"/>
    </row>
    <row r="85" spans="24:46" ht="15.75">
      <c r="X85" s="239" t="s">
        <v>1376</v>
      </c>
      <c r="Y85" s="241" t="s">
        <v>947</v>
      </c>
      <c r="Z85" s="240" t="s">
        <v>955</v>
      </c>
      <c r="AA85" s="52"/>
      <c r="AB85" s="239" t="s">
        <v>1377</v>
      </c>
      <c r="AC85" s="241" t="s">
        <v>997</v>
      </c>
      <c r="AD85" s="240" t="s">
        <v>1290</v>
      </c>
      <c r="AE85" s="52"/>
      <c r="AF85" s="269" t="s">
        <v>1378</v>
      </c>
      <c r="AG85" s="266"/>
      <c r="AH85" s="266"/>
      <c r="AI85" s="266"/>
      <c r="AJ85" s="267"/>
      <c r="AK85" s="266"/>
      <c r="AL85" s="266"/>
      <c r="AM85" s="268"/>
      <c r="AN85" s="224"/>
      <c r="AO85" s="224"/>
      <c r="AP85" s="224"/>
      <c r="AQ85" s="224"/>
      <c r="AR85" s="224"/>
      <c r="AS85" s="224"/>
      <c r="AT85" s="204"/>
    </row>
    <row r="86" spans="24:46" ht="18">
      <c r="X86" s="239" t="s">
        <v>1379</v>
      </c>
      <c r="Y86" s="241" t="s">
        <v>1380</v>
      </c>
      <c r="Z86" s="240" t="s">
        <v>1381</v>
      </c>
      <c r="AA86" s="52"/>
      <c r="AB86" s="239" t="s">
        <v>1382</v>
      </c>
      <c r="AC86" s="241" t="s">
        <v>1383</v>
      </c>
      <c r="AD86" s="240" t="s">
        <v>1384</v>
      </c>
      <c r="AE86" s="52"/>
      <c r="AF86" s="269" t="s">
        <v>1385</v>
      </c>
      <c r="AG86" s="266" t="s">
        <v>1386</v>
      </c>
      <c r="AH86" s="266">
        <v>75</v>
      </c>
      <c r="AI86" s="266" t="s">
        <v>1387</v>
      </c>
      <c r="AJ86" s="267" t="s">
        <v>1342</v>
      </c>
      <c r="AK86" s="266" t="s">
        <v>1388</v>
      </c>
      <c r="AL86" s="266" t="s">
        <v>1389</v>
      </c>
      <c r="AM86" s="268" t="s">
        <v>1390</v>
      </c>
      <c r="AN86" s="224"/>
      <c r="AO86" s="224"/>
      <c r="AP86" s="224"/>
      <c r="AQ86" s="224"/>
      <c r="AR86" s="224"/>
      <c r="AS86" s="224"/>
      <c r="AT86" s="204"/>
    </row>
    <row r="87" spans="24:46" ht="18">
      <c r="X87" s="239" t="s">
        <v>1391</v>
      </c>
      <c r="Y87" s="241" t="s">
        <v>929</v>
      </c>
      <c r="Z87" s="240" t="s">
        <v>977</v>
      </c>
      <c r="AA87" s="52"/>
      <c r="AB87" s="239" t="s">
        <v>1392</v>
      </c>
      <c r="AC87" s="241" t="s">
        <v>947</v>
      </c>
      <c r="AD87" s="240" t="s">
        <v>1267</v>
      </c>
      <c r="AE87" s="52"/>
      <c r="AF87" s="269" t="s">
        <v>1393</v>
      </c>
      <c r="AG87" s="266" t="s">
        <v>1394</v>
      </c>
      <c r="AH87" s="266">
        <v>95</v>
      </c>
      <c r="AI87" s="266" t="s">
        <v>1395</v>
      </c>
      <c r="AJ87" s="267" t="s">
        <v>1357</v>
      </c>
      <c r="AK87" s="266" t="s">
        <v>1396</v>
      </c>
      <c r="AL87" s="266" t="s">
        <v>1397</v>
      </c>
      <c r="AM87" s="268" t="s">
        <v>1398</v>
      </c>
      <c r="AN87" s="224"/>
      <c r="AO87" s="224"/>
      <c r="AP87" s="224"/>
      <c r="AQ87" s="224"/>
      <c r="AR87" s="224"/>
      <c r="AS87" s="224"/>
      <c r="AT87" s="204"/>
    </row>
    <row r="88" spans="24:46" ht="18.75">
      <c r="X88" s="239"/>
      <c r="Y88" s="241"/>
      <c r="Z88" s="240"/>
      <c r="AA88" s="52"/>
      <c r="AB88" s="239"/>
      <c r="AC88" s="241"/>
      <c r="AD88" s="240"/>
      <c r="AE88" s="52"/>
      <c r="AF88" s="265" t="s">
        <v>1399</v>
      </c>
      <c r="AG88" s="266"/>
      <c r="AH88" s="266"/>
      <c r="AI88" s="266"/>
      <c r="AJ88" s="267"/>
      <c r="AK88" s="266"/>
      <c r="AL88" s="266"/>
      <c r="AM88" s="268"/>
      <c r="AN88" s="224"/>
      <c r="AO88" s="224"/>
      <c r="AP88" s="224"/>
      <c r="AQ88" s="224"/>
      <c r="AR88" s="224"/>
      <c r="AS88" s="224"/>
      <c r="AT88" s="204"/>
    </row>
    <row r="89" spans="24:46" ht="18">
      <c r="X89" s="239" t="s">
        <v>1400</v>
      </c>
      <c r="Y89" s="241" t="s">
        <v>997</v>
      </c>
      <c r="Z89" s="240" t="s">
        <v>1290</v>
      </c>
      <c r="AA89" s="52"/>
      <c r="AB89" s="239" t="s">
        <v>1401</v>
      </c>
      <c r="AC89" s="241" t="s">
        <v>1360</v>
      </c>
      <c r="AD89" s="240" t="s">
        <v>1201</v>
      </c>
      <c r="AE89" s="52"/>
      <c r="AF89" s="269" t="s">
        <v>1370</v>
      </c>
      <c r="AG89" s="266" t="s">
        <v>1402</v>
      </c>
      <c r="AH89" s="266">
        <v>50</v>
      </c>
      <c r="AI89" s="266" t="s">
        <v>1403</v>
      </c>
      <c r="AJ89" s="267" t="s">
        <v>1373</v>
      </c>
      <c r="AK89" s="266" t="s">
        <v>1342</v>
      </c>
      <c r="AL89" s="266" t="s">
        <v>1404</v>
      </c>
      <c r="AM89" s="268" t="s">
        <v>1405</v>
      </c>
      <c r="AN89" s="224"/>
      <c r="AO89" s="224"/>
      <c r="AP89" s="224"/>
      <c r="AQ89" s="224"/>
      <c r="AR89" s="224"/>
      <c r="AS89" s="224"/>
      <c r="AT89" s="204"/>
    </row>
    <row r="90" spans="24:46" ht="18">
      <c r="X90" s="239" t="s">
        <v>1406</v>
      </c>
      <c r="Y90" s="241" t="s">
        <v>923</v>
      </c>
      <c r="Z90" s="240" t="s">
        <v>924</v>
      </c>
      <c r="AA90" s="52"/>
      <c r="AB90" s="239" t="s">
        <v>1407</v>
      </c>
      <c r="AC90" s="241" t="s">
        <v>1360</v>
      </c>
      <c r="AD90" s="240" t="s">
        <v>1068</v>
      </c>
      <c r="AE90" s="52"/>
      <c r="AF90" s="269" t="s">
        <v>1408</v>
      </c>
      <c r="AG90" s="266" t="s">
        <v>1390</v>
      </c>
      <c r="AH90" s="266">
        <v>80</v>
      </c>
      <c r="AI90" s="266" t="s">
        <v>1409</v>
      </c>
      <c r="AJ90" s="267" t="s">
        <v>1410</v>
      </c>
      <c r="AK90" s="266" t="s">
        <v>1410</v>
      </c>
      <c r="AL90" s="266" t="s">
        <v>1411</v>
      </c>
      <c r="AM90" s="268" t="s">
        <v>1412</v>
      </c>
      <c r="AN90" s="224"/>
      <c r="AO90" s="224"/>
      <c r="AP90" s="224"/>
      <c r="AQ90" s="224"/>
      <c r="AR90" s="224"/>
      <c r="AS90" s="224"/>
      <c r="AT90" s="204"/>
    </row>
    <row r="91" spans="24:46" ht="18">
      <c r="X91" s="239" t="s">
        <v>1413</v>
      </c>
      <c r="Y91" s="241" t="s">
        <v>923</v>
      </c>
      <c r="Z91" s="240" t="s">
        <v>1261</v>
      </c>
      <c r="AA91" s="52"/>
      <c r="AB91" s="239" t="s">
        <v>1414</v>
      </c>
      <c r="AC91" s="241" t="s">
        <v>1360</v>
      </c>
      <c r="AD91" s="240" t="s">
        <v>1251</v>
      </c>
      <c r="AE91" s="52"/>
      <c r="AF91" s="269" t="s">
        <v>1415</v>
      </c>
      <c r="AG91" s="266" t="s">
        <v>1394</v>
      </c>
      <c r="AH91" s="266">
        <v>80</v>
      </c>
      <c r="AI91" s="266" t="s">
        <v>1409</v>
      </c>
      <c r="AJ91" s="267" t="s">
        <v>1410</v>
      </c>
      <c r="AK91" s="266" t="s">
        <v>1410</v>
      </c>
      <c r="AL91" s="266" t="s">
        <v>1411</v>
      </c>
      <c r="AM91" s="268" t="s">
        <v>1412</v>
      </c>
      <c r="AN91" s="224"/>
      <c r="AO91" s="224"/>
      <c r="AP91" s="224"/>
      <c r="AQ91" s="224"/>
      <c r="AR91" s="224"/>
      <c r="AS91" s="224"/>
      <c r="AT91" s="204"/>
    </row>
    <row r="92" spans="24:46" ht="21.75" thickBot="1">
      <c r="X92" s="239" t="s">
        <v>1416</v>
      </c>
      <c r="Y92" s="241" t="s">
        <v>952</v>
      </c>
      <c r="Z92" s="240" t="s">
        <v>1016</v>
      </c>
      <c r="AA92" s="52"/>
      <c r="AB92" s="239" t="s">
        <v>1417</v>
      </c>
      <c r="AC92" s="241" t="s">
        <v>1418</v>
      </c>
      <c r="AD92" s="240" t="s">
        <v>1419</v>
      </c>
      <c r="AE92" s="52"/>
      <c r="AF92" s="270" t="s">
        <v>1420</v>
      </c>
      <c r="AG92" s="271">
        <v>65</v>
      </c>
      <c r="AH92" s="271">
        <v>45</v>
      </c>
      <c r="AI92" s="271" t="s">
        <v>1421</v>
      </c>
      <c r="AJ92" s="272" t="s">
        <v>1422</v>
      </c>
      <c r="AK92" s="271" t="s">
        <v>1422</v>
      </c>
      <c r="AL92" s="271" t="s">
        <v>1423</v>
      </c>
      <c r="AM92" s="273" t="s">
        <v>1424</v>
      </c>
      <c r="AN92" s="224"/>
      <c r="AO92" s="224"/>
      <c r="AP92" s="224"/>
      <c r="AQ92" s="224"/>
      <c r="AR92" s="224"/>
      <c r="AS92" s="224"/>
      <c r="AT92" s="204"/>
    </row>
    <row r="93" spans="24:46" ht="16.5" thickTop="1">
      <c r="X93" s="239" t="s">
        <v>1425</v>
      </c>
      <c r="Y93" s="241" t="s">
        <v>947</v>
      </c>
      <c r="Z93" s="240" t="s">
        <v>948</v>
      </c>
      <c r="AA93" s="52"/>
      <c r="AB93" s="239" t="s">
        <v>1426</v>
      </c>
      <c r="AC93" s="241" t="s">
        <v>997</v>
      </c>
      <c r="AD93" s="240" t="s">
        <v>1427</v>
      </c>
      <c r="AE93" s="52"/>
      <c r="AF93" s="223"/>
      <c r="AG93" s="223"/>
      <c r="AH93" s="223"/>
      <c r="AI93" s="223"/>
      <c r="AJ93" s="223"/>
      <c r="AK93" s="223"/>
      <c r="AL93" s="223"/>
      <c r="AM93" s="223"/>
      <c r="AN93" s="224"/>
      <c r="AO93" s="224"/>
      <c r="AP93" s="224"/>
      <c r="AQ93" s="224"/>
      <c r="AR93" s="224"/>
      <c r="AS93" s="224"/>
      <c r="AT93" s="204"/>
    </row>
    <row r="94" spans="24:46" ht="15.75">
      <c r="X94" s="239" t="s">
        <v>1428</v>
      </c>
      <c r="Y94" s="241" t="s">
        <v>952</v>
      </c>
      <c r="Z94" s="240" t="s">
        <v>955</v>
      </c>
      <c r="AA94" s="52"/>
      <c r="AB94" s="239" t="s">
        <v>1429</v>
      </c>
      <c r="AC94" s="241" t="s">
        <v>923</v>
      </c>
      <c r="AD94" s="240" t="s">
        <v>936</v>
      </c>
      <c r="AE94" s="52"/>
      <c r="AF94" s="274" t="s">
        <v>1430</v>
      </c>
      <c r="AG94" s="223"/>
      <c r="AH94" s="223"/>
      <c r="AI94" s="223"/>
      <c r="AJ94" s="223"/>
      <c r="AK94" s="223"/>
      <c r="AL94" s="223"/>
      <c r="AM94" s="223"/>
      <c r="AN94" s="224"/>
      <c r="AO94" s="224"/>
      <c r="AP94" s="224"/>
      <c r="AQ94" s="224"/>
      <c r="AR94" s="224"/>
      <c r="AS94" s="224"/>
      <c r="AT94" s="204"/>
    </row>
    <row r="95" spans="24:46" ht="15.75">
      <c r="X95" s="239" t="s">
        <v>1431</v>
      </c>
      <c r="Y95" s="241" t="s">
        <v>947</v>
      </c>
      <c r="Z95" s="240" t="s">
        <v>977</v>
      </c>
      <c r="AA95" s="52"/>
      <c r="AB95" s="239" t="s">
        <v>1432</v>
      </c>
      <c r="AC95" s="241" t="s">
        <v>997</v>
      </c>
      <c r="AD95" s="240" t="s">
        <v>1419</v>
      </c>
      <c r="AE95" s="52"/>
      <c r="AF95" s="223"/>
      <c r="AG95" s="223"/>
      <c r="AH95" s="223"/>
      <c r="AI95" s="223"/>
      <c r="AJ95" s="223"/>
      <c r="AK95" s="223"/>
      <c r="AL95" s="223"/>
      <c r="AM95" s="223"/>
      <c r="AN95" s="224"/>
      <c r="AO95" s="224"/>
      <c r="AP95" s="224"/>
      <c r="AQ95" s="224"/>
      <c r="AR95" s="224"/>
      <c r="AS95" s="224"/>
      <c r="AT95" s="204"/>
    </row>
    <row r="96" spans="24:46" ht="15.75">
      <c r="X96" s="239"/>
      <c r="Y96" s="241"/>
      <c r="Z96" s="240"/>
      <c r="AA96" s="52"/>
      <c r="AB96" s="239"/>
      <c r="AC96" s="241"/>
      <c r="AD96" s="240"/>
      <c r="AE96" s="52"/>
      <c r="AF96" s="224"/>
      <c r="AG96" s="224"/>
      <c r="AH96" s="224"/>
      <c r="AI96" s="224"/>
      <c r="AJ96" s="224"/>
      <c r="AK96" s="224"/>
      <c r="AL96" s="223"/>
      <c r="AM96" s="223"/>
      <c r="AN96" s="224"/>
      <c r="AO96" s="224"/>
      <c r="AP96" s="224"/>
      <c r="AQ96" s="224"/>
      <c r="AR96" s="224"/>
      <c r="AS96" s="224"/>
      <c r="AT96" s="204"/>
    </row>
    <row r="97" spans="24:31" ht="15.75">
      <c r="X97" s="239" t="s">
        <v>1433</v>
      </c>
      <c r="Y97" s="241" t="s">
        <v>923</v>
      </c>
      <c r="Z97" s="240" t="s">
        <v>962</v>
      </c>
      <c r="AA97" s="52"/>
      <c r="AB97" s="239" t="s">
        <v>1434</v>
      </c>
      <c r="AC97" s="241" t="s">
        <v>1435</v>
      </c>
      <c r="AD97" s="240" t="s">
        <v>1436</v>
      </c>
      <c r="AE97" s="52"/>
    </row>
    <row r="98" spans="24:31" ht="15.75">
      <c r="X98" s="239" t="s">
        <v>1437</v>
      </c>
      <c r="Y98" s="241" t="s">
        <v>947</v>
      </c>
      <c r="Z98" s="240" t="s">
        <v>1438</v>
      </c>
      <c r="AA98" s="52"/>
      <c r="AB98" s="239" t="s">
        <v>1439</v>
      </c>
      <c r="AC98" s="241">
        <v>1</v>
      </c>
      <c r="AD98" s="240" t="s">
        <v>936</v>
      </c>
      <c r="AE98" s="52"/>
    </row>
    <row r="99" spans="24:31" ht="15.75">
      <c r="X99" s="239" t="s">
        <v>1440</v>
      </c>
      <c r="Y99" s="241" t="s">
        <v>929</v>
      </c>
      <c r="Z99" s="240" t="s">
        <v>1201</v>
      </c>
      <c r="AA99" s="52"/>
      <c r="AB99" s="239" t="s">
        <v>1441</v>
      </c>
      <c r="AC99" s="241" t="s">
        <v>986</v>
      </c>
      <c r="AD99" s="253" t="s">
        <v>1442</v>
      </c>
      <c r="AE99" s="52"/>
    </row>
    <row r="100" spans="24:31" ht="15.75">
      <c r="X100" s="239" t="s">
        <v>1443</v>
      </c>
      <c r="Y100" s="241" t="s">
        <v>947</v>
      </c>
      <c r="Z100" s="240" t="s">
        <v>1002</v>
      </c>
      <c r="AA100" s="52"/>
      <c r="AB100" s="239" t="s">
        <v>1444</v>
      </c>
      <c r="AC100" s="241" t="s">
        <v>947</v>
      </c>
      <c r="AD100" s="240" t="s">
        <v>955</v>
      </c>
      <c r="AE100" s="52"/>
    </row>
    <row r="101" spans="24:31" ht="15.75">
      <c r="X101" s="239"/>
      <c r="Y101" s="241"/>
      <c r="Z101" s="240"/>
      <c r="AA101" s="52"/>
      <c r="AB101" s="52"/>
      <c r="AC101" s="52"/>
      <c r="AD101" s="52"/>
      <c r="AE101" s="52"/>
    </row>
    <row r="102" spans="24:31" ht="18">
      <c r="X102" s="239" t="s">
        <v>1445</v>
      </c>
      <c r="Y102" s="241" t="s">
        <v>952</v>
      </c>
      <c r="Z102" s="240" t="s">
        <v>955</v>
      </c>
      <c r="AA102" s="52"/>
      <c r="AB102" s="2460" t="s">
        <v>1446</v>
      </c>
      <c r="AC102" s="2460"/>
      <c r="AD102" s="2460"/>
      <c r="AE102" s="52"/>
    </row>
    <row r="103" spans="24:31" ht="15.75">
      <c r="X103" s="239" t="s">
        <v>1447</v>
      </c>
      <c r="Y103" s="241" t="s">
        <v>952</v>
      </c>
      <c r="Z103" s="240" t="s">
        <v>1099</v>
      </c>
      <c r="AA103" s="52"/>
      <c r="AB103" s="2461" t="s">
        <v>1448</v>
      </c>
      <c r="AC103" s="2461"/>
      <c r="AD103" s="260" t="s">
        <v>1449</v>
      </c>
      <c r="AE103" s="52"/>
    </row>
    <row r="104" spans="24:31" ht="15.75">
      <c r="X104" s="239" t="s">
        <v>1450</v>
      </c>
      <c r="Y104" s="241" t="s">
        <v>952</v>
      </c>
      <c r="Z104" s="240" t="s">
        <v>1016</v>
      </c>
      <c r="AA104" s="52"/>
      <c r="AB104" s="2461"/>
      <c r="AC104" s="2461"/>
      <c r="AD104" s="260"/>
      <c r="AE104" s="52"/>
    </row>
    <row r="105" spans="24:31" ht="15.75">
      <c r="X105" s="239" t="s">
        <v>1451</v>
      </c>
      <c r="Y105" s="241" t="s">
        <v>952</v>
      </c>
      <c r="Z105" s="240" t="s">
        <v>1016</v>
      </c>
      <c r="AA105" s="52"/>
      <c r="AB105" s="239" t="s">
        <v>1452</v>
      </c>
      <c r="AC105" s="239"/>
      <c r="AD105" s="240" t="s">
        <v>1453</v>
      </c>
      <c r="AE105" s="52"/>
    </row>
    <row r="106" spans="24:31" ht="15.75">
      <c r="X106" s="239" t="s">
        <v>1454</v>
      </c>
      <c r="Y106" s="241" t="s">
        <v>986</v>
      </c>
      <c r="Z106" s="253" t="s">
        <v>987</v>
      </c>
      <c r="AA106" s="52"/>
      <c r="AB106" s="239" t="s">
        <v>1455</v>
      </c>
      <c r="AC106" s="239"/>
      <c r="AD106" s="240" t="s">
        <v>1027</v>
      </c>
      <c r="AE106" s="52"/>
    </row>
    <row r="107" spans="24:31" ht="15.75">
      <c r="X107" s="239" t="s">
        <v>1456</v>
      </c>
      <c r="Y107" s="241" t="s">
        <v>947</v>
      </c>
      <c r="Z107" s="240" t="s">
        <v>1115</v>
      </c>
      <c r="AA107" s="52"/>
      <c r="AB107" s="239" t="s">
        <v>1457</v>
      </c>
      <c r="AC107" s="239"/>
      <c r="AD107" s="240" t="s">
        <v>1458</v>
      </c>
      <c r="AE107" s="52"/>
    </row>
    <row r="108" spans="24:31" ht="15.75">
      <c r="X108" s="239" t="s">
        <v>1459</v>
      </c>
      <c r="Y108" s="241" t="s">
        <v>929</v>
      </c>
      <c r="Z108" s="240" t="s">
        <v>1207</v>
      </c>
      <c r="AA108" s="52"/>
      <c r="AB108" s="239" t="s">
        <v>1460</v>
      </c>
      <c r="AC108" s="239"/>
      <c r="AD108" s="240" t="s">
        <v>955</v>
      </c>
      <c r="AE108" s="52"/>
    </row>
    <row r="109" spans="24:31" ht="15.75">
      <c r="X109" s="239"/>
      <c r="Y109" s="241"/>
      <c r="Z109" s="240"/>
      <c r="AA109" s="52"/>
      <c r="AB109" s="239" t="s">
        <v>1461</v>
      </c>
      <c r="AC109" s="239"/>
      <c r="AD109" s="240" t="s">
        <v>936</v>
      </c>
      <c r="AE109" s="52"/>
    </row>
    <row r="110" spans="24:31" ht="15.75">
      <c r="X110" s="239" t="s">
        <v>1462</v>
      </c>
      <c r="Y110" s="241" t="s">
        <v>986</v>
      </c>
      <c r="Z110" s="253" t="s">
        <v>987</v>
      </c>
      <c r="AA110" s="52"/>
      <c r="AB110" s="239" t="s">
        <v>1463</v>
      </c>
      <c r="AC110" s="239"/>
      <c r="AD110" s="240" t="s">
        <v>936</v>
      </c>
      <c r="AE110" s="52"/>
    </row>
    <row r="111" spans="24:31" ht="15.75">
      <c r="X111" s="239" t="s">
        <v>1464</v>
      </c>
      <c r="Y111" s="241" t="s">
        <v>986</v>
      </c>
      <c r="Z111" s="253" t="s">
        <v>987</v>
      </c>
      <c r="AA111" s="52"/>
      <c r="AB111" s="239" t="s">
        <v>1465</v>
      </c>
      <c r="AC111" s="239"/>
      <c r="AD111" s="240" t="s">
        <v>1087</v>
      </c>
      <c r="AE111" s="52"/>
    </row>
    <row r="112" spans="24:31" ht="15.75">
      <c r="X112" s="239" t="s">
        <v>1466</v>
      </c>
      <c r="Y112" s="241" t="s">
        <v>1467</v>
      </c>
      <c r="Z112" s="253" t="s">
        <v>1468</v>
      </c>
      <c r="AA112" s="52"/>
      <c r="AB112" s="239" t="s">
        <v>1469</v>
      </c>
      <c r="AC112" s="239"/>
      <c r="AD112" s="240" t="s">
        <v>1366</v>
      </c>
      <c r="AE112" s="52"/>
    </row>
    <row r="113" spans="24:31" ht="15.75">
      <c r="X113" s="239" t="s">
        <v>1470</v>
      </c>
      <c r="Y113" s="241" t="s">
        <v>1471</v>
      </c>
      <c r="Z113" s="240" t="s">
        <v>1472</v>
      </c>
      <c r="AA113" s="52"/>
      <c r="AB113" s="239" t="s">
        <v>1473</v>
      </c>
      <c r="AC113" s="239"/>
      <c r="AD113" s="240" t="s">
        <v>1474</v>
      </c>
      <c r="AE113" s="52"/>
    </row>
    <row r="114" spans="24:31" ht="15.75">
      <c r="X114" s="239" t="s">
        <v>1475</v>
      </c>
      <c r="Y114" s="241" t="s">
        <v>952</v>
      </c>
      <c r="Z114" s="240" t="s">
        <v>977</v>
      </c>
      <c r="AA114" s="52"/>
      <c r="AB114" s="239" t="s">
        <v>1476</v>
      </c>
      <c r="AC114" s="239"/>
      <c r="AD114" s="240" t="s">
        <v>936</v>
      </c>
      <c r="AE114" s="52"/>
    </row>
    <row r="115" spans="24:31" ht="15.75">
      <c r="X115" s="239" t="s">
        <v>1477</v>
      </c>
      <c r="Y115" s="241" t="s">
        <v>1418</v>
      </c>
      <c r="Z115" s="240" t="s">
        <v>1366</v>
      </c>
      <c r="AA115" s="52"/>
      <c r="AB115" s="239" t="s">
        <v>1478</v>
      </c>
      <c r="AC115" s="239"/>
      <c r="AD115" s="240" t="s">
        <v>1087</v>
      </c>
      <c r="AE115" s="52"/>
    </row>
    <row r="116" spans="24:31" ht="15.75">
      <c r="X116" s="239" t="s">
        <v>1479</v>
      </c>
      <c r="Y116" s="241" t="s">
        <v>1480</v>
      </c>
      <c r="Z116" s="240" t="s">
        <v>977</v>
      </c>
      <c r="AA116" s="52"/>
      <c r="AB116" s="239" t="s">
        <v>1481</v>
      </c>
      <c r="AC116" s="239"/>
      <c r="AD116" s="240" t="s">
        <v>1369</v>
      </c>
      <c r="AE116" s="52"/>
    </row>
    <row r="117" spans="24:31" ht="15.75">
      <c r="X117" s="239" t="s">
        <v>1482</v>
      </c>
      <c r="Y117" s="241" t="s">
        <v>1086</v>
      </c>
      <c r="Z117" s="240" t="s">
        <v>1296</v>
      </c>
      <c r="AA117" s="52"/>
      <c r="AB117" s="239" t="s">
        <v>1483</v>
      </c>
      <c r="AC117" s="239"/>
      <c r="AD117" s="240" t="s">
        <v>1366</v>
      </c>
      <c r="AE117" s="52"/>
    </row>
    <row r="118" spans="24:31" ht="15.75">
      <c r="X118" s="239" t="s">
        <v>1484</v>
      </c>
      <c r="Y118" s="241" t="s">
        <v>1485</v>
      </c>
      <c r="Z118" s="240" t="s">
        <v>1486</v>
      </c>
      <c r="AA118" s="52"/>
      <c r="AB118" s="239" t="s">
        <v>1487</v>
      </c>
      <c r="AC118" s="239"/>
      <c r="AD118" s="240" t="s">
        <v>936</v>
      </c>
      <c r="AE118" s="52"/>
    </row>
    <row r="119" spans="24:31" ht="15.75">
      <c r="X119" s="239" t="s">
        <v>1488</v>
      </c>
      <c r="Y119" s="241" t="s">
        <v>986</v>
      </c>
      <c r="Z119" s="253" t="s">
        <v>987</v>
      </c>
      <c r="AA119" s="52"/>
      <c r="AB119" s="239" t="s">
        <v>1489</v>
      </c>
      <c r="AC119" s="239"/>
      <c r="AD119" s="240" t="s">
        <v>936</v>
      </c>
      <c r="AE119" s="52"/>
    </row>
    <row r="120" spans="24:31" ht="15.75">
      <c r="X120" s="239" t="s">
        <v>1490</v>
      </c>
      <c r="Y120" s="241">
        <v>1</v>
      </c>
      <c r="Z120" s="240" t="s">
        <v>953</v>
      </c>
      <c r="AA120" s="52"/>
      <c r="AB120" s="239" t="s">
        <v>1491</v>
      </c>
      <c r="AC120" s="239"/>
      <c r="AD120" s="240" t="s">
        <v>1366</v>
      </c>
      <c r="AE120" s="52"/>
    </row>
    <row r="121" spans="24:31" ht="15.75">
      <c r="X121" s="52"/>
      <c r="Y121" s="52"/>
      <c r="Z121" s="52"/>
      <c r="AA121" s="52"/>
      <c r="AB121" s="239" t="s">
        <v>1492</v>
      </c>
      <c r="AC121" s="239"/>
      <c r="AD121" s="240" t="s">
        <v>1087</v>
      </c>
      <c r="AE121" s="52"/>
    </row>
    <row r="122" spans="24:31" ht="15.75">
      <c r="X122" s="52"/>
      <c r="Y122" s="52"/>
      <c r="Z122" s="52"/>
      <c r="AA122" s="52"/>
      <c r="AB122" s="239" t="s">
        <v>1493</v>
      </c>
      <c r="AC122" s="239"/>
      <c r="AD122" s="240" t="s">
        <v>1087</v>
      </c>
      <c r="AE122" s="52"/>
    </row>
    <row r="123" spans="24:31" ht="15.75">
      <c r="X123" s="52"/>
      <c r="Y123" s="52"/>
      <c r="Z123" s="52"/>
      <c r="AA123" s="52"/>
      <c r="AB123" s="239" t="s">
        <v>1494</v>
      </c>
      <c r="AC123" s="239"/>
      <c r="AD123" s="240" t="s">
        <v>969</v>
      </c>
      <c r="AE123" s="52"/>
    </row>
    <row r="124" spans="24:31" ht="15.75">
      <c r="X124" s="52"/>
      <c r="Y124" s="52"/>
      <c r="Z124" s="52"/>
      <c r="AA124" s="52"/>
      <c r="AB124" s="239" t="s">
        <v>1495</v>
      </c>
      <c r="AC124" s="239"/>
      <c r="AD124" s="240" t="s">
        <v>1366</v>
      </c>
      <c r="AE124" s="223"/>
    </row>
    <row r="125" spans="24:31" ht="15.75">
      <c r="X125" s="52"/>
      <c r="Y125" s="52"/>
      <c r="Z125" s="52"/>
      <c r="AA125" s="52"/>
      <c r="AB125" s="239" t="s">
        <v>1496</v>
      </c>
      <c r="AC125" s="239"/>
      <c r="AD125" s="240" t="s">
        <v>1497</v>
      </c>
      <c r="AE125" s="52"/>
    </row>
    <row r="126" spans="24:31">
      <c r="AE126" s="52"/>
    </row>
    <row r="127" spans="24:31">
      <c r="AB127" s="275" t="s">
        <v>1498</v>
      </c>
      <c r="AE127" s="52"/>
    </row>
    <row r="128" spans="24:31">
      <c r="X128" s="52"/>
      <c r="Y128" s="52"/>
      <c r="Z128" s="52"/>
      <c r="AA128" s="52"/>
      <c r="AB128" s="275" t="s">
        <v>1499</v>
      </c>
      <c r="AD128" s="52"/>
      <c r="AE128" s="52"/>
    </row>
    <row r="129" spans="24:31">
      <c r="X129" s="52"/>
      <c r="Y129" s="52"/>
      <c r="Z129" s="52"/>
      <c r="AA129" s="52"/>
      <c r="AC129" s="52"/>
      <c r="AD129" s="52"/>
      <c r="AE129" s="52"/>
    </row>
    <row r="130" spans="24:31">
      <c r="X130" s="52"/>
      <c r="Y130" s="52"/>
      <c r="Z130" s="52"/>
      <c r="AA130" s="52"/>
      <c r="AC130" s="52"/>
      <c r="AD130" s="52"/>
      <c r="AE130" s="52"/>
    </row>
    <row r="131" spans="24:31">
      <c r="Y131" s="52"/>
      <c r="Z131" s="52"/>
      <c r="AA131" s="52"/>
      <c r="AB131" s="52"/>
      <c r="AC131" s="52"/>
      <c r="AD131" s="52"/>
      <c r="AE131" s="52"/>
    </row>
    <row r="132" spans="24:31">
      <c r="Y132" s="52"/>
      <c r="Z132" s="52"/>
      <c r="AA132" s="52"/>
      <c r="AB132" s="52"/>
      <c r="AC132" s="52"/>
      <c r="AD132" s="52"/>
      <c r="AE132" s="52"/>
    </row>
    <row r="133" spans="24:31">
      <c r="Y133" s="52"/>
      <c r="Z133" s="52"/>
      <c r="AA133" s="52"/>
      <c r="AB133" s="52"/>
      <c r="AC133" s="52"/>
      <c r="AD133" s="52"/>
      <c r="AE133" s="52"/>
    </row>
    <row r="134" spans="24:31">
      <c r="Y134" s="52"/>
      <c r="Z134" s="52"/>
      <c r="AA134" s="52"/>
      <c r="AB134" s="52"/>
      <c r="AC134" s="52"/>
      <c r="AD134" s="52"/>
      <c r="AE134" s="52"/>
    </row>
    <row r="135" spans="24:31">
      <c r="Y135" s="52"/>
      <c r="Z135" s="52"/>
      <c r="AA135" s="52"/>
      <c r="AB135" s="52"/>
      <c r="AC135" s="52"/>
      <c r="AD135" s="52"/>
      <c r="AE135" s="52"/>
    </row>
    <row r="136" spans="24:31">
      <c r="Y136" s="52"/>
      <c r="Z136" s="52"/>
      <c r="AA136" s="52"/>
      <c r="AB136" s="52"/>
      <c r="AC136" s="52"/>
      <c r="AD136" s="52"/>
      <c r="AE136" s="52"/>
    </row>
  </sheetData>
  <mergeCells count="13">
    <mergeCell ref="AF74:AF75"/>
    <mergeCell ref="AG74:AI74"/>
    <mergeCell ref="AJ74:AM74"/>
    <mergeCell ref="AB102:AD102"/>
    <mergeCell ref="AB103:AC104"/>
    <mergeCell ref="B1:V1"/>
    <mergeCell ref="B2:G4"/>
    <mergeCell ref="I2:N4"/>
    <mergeCell ref="P2:U4"/>
    <mergeCell ref="A5:A68"/>
    <mergeCell ref="H5:H68"/>
    <mergeCell ref="O5:O68"/>
    <mergeCell ref="V5:V68"/>
  </mergeCells>
  <hyperlinks>
    <hyperlink ref="AV8" r:id="rId1" xr:uid="{99858978-DB2F-4966-8E23-6AAE7B11CB59}"/>
    <hyperlink ref="AV10" r:id="rId2" xr:uid="{76C38989-663A-4E63-B373-2BAEEFF5FE89}"/>
    <hyperlink ref="AX12" r:id="rId3" xr:uid="{6D81F8DD-2B2E-4525-83C1-5D0100BC920C}"/>
    <hyperlink ref="AY14" r:id="rId4" xr:uid="{B5A841F2-4CCB-4AE8-B657-0EDA19E40122}"/>
    <hyperlink ref="AW16" r:id="rId5" xr:uid="{51CB53BA-4994-42CA-AF18-13ADC10FEC65}"/>
    <hyperlink ref="AX18" r:id="rId6" xr:uid="{39B61194-D188-4DD0-9812-33749625F47D}"/>
    <hyperlink ref="AV20" r:id="rId7" location="q=Correspondance+Calibre%2F+Poids+fruits+legumes" xr:uid="{79E69E0D-8263-4662-BDC1-C78638EB5049}"/>
    <hyperlink ref="AV22" r:id="rId8" xr:uid="{F2CDCF50-119E-453F-84BA-73EDE8B1CA31}"/>
    <hyperlink ref="AV24" r:id="rId9" xr:uid="{BAA4C6A5-BC69-4EE4-BA57-AD04A4B47FD0}"/>
    <hyperlink ref="AV26" r:id="rId10" xr:uid="{1F433DD5-C589-4740-84DA-66496DF5BD74}"/>
    <hyperlink ref="AV28" r:id="rId11" display="https://www.lanutrition.fr/bien-dans-son-assiette/bien-manger/les-recommandations-de-lanutrition.fr/une-portion-cest-combien-" xr:uid="{D05A79A1-5087-49CC-9E67-BC7A2E7AC127}"/>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91B3B-FC7C-407F-B1B3-31D09CA81D62}">
  <dimension ref="A1:AC59"/>
  <sheetViews>
    <sheetView zoomScaleNormal="100" workbookViewId="0">
      <selection activeCell="Y45" sqref="Y45"/>
    </sheetView>
  </sheetViews>
  <sheetFormatPr baseColWidth="10" defaultRowHeight="12.75"/>
  <cols>
    <col min="1" max="1" width="3.7109375" customWidth="1"/>
    <col min="3" max="6" width="10.7109375" style="3" customWidth="1"/>
    <col min="7" max="7" width="5.7109375" style="3" customWidth="1"/>
    <col min="8" max="8" width="8.42578125" style="16" customWidth="1"/>
    <col min="9" max="9" width="11.42578125" style="16"/>
    <col min="10" max="13" width="15.7109375" style="16" customWidth="1"/>
    <col min="14" max="14" width="24.7109375" style="16" customWidth="1"/>
    <col min="15" max="15" width="6.42578125" style="16" customWidth="1"/>
    <col min="17" max="18" width="12.7109375" style="50" customWidth="1"/>
    <col min="19" max="19" width="19.7109375" style="50" customWidth="1"/>
    <col min="20" max="21" width="12.7109375" style="50" customWidth="1"/>
    <col min="22" max="22" width="5.7109375" style="3" customWidth="1"/>
    <col min="23" max="23" width="8.42578125" style="16" customWidth="1"/>
    <col min="24" max="24" width="11.42578125" style="16"/>
    <col min="25" max="27" width="15.7109375" style="16" customWidth="1"/>
    <col min="28" max="28" width="39.42578125" style="16" customWidth="1"/>
    <col min="29" max="29" width="6.5703125" style="16" customWidth="1"/>
  </cols>
  <sheetData>
    <row r="1" spans="1:29" ht="13.5" thickBo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row>
    <row r="2" spans="1:29" s="52" customFormat="1" ht="18" customHeight="1">
      <c r="A2" s="49"/>
      <c r="B2" s="1561" t="s">
        <v>2433</v>
      </c>
      <c r="C2" s="1562"/>
      <c r="D2" s="1562"/>
      <c r="E2" s="1562"/>
      <c r="F2" s="1562"/>
      <c r="G2" s="1562"/>
      <c r="H2" s="1562"/>
      <c r="I2" s="1562"/>
      <c r="J2" s="1562"/>
      <c r="K2" s="1562"/>
      <c r="L2" s="1562"/>
      <c r="M2" s="1562"/>
      <c r="N2" s="1563"/>
      <c r="O2" s="49"/>
      <c r="P2" s="1561" t="s">
        <v>2434</v>
      </c>
      <c r="Q2" s="1562"/>
      <c r="R2" s="1562"/>
      <c r="S2" s="1562"/>
      <c r="T2" s="1562"/>
      <c r="U2" s="1562"/>
      <c r="V2" s="1562"/>
      <c r="W2" s="1562"/>
      <c r="X2" s="1562"/>
      <c r="Y2" s="1562"/>
      <c r="Z2" s="1562"/>
      <c r="AA2" s="1562"/>
      <c r="AB2" s="1563"/>
      <c r="AC2" s="49"/>
    </row>
    <row r="3" spans="1:29" s="52" customFormat="1" ht="18" customHeight="1" thickBot="1">
      <c r="A3" s="49"/>
      <c r="B3" s="1564"/>
      <c r="C3" s="1565"/>
      <c r="D3" s="1565"/>
      <c r="E3" s="1565"/>
      <c r="F3" s="1565"/>
      <c r="G3" s="1565"/>
      <c r="H3" s="1565"/>
      <c r="I3" s="1565"/>
      <c r="J3" s="1565"/>
      <c r="K3" s="1565"/>
      <c r="L3" s="1565"/>
      <c r="M3" s="1565"/>
      <c r="N3" s="1566"/>
      <c r="O3" s="49"/>
      <c r="P3" s="1564"/>
      <c r="Q3" s="1565"/>
      <c r="R3" s="1565"/>
      <c r="S3" s="1565"/>
      <c r="T3" s="1565"/>
      <c r="U3" s="1565"/>
      <c r="V3" s="1565"/>
      <c r="W3" s="1565"/>
      <c r="X3" s="1565"/>
      <c r="Y3" s="1565"/>
      <c r="Z3" s="1565"/>
      <c r="AA3" s="1565"/>
      <c r="AB3" s="1566"/>
      <c r="AC3" s="49"/>
    </row>
    <row r="4" spans="1:29" ht="18" customHeight="1" thickBot="1">
      <c r="A4" s="49"/>
      <c r="B4" s="200"/>
      <c r="C4" s="105"/>
      <c r="D4" s="105"/>
      <c r="E4" s="105"/>
      <c r="F4" s="105"/>
      <c r="G4" s="105"/>
      <c r="I4" s="110"/>
      <c r="J4" s="110"/>
      <c r="K4" s="110"/>
      <c r="L4" s="110"/>
      <c r="M4" s="110"/>
      <c r="N4" s="110"/>
      <c r="O4" s="49"/>
      <c r="P4" s="200"/>
      <c r="Q4" s="1380">
        <v>12</v>
      </c>
      <c r="R4" s="1380">
        <v>12</v>
      </c>
      <c r="S4" s="1380">
        <v>19</v>
      </c>
      <c r="T4" s="1380">
        <v>12</v>
      </c>
      <c r="U4" s="1380">
        <v>12</v>
      </c>
      <c r="V4" s="105"/>
      <c r="X4" s="110"/>
      <c r="Y4" s="110"/>
      <c r="Z4" s="110"/>
      <c r="AA4" s="110"/>
      <c r="AB4" s="110"/>
      <c r="AC4" s="49"/>
    </row>
    <row r="5" spans="1:29" ht="18" customHeight="1">
      <c r="A5" s="49"/>
      <c r="B5" s="200"/>
      <c r="C5" s="1637" t="s">
        <v>348</v>
      </c>
      <c r="D5" s="1638"/>
      <c r="E5" s="1638"/>
      <c r="F5" s="1639"/>
      <c r="G5" s="410"/>
      <c r="H5" s="1602" t="s">
        <v>269</v>
      </c>
      <c r="I5" s="1285"/>
      <c r="J5" s="1285"/>
      <c r="K5" s="1285"/>
      <c r="L5" s="1285"/>
      <c r="M5" s="1285"/>
      <c r="N5" s="1285"/>
      <c r="O5" s="49"/>
      <c r="P5" s="200"/>
      <c r="Q5" s="1616" t="s">
        <v>348</v>
      </c>
      <c r="R5" s="1617"/>
      <c r="S5" s="1617"/>
      <c r="T5" s="1617"/>
      <c r="U5" s="1618"/>
      <c r="V5" s="410"/>
      <c r="W5" s="1602" t="s">
        <v>269</v>
      </c>
      <c r="X5" s="1285"/>
      <c r="Y5" s="1285"/>
      <c r="Z5" s="1285"/>
      <c r="AA5" s="1285"/>
      <c r="AB5" s="1285"/>
      <c r="AC5" s="49"/>
    </row>
    <row r="6" spans="1:29" ht="18" customHeight="1">
      <c r="A6" s="49"/>
      <c r="B6" s="200"/>
      <c r="C6" s="1619"/>
      <c r="D6" s="1620"/>
      <c r="E6" s="1620"/>
      <c r="F6" s="1621"/>
      <c r="G6" s="410"/>
      <c r="H6" s="1603"/>
      <c r="I6" s="1285"/>
      <c r="J6" s="1285"/>
      <c r="K6" s="1285"/>
      <c r="L6" s="1285"/>
      <c r="M6" s="1285"/>
      <c r="N6" s="1285"/>
      <c r="O6" s="49"/>
      <c r="P6" s="200"/>
      <c r="Q6" s="1619"/>
      <c r="R6" s="1620"/>
      <c r="S6" s="1620"/>
      <c r="T6" s="1620"/>
      <c r="U6" s="1621"/>
      <c r="V6" s="410"/>
      <c r="W6" s="1603"/>
      <c r="X6" s="1285"/>
      <c r="Y6" s="1285"/>
      <c r="Z6" s="1285"/>
      <c r="AA6" s="1285"/>
      <c r="AB6" s="1285"/>
      <c r="AC6" s="49"/>
    </row>
    <row r="7" spans="1:29" ht="18" customHeight="1">
      <c r="A7" s="49"/>
      <c r="B7" s="200"/>
      <c r="C7" s="1640" t="s">
        <v>2412</v>
      </c>
      <c r="D7" s="1641"/>
      <c r="E7" s="1641"/>
      <c r="F7" s="1642"/>
      <c r="G7" s="410"/>
      <c r="H7" s="1594" t="s">
        <v>371</v>
      </c>
      <c r="I7" s="1285" t="str">
        <f>H7</f>
        <v>Sur la tranche des fiches indiquez : CETTE RECETTE EST A CLASSER DANS QUELLE FAMILLE</v>
      </c>
      <c r="J7" s="1285"/>
      <c r="K7" s="1285"/>
      <c r="L7" s="1285"/>
      <c r="M7" s="1285"/>
      <c r="N7" s="1285"/>
      <c r="O7" s="49"/>
      <c r="P7" s="200"/>
      <c r="Q7" s="1604" t="s">
        <v>2411</v>
      </c>
      <c r="R7" s="1605"/>
      <c r="S7" s="1605"/>
      <c r="T7" s="1605"/>
      <c r="U7" s="1606"/>
      <c r="V7" s="410"/>
      <c r="W7" s="1594" t="s">
        <v>2409</v>
      </c>
      <c r="X7" s="1374" t="str">
        <f>W7</f>
        <v xml:space="preserve">Sur la tranche des fiches indiquez : DANS QUELLE FAMILLE CETTE RECETTE EST A CLASSER </v>
      </c>
      <c r="Y7" s="1285"/>
      <c r="Z7" s="1285"/>
      <c r="AA7" s="1285"/>
      <c r="AB7" s="1285"/>
      <c r="AC7" s="49"/>
    </row>
    <row r="8" spans="1:29" ht="18" customHeight="1" thickBot="1">
      <c r="A8" s="49"/>
      <c r="B8" s="200"/>
      <c r="C8" s="1643"/>
      <c r="D8" s="1644"/>
      <c r="E8" s="1644"/>
      <c r="F8" s="1645"/>
      <c r="G8" s="410"/>
      <c r="H8" s="1594"/>
      <c r="I8" s="1285"/>
      <c r="J8" s="1285"/>
      <c r="K8" s="1285"/>
      <c r="L8" s="1285"/>
      <c r="M8" s="1285"/>
      <c r="N8" s="1285"/>
      <c r="O8" s="49"/>
      <c r="P8" s="200"/>
      <c r="Q8" s="1607"/>
      <c r="R8" s="1608"/>
      <c r="S8" s="1608"/>
      <c r="T8" s="1608"/>
      <c r="U8" s="1609"/>
      <c r="V8" s="410"/>
      <c r="W8" s="1594"/>
      <c r="X8" s="1285"/>
      <c r="Y8" s="1285"/>
      <c r="Z8" s="1285"/>
      <c r="AA8" s="1285"/>
      <c r="AB8" s="1285"/>
      <c r="AC8" s="49"/>
    </row>
    <row r="9" spans="1:29" ht="18" customHeight="1">
      <c r="A9" s="49"/>
      <c r="B9" s="200"/>
      <c r="C9" s="1596" t="s">
        <v>349</v>
      </c>
      <c r="D9" s="1597"/>
      <c r="E9" s="1597"/>
      <c r="F9" s="1598"/>
      <c r="G9" s="410"/>
      <c r="H9" s="1594"/>
      <c r="I9" s="1285"/>
      <c r="J9" s="1567" t="s">
        <v>2366</v>
      </c>
      <c r="K9" s="1568"/>
      <c r="L9" s="1568"/>
      <c r="M9" s="1569"/>
      <c r="N9" s="1285"/>
      <c r="O9" s="49"/>
      <c r="P9" s="200"/>
      <c r="Q9" s="1596" t="s">
        <v>349</v>
      </c>
      <c r="R9" s="1597"/>
      <c r="S9" s="1597"/>
      <c r="T9" s="1597"/>
      <c r="U9" s="1598"/>
      <c r="V9" s="410"/>
      <c r="W9" s="1594"/>
      <c r="X9" s="1285"/>
      <c r="Y9" s="1567" t="s">
        <v>2410</v>
      </c>
      <c r="Z9" s="1568"/>
      <c r="AA9" s="1568"/>
      <c r="AB9" s="1569"/>
      <c r="AC9" s="49"/>
    </row>
    <row r="10" spans="1:29" ht="18" customHeight="1">
      <c r="A10" s="49"/>
      <c r="B10" s="200"/>
      <c r="C10" s="1599" t="s">
        <v>350</v>
      </c>
      <c r="D10" s="1600"/>
      <c r="E10" s="1600"/>
      <c r="F10" s="1601"/>
      <c r="G10" s="410"/>
      <c r="H10" s="1594"/>
      <c r="I10" s="1285"/>
      <c r="J10" s="1570"/>
      <c r="K10" s="1571"/>
      <c r="L10" s="1571"/>
      <c r="M10" s="1572"/>
      <c r="N10" s="1285"/>
      <c r="O10" s="49"/>
      <c r="P10" s="200"/>
      <c r="Q10" s="1576" t="s">
        <v>2389</v>
      </c>
      <c r="R10" s="1577"/>
      <c r="S10" s="1577"/>
      <c r="T10" s="1577"/>
      <c r="U10" s="1578"/>
      <c r="V10" s="410"/>
      <c r="W10" s="1594"/>
      <c r="X10" s="1285"/>
      <c r="Y10" s="1570"/>
      <c r="Z10" s="1571"/>
      <c r="AA10" s="1571"/>
      <c r="AB10" s="1572"/>
      <c r="AC10" s="49"/>
    </row>
    <row r="11" spans="1:29" ht="18" customHeight="1">
      <c r="A11" s="49"/>
      <c r="B11" s="200"/>
      <c r="C11" s="1599"/>
      <c r="D11" s="1600"/>
      <c r="E11" s="1600"/>
      <c r="F11" s="1601"/>
      <c r="G11" s="410"/>
      <c r="H11" s="1594"/>
      <c r="I11" s="1285"/>
      <c r="J11" s="1570"/>
      <c r="K11" s="1571"/>
      <c r="L11" s="1571"/>
      <c r="M11" s="1572"/>
      <c r="N11" s="1285"/>
      <c r="O11" s="49"/>
      <c r="P11" s="200"/>
      <c r="Q11" s="1576"/>
      <c r="R11" s="1577"/>
      <c r="S11" s="1577"/>
      <c r="T11" s="1577"/>
      <c r="U11" s="1578"/>
      <c r="V11" s="410"/>
      <c r="W11" s="1594"/>
      <c r="X11" s="1285"/>
      <c r="Y11" s="1570"/>
      <c r="Z11" s="1571"/>
      <c r="AA11" s="1571"/>
      <c r="AB11" s="1572"/>
      <c r="AC11" s="49"/>
    </row>
    <row r="12" spans="1:29" ht="18" customHeight="1" thickBot="1">
      <c r="A12" s="49"/>
      <c r="B12" s="200"/>
      <c r="C12" s="1277" t="s">
        <v>358</v>
      </c>
      <c r="D12" s="58"/>
      <c r="E12" s="58"/>
      <c r="F12" s="1401"/>
      <c r="G12" s="410"/>
      <c r="H12" s="1594"/>
      <c r="I12" s="1285"/>
      <c r="J12" s="1573"/>
      <c r="K12" s="1574"/>
      <c r="L12" s="1574"/>
      <c r="M12" s="1575"/>
      <c r="N12" s="1285"/>
      <c r="O12" s="49"/>
      <c r="P12" s="200"/>
      <c r="Q12" s="1350" t="s">
        <v>2390</v>
      </c>
      <c r="R12" s="1351"/>
      <c r="S12" s="1351"/>
      <c r="T12" s="1351"/>
      <c r="U12" s="1352"/>
      <c r="V12" s="410"/>
      <c r="W12" s="1594"/>
      <c r="X12" s="1285"/>
      <c r="Y12" s="1573"/>
      <c r="Z12" s="1574"/>
      <c r="AA12" s="1574"/>
      <c r="AB12" s="1575"/>
      <c r="AC12" s="49"/>
    </row>
    <row r="13" spans="1:29" ht="18" customHeight="1" thickBot="1">
      <c r="A13" s="49"/>
      <c r="B13" s="200"/>
      <c r="C13" s="1579" t="s">
        <v>360</v>
      </c>
      <c r="D13" s="1580"/>
      <c r="E13" s="1580"/>
      <c r="F13" s="1581"/>
      <c r="G13" s="410"/>
      <c r="H13" s="1594"/>
      <c r="I13" s="1285"/>
      <c r="J13" s="4"/>
      <c r="K13" s="4"/>
      <c r="L13" s="4"/>
      <c r="M13" s="4"/>
      <c r="N13" s="1285"/>
      <c r="O13" s="49"/>
      <c r="P13" s="200"/>
      <c r="Q13" s="1348"/>
      <c r="R13" s="1351"/>
      <c r="S13" s="1351"/>
      <c r="T13" s="1351"/>
      <c r="U13" s="1352"/>
      <c r="V13" s="410"/>
      <c r="W13" s="1594"/>
      <c r="X13" s="1285"/>
      <c r="Y13" s="4"/>
      <c r="Z13" s="4"/>
      <c r="AA13" s="4"/>
      <c r="AB13" s="4"/>
      <c r="AC13" s="49"/>
    </row>
    <row r="14" spans="1:29" ht="18" customHeight="1" thickBot="1">
      <c r="A14" s="49"/>
      <c r="B14" s="200"/>
      <c r="C14" s="1579" t="s">
        <v>359</v>
      </c>
      <c r="D14" s="1580"/>
      <c r="E14" s="1580"/>
      <c r="F14" s="1581"/>
      <c r="G14" s="410"/>
      <c r="H14" s="1594"/>
      <c r="I14" s="1285"/>
      <c r="J14" s="1582" t="s">
        <v>2345</v>
      </c>
      <c r="K14" s="1583"/>
      <c r="L14" s="1583"/>
      <c r="M14" s="1584"/>
      <c r="N14" s="204"/>
      <c r="O14" s="49"/>
      <c r="P14" s="200"/>
      <c r="Q14" s="1579" t="s">
        <v>360</v>
      </c>
      <c r="R14" s="1580"/>
      <c r="S14" s="1580"/>
      <c r="T14" s="1580"/>
      <c r="U14" s="1581"/>
      <c r="V14" s="410"/>
      <c r="W14" s="1594"/>
      <c r="X14" s="1285"/>
      <c r="Y14" s="1582" t="s">
        <v>2345</v>
      </c>
      <c r="Z14" s="1583"/>
      <c r="AA14" s="1583"/>
      <c r="AB14" s="1584"/>
      <c r="AC14" s="49"/>
    </row>
    <row r="15" spans="1:29" ht="18" customHeight="1">
      <c r="A15" s="49"/>
      <c r="B15" s="200"/>
      <c r="C15" s="1397"/>
      <c r="D15" s="1398" t="s">
        <v>301</v>
      </c>
      <c r="E15" s="1399" t="s">
        <v>302</v>
      </c>
      <c r="F15" s="1400" t="s">
        <v>312</v>
      </c>
      <c r="G15" s="410"/>
      <c r="H15" s="1594"/>
      <c r="I15" s="1285"/>
      <c r="J15" s="1585"/>
      <c r="K15" s="1586"/>
      <c r="L15" s="1586"/>
      <c r="M15" s="1587"/>
      <c r="N15" s="204"/>
      <c r="O15" s="49"/>
      <c r="P15" s="200"/>
      <c r="Q15" s="1579" t="s">
        <v>359</v>
      </c>
      <c r="R15" s="1580"/>
      <c r="S15" s="1580"/>
      <c r="T15" s="1580"/>
      <c r="U15" s="1581"/>
      <c r="V15" s="410"/>
      <c r="W15" s="1594"/>
      <c r="X15" s="1285"/>
      <c r="Y15" s="1585"/>
      <c r="Z15" s="1586"/>
      <c r="AA15" s="1586"/>
      <c r="AB15" s="1587"/>
      <c r="AC15" s="49"/>
    </row>
    <row r="16" spans="1:29" ht="18" customHeight="1">
      <c r="A16" s="49"/>
      <c r="B16" s="200"/>
      <c r="C16" s="1278"/>
      <c r="D16" s="59">
        <v>3</v>
      </c>
      <c r="E16" s="60">
        <v>0.05</v>
      </c>
      <c r="F16" s="1402" t="s">
        <v>351</v>
      </c>
      <c r="G16" s="410"/>
      <c r="H16" s="1594"/>
      <c r="I16" s="1285"/>
      <c r="J16" s="1585"/>
      <c r="K16" s="1586"/>
      <c r="L16" s="1586"/>
      <c r="M16" s="1587"/>
      <c r="N16" s="204"/>
      <c r="O16" s="49"/>
      <c r="P16" s="200"/>
      <c r="Q16" s="1335" t="s">
        <v>2370</v>
      </c>
      <c r="R16" s="1338" t="s">
        <v>2375</v>
      </c>
      <c r="S16" s="1338" t="s">
        <v>2391</v>
      </c>
      <c r="T16" s="1342" t="s">
        <v>2382</v>
      </c>
      <c r="U16" s="1353" t="s">
        <v>2376</v>
      </c>
      <c r="V16" s="410"/>
      <c r="W16" s="1594"/>
      <c r="X16" s="1285"/>
      <c r="Y16" s="1585"/>
      <c r="Z16" s="1586"/>
      <c r="AA16" s="1586"/>
      <c r="AB16" s="1587"/>
      <c r="AC16" s="49"/>
    </row>
    <row r="17" spans="1:29" ht="18" customHeight="1">
      <c r="A17" s="49"/>
      <c r="B17" s="200"/>
      <c r="C17" s="1279" t="s">
        <v>352</v>
      </c>
      <c r="D17" s="61">
        <v>3</v>
      </c>
      <c r="E17" s="62"/>
      <c r="F17" s="1403" t="s">
        <v>162</v>
      </c>
      <c r="G17" s="410"/>
      <c r="H17" s="1594"/>
      <c r="I17" s="1285"/>
      <c r="J17" s="1585"/>
      <c r="K17" s="1586"/>
      <c r="L17" s="1586"/>
      <c r="M17" s="1587"/>
      <c r="N17" s="204"/>
      <c r="O17" s="49"/>
      <c r="P17" s="200"/>
      <c r="Q17" s="1265">
        <v>3</v>
      </c>
      <c r="R17" s="1339">
        <v>0.05</v>
      </c>
      <c r="S17" s="1340" t="s">
        <v>282</v>
      </c>
      <c r="T17" s="1354">
        <v>2.5</v>
      </c>
      <c r="U17" s="1334" t="s">
        <v>22</v>
      </c>
      <c r="V17" s="410"/>
      <c r="W17" s="1594"/>
      <c r="X17" s="1285"/>
      <c r="Y17" s="1585"/>
      <c r="Z17" s="1586"/>
      <c r="AA17" s="1586"/>
      <c r="AB17" s="1587"/>
      <c r="AC17" s="49"/>
    </row>
    <row r="18" spans="1:29" ht="18" customHeight="1">
      <c r="A18" s="49"/>
      <c r="B18" s="200"/>
      <c r="C18" s="1579" t="s">
        <v>353</v>
      </c>
      <c r="D18" s="1580"/>
      <c r="E18" s="1580"/>
      <c r="F18" s="1581"/>
      <c r="G18" s="410"/>
      <c r="H18" s="1594"/>
      <c r="I18" s="1285"/>
      <c r="J18" s="1269" t="s">
        <v>2346</v>
      </c>
      <c r="K18" s="1270"/>
      <c r="L18" s="1270"/>
      <c r="M18" s="1271"/>
      <c r="N18" s="204"/>
      <c r="O18" s="49"/>
      <c r="P18" s="200"/>
      <c r="Q18" s="1265"/>
      <c r="R18" s="1339">
        <v>0.15</v>
      </c>
      <c r="S18" s="1340" t="s">
        <v>353</v>
      </c>
      <c r="T18" s="1354">
        <v>0.72499999999999998</v>
      </c>
      <c r="U18" s="1334" t="s">
        <v>22</v>
      </c>
      <c r="V18" s="410"/>
      <c r="W18" s="1594"/>
      <c r="X18" s="1285"/>
      <c r="Y18" s="1269" t="s">
        <v>2346</v>
      </c>
      <c r="Z18" s="1270"/>
      <c r="AA18" s="1270"/>
      <c r="AB18" s="1271"/>
      <c r="AC18" s="49"/>
    </row>
    <row r="19" spans="1:29" ht="18" customHeight="1">
      <c r="A19" s="49"/>
      <c r="B19" s="200"/>
      <c r="C19" s="1280"/>
      <c r="D19" s="63"/>
      <c r="E19" s="62">
        <v>0.15</v>
      </c>
      <c r="F19" s="1403" t="s">
        <v>351</v>
      </c>
      <c r="G19" s="410"/>
      <c r="H19" s="1594"/>
      <c r="I19" s="1285"/>
      <c r="J19" s="1272" t="s">
        <v>2347</v>
      </c>
      <c r="K19" s="1270"/>
      <c r="L19" s="1270"/>
      <c r="M19" s="1271"/>
      <c r="N19" s="204"/>
      <c r="O19" s="49"/>
      <c r="P19" s="200"/>
      <c r="Q19" s="1265">
        <v>3</v>
      </c>
      <c r="R19" s="1339"/>
      <c r="S19" s="1340" t="s">
        <v>282</v>
      </c>
      <c r="T19" s="1354">
        <v>12</v>
      </c>
      <c r="U19" s="1334" t="s">
        <v>282</v>
      </c>
      <c r="V19" s="410"/>
      <c r="W19" s="1594"/>
      <c r="X19" s="1285"/>
      <c r="Y19" s="1272" t="s">
        <v>2347</v>
      </c>
      <c r="Z19" s="1270"/>
      <c r="AA19" s="1270"/>
      <c r="AB19" s="1271"/>
      <c r="AC19" s="49"/>
    </row>
    <row r="20" spans="1:29" ht="18" customHeight="1">
      <c r="A20" s="49"/>
      <c r="B20" s="200"/>
      <c r="C20" s="1622" t="s">
        <v>2359</v>
      </c>
      <c r="D20" s="1623"/>
      <c r="E20" s="1623"/>
      <c r="F20" s="1624"/>
      <c r="G20" s="410"/>
      <c r="H20" s="1594"/>
      <c r="I20" s="1285"/>
      <c r="J20" s="1272" t="s">
        <v>307</v>
      </c>
      <c r="K20" s="1270"/>
      <c r="L20" s="1270"/>
      <c r="M20" s="1271"/>
      <c r="N20" s="204"/>
      <c r="O20" s="49"/>
      <c r="P20" s="200"/>
      <c r="Q20" s="1588" t="s">
        <v>2392</v>
      </c>
      <c r="R20" s="1589"/>
      <c r="S20" s="1589"/>
      <c r="T20" s="1589"/>
      <c r="U20" s="1590"/>
      <c r="V20" s="410"/>
      <c r="W20" s="1594"/>
      <c r="X20" s="1285"/>
      <c r="Y20" s="1272" t="s">
        <v>307</v>
      </c>
      <c r="Z20" s="1270"/>
      <c r="AA20" s="1270"/>
      <c r="AB20" s="1271"/>
      <c r="AC20" s="49"/>
    </row>
    <row r="21" spans="1:29" ht="18" customHeight="1">
      <c r="A21" s="49"/>
      <c r="B21" s="200"/>
      <c r="C21" s="1622"/>
      <c r="D21" s="1623"/>
      <c r="E21" s="1623"/>
      <c r="F21" s="1624"/>
      <c r="G21" s="410"/>
      <c r="H21" s="1594"/>
      <c r="I21" s="1285"/>
      <c r="J21" s="1272" t="s">
        <v>308</v>
      </c>
      <c r="K21" s="1270"/>
      <c r="L21" s="1270"/>
      <c r="M21" s="1271"/>
      <c r="N21" s="204"/>
      <c r="O21" s="49"/>
      <c r="P21" s="200"/>
      <c r="Q21" s="1588"/>
      <c r="R21" s="1589"/>
      <c r="S21" s="1589"/>
      <c r="T21" s="1589"/>
      <c r="U21" s="1590"/>
      <c r="V21" s="410"/>
      <c r="W21" s="1594"/>
      <c r="X21" s="1285"/>
      <c r="Y21" s="1272" t="s">
        <v>308</v>
      </c>
      <c r="Z21" s="1270"/>
      <c r="AA21" s="1270"/>
      <c r="AB21" s="1271"/>
      <c r="AC21" s="49"/>
    </row>
    <row r="22" spans="1:29" ht="18" customHeight="1" thickBot="1">
      <c r="A22" s="49"/>
      <c r="B22" s="200"/>
      <c r="C22" s="1292" t="s">
        <v>2360</v>
      </c>
      <c r="D22" s="110"/>
      <c r="E22" s="110"/>
      <c r="F22" s="1404"/>
      <c r="G22" s="410"/>
      <c r="H22" s="1594"/>
      <c r="I22" s="1285"/>
      <c r="J22" s="1273">
        <v>15</v>
      </c>
      <c r="K22" s="1274">
        <v>15</v>
      </c>
      <c r="L22" s="1274">
        <v>15</v>
      </c>
      <c r="M22" s="1275">
        <v>15</v>
      </c>
      <c r="N22" s="204" t="s">
        <v>2098</v>
      </c>
      <c r="O22" s="49"/>
      <c r="P22" s="200"/>
      <c r="Q22" s="1345"/>
      <c r="R22" s="1346"/>
      <c r="S22" s="1346"/>
      <c r="T22" s="1342" t="s">
        <v>2382</v>
      </c>
      <c r="U22" s="1353" t="s">
        <v>2376</v>
      </c>
      <c r="V22" s="410"/>
      <c r="W22" s="1594"/>
      <c r="X22" s="1285"/>
      <c r="Y22" s="1273">
        <v>15</v>
      </c>
      <c r="Z22" s="1274">
        <v>15</v>
      </c>
      <c r="AA22" s="1274">
        <v>15</v>
      </c>
      <c r="AB22" s="1275">
        <v>15</v>
      </c>
      <c r="AC22" s="49"/>
    </row>
    <row r="23" spans="1:29" ht="18" customHeight="1">
      <c r="A23" s="49"/>
      <c r="B23" s="200"/>
      <c r="C23" s="1294" t="s">
        <v>304</v>
      </c>
      <c r="D23" s="71" t="s">
        <v>22</v>
      </c>
      <c r="E23" s="68" t="s">
        <v>2344</v>
      </c>
      <c r="F23" s="1405"/>
      <c r="G23" s="410"/>
      <c r="H23" s="1594"/>
      <c r="I23" s="1285"/>
      <c r="J23" s="1285"/>
      <c r="K23" s="1285"/>
      <c r="L23" s="1285"/>
      <c r="M23" s="1285"/>
      <c r="N23" s="1285"/>
      <c r="O23" s="49"/>
      <c r="P23" s="200"/>
      <c r="Q23" s="1348"/>
      <c r="R23" s="1349"/>
      <c r="S23" s="1349" t="s">
        <v>2360</v>
      </c>
      <c r="T23" s="1355">
        <v>12</v>
      </c>
      <c r="U23" s="1334" t="s">
        <v>282</v>
      </c>
      <c r="V23" s="410"/>
      <c r="W23" s="1594"/>
      <c r="X23" s="1285"/>
      <c r="Y23" s="1285"/>
      <c r="Z23" s="1285"/>
      <c r="AA23" s="1285"/>
      <c r="AB23" s="1285"/>
      <c r="AC23" s="49"/>
    </row>
    <row r="24" spans="1:29" ht="18" customHeight="1">
      <c r="A24" s="49"/>
      <c r="B24" s="200"/>
      <c r="C24" s="1295">
        <v>1</v>
      </c>
      <c r="D24" s="1291">
        <v>1</v>
      </c>
      <c r="E24" s="1293">
        <v>1.2</v>
      </c>
      <c r="F24" s="1405"/>
      <c r="G24" s="1285"/>
      <c r="H24" s="1594"/>
      <c r="I24" s="1285"/>
      <c r="J24" s="1296" t="s">
        <v>362</v>
      </c>
      <c r="K24" s="1301" t="s">
        <v>2362</v>
      </c>
      <c r="L24" s="1285"/>
      <c r="M24" s="1285"/>
      <c r="N24" s="1285"/>
      <c r="O24" s="49"/>
      <c r="P24" s="200"/>
      <c r="Q24" s="1348"/>
      <c r="R24" s="1351"/>
      <c r="S24" s="1351"/>
      <c r="T24" s="1351"/>
      <c r="U24" s="1352"/>
      <c r="V24" s="1285"/>
      <c r="W24" s="1594"/>
      <c r="X24" s="1285"/>
      <c r="Y24" s="1290" t="s">
        <v>2356</v>
      </c>
      <c r="Z24" s="1285"/>
      <c r="AA24" s="1285"/>
      <c r="AB24" s="1285"/>
      <c r="AC24" s="49"/>
    </row>
    <row r="25" spans="1:29" ht="18" customHeight="1">
      <c r="A25" s="49"/>
      <c r="B25" s="200"/>
      <c r="C25" s="1406"/>
      <c r="D25" s="121"/>
      <c r="E25" s="121"/>
      <c r="F25" s="1407"/>
      <c r="G25" s="1285"/>
      <c r="H25" s="1594"/>
      <c r="I25" s="1285"/>
      <c r="J25" s="1297" t="s">
        <v>304</v>
      </c>
      <c r="K25" s="1302" t="s">
        <v>2363</v>
      </c>
      <c r="L25" s="1285"/>
      <c r="M25" s="1285"/>
      <c r="N25" s="1285"/>
      <c r="O25" s="49"/>
      <c r="P25" s="200"/>
      <c r="Q25" s="1281" t="s">
        <v>2395</v>
      </c>
      <c r="R25" s="64"/>
      <c r="S25" s="64"/>
      <c r="T25" s="64"/>
      <c r="U25" s="1356"/>
      <c r="V25" s="1285"/>
      <c r="W25" s="1594"/>
      <c r="X25" s="1285"/>
      <c r="Y25" s="1289" t="s">
        <v>343</v>
      </c>
      <c r="Z25" s="1288" t="s">
        <v>2358</v>
      </c>
      <c r="AA25" s="1285"/>
      <c r="AB25" s="1285"/>
      <c r="AC25" s="49"/>
    </row>
    <row r="26" spans="1:29" ht="18" customHeight="1">
      <c r="A26" s="49"/>
      <c r="B26" s="200"/>
      <c r="C26" s="1281" t="s">
        <v>355</v>
      </c>
      <c r="D26" s="64"/>
      <c r="E26" s="64"/>
      <c r="F26" s="1356"/>
      <c r="G26" s="1285"/>
      <c r="H26" s="1594"/>
      <c r="I26" s="1285"/>
      <c r="J26" s="1298" t="s">
        <v>22</v>
      </c>
      <c r="K26" s="1302" t="s">
        <v>2364</v>
      </c>
      <c r="L26" s="1285"/>
      <c r="M26" s="1285"/>
      <c r="N26" s="1285"/>
      <c r="O26" s="49"/>
      <c r="P26" s="200"/>
      <c r="Q26" s="1347" t="s">
        <v>2396</v>
      </c>
      <c r="R26" s="1357"/>
      <c r="S26" s="1357"/>
      <c r="T26" s="1357"/>
      <c r="U26" s="1358"/>
      <c r="V26" s="1285"/>
      <c r="W26" s="1594"/>
      <c r="X26" s="1285"/>
      <c r="Y26" s="1289" t="s">
        <v>343</v>
      </c>
      <c r="Z26" s="1288" t="s">
        <v>2357</v>
      </c>
      <c r="AA26" s="1285"/>
      <c r="AB26" s="1285"/>
      <c r="AC26" s="49"/>
    </row>
    <row r="27" spans="1:29" ht="18" customHeight="1">
      <c r="A27" s="49"/>
      <c r="B27" s="200"/>
      <c r="C27" s="1406"/>
      <c r="D27" s="121"/>
      <c r="E27" s="121"/>
      <c r="F27" s="1407"/>
      <c r="G27" s="1285"/>
      <c r="H27" s="1594"/>
      <c r="I27" s="1285"/>
      <c r="J27" s="1299" t="s">
        <v>2344</v>
      </c>
      <c r="K27" s="1303" t="s">
        <v>2365</v>
      </c>
      <c r="L27" s="1285"/>
      <c r="M27" s="1285"/>
      <c r="N27" s="1285"/>
      <c r="O27" s="49"/>
      <c r="P27" s="200"/>
      <c r="Q27" s="1359" t="s">
        <v>2377</v>
      </c>
      <c r="R27" s="1360" t="s">
        <v>2378</v>
      </c>
      <c r="S27" s="1357"/>
      <c r="T27" s="1357"/>
      <c r="U27" s="1358"/>
      <c r="V27" s="1285"/>
      <c r="W27" s="1594"/>
      <c r="X27" s="1285"/>
      <c r="Y27" s="1285"/>
      <c r="Z27" s="1285"/>
      <c r="AA27" s="1285"/>
      <c r="AB27" s="1285"/>
      <c r="AC27" s="49"/>
    </row>
    <row r="28" spans="1:29" ht="18" customHeight="1">
      <c r="A28" s="49"/>
      <c r="B28" s="200"/>
      <c r="C28" s="1625" t="s">
        <v>361</v>
      </c>
      <c r="D28" s="1626"/>
      <c r="E28" s="1626"/>
      <c r="F28" s="1627"/>
      <c r="G28" s="105"/>
      <c r="H28" s="1594"/>
      <c r="I28" s="1285"/>
      <c r="J28" s="1285"/>
      <c r="K28" s="1285"/>
      <c r="L28" s="1285"/>
      <c r="M28" s="1285"/>
      <c r="N28" s="1285"/>
      <c r="O28" s="49"/>
      <c r="P28" s="200"/>
      <c r="Q28" s="1361" t="s">
        <v>2397</v>
      </c>
      <c r="R28" s="1357"/>
      <c r="S28" s="1357"/>
      <c r="T28" s="1357"/>
      <c r="U28" s="1358"/>
      <c r="V28" s="105"/>
      <c r="W28" s="1594"/>
      <c r="X28" s="1285"/>
      <c r="Y28" s="46" t="s">
        <v>344</v>
      </c>
      <c r="Z28" s="106" t="s">
        <v>345</v>
      </c>
      <c r="AA28" s="114"/>
      <c r="AB28" s="114"/>
      <c r="AC28" s="49"/>
    </row>
    <row r="29" spans="1:29" ht="18" customHeight="1" thickBot="1">
      <c r="A29" s="49"/>
      <c r="B29" s="200"/>
      <c r="C29" s="1625"/>
      <c r="D29" s="1626"/>
      <c r="E29" s="1626"/>
      <c r="F29" s="1627"/>
      <c r="G29" s="1286"/>
      <c r="H29" s="1595"/>
      <c r="I29" s="1285"/>
      <c r="J29" s="1290" t="s">
        <v>2356</v>
      </c>
      <c r="K29" s="1285"/>
      <c r="L29" s="1285"/>
      <c r="M29" s="1285"/>
      <c r="N29" s="1285"/>
      <c r="O29" s="49"/>
      <c r="P29" s="200"/>
      <c r="Q29" s="1362"/>
      <c r="R29" s="1363"/>
      <c r="S29" s="1363"/>
      <c r="T29" s="1363"/>
      <c r="U29" s="1358"/>
      <c r="V29" s="1286"/>
      <c r="W29" s="1595"/>
      <c r="X29" s="1285"/>
      <c r="Y29" s="114"/>
      <c r="Z29" s="114"/>
      <c r="AA29" s="114"/>
      <c r="AB29" s="114"/>
      <c r="AC29" s="49"/>
    </row>
    <row r="30" spans="1:29" ht="18" customHeight="1">
      <c r="A30" s="49"/>
      <c r="B30" s="200"/>
      <c r="C30" s="1625"/>
      <c r="D30" s="1626"/>
      <c r="E30" s="1626"/>
      <c r="F30" s="1627"/>
      <c r="G30" s="410" t="s">
        <v>354</v>
      </c>
      <c r="H30" s="1285"/>
      <c r="I30" s="1285"/>
      <c r="J30" s="1289" t="s">
        <v>343</v>
      </c>
      <c r="K30" s="1288" t="s">
        <v>2358</v>
      </c>
      <c r="L30" s="1285"/>
      <c r="M30" s="1285"/>
      <c r="N30" s="1285"/>
      <c r="O30" s="49"/>
      <c r="P30" s="200"/>
      <c r="Q30" s="1343" t="s">
        <v>2385</v>
      </c>
      <c r="R30" s="1351"/>
      <c r="S30" s="1351"/>
      <c r="T30" s="1351"/>
      <c r="U30" s="1352"/>
      <c r="V30" s="1285"/>
      <c r="W30" s="1285"/>
      <c r="X30" s="1285"/>
      <c r="Y30" s="119" t="s">
        <v>372</v>
      </c>
      <c r="Z30" s="120"/>
      <c r="AA30" s="120"/>
      <c r="AB30" s="120"/>
      <c r="AC30" s="49"/>
    </row>
    <row r="31" spans="1:29" ht="18" customHeight="1">
      <c r="A31" s="49"/>
      <c r="B31" s="200"/>
      <c r="C31" s="1628" t="s">
        <v>2352</v>
      </c>
      <c r="D31" s="1629"/>
      <c r="E31" s="1629"/>
      <c r="F31" s="1630"/>
      <c r="G31" s="1285"/>
      <c r="H31" s="1285"/>
      <c r="I31" s="1285"/>
      <c r="J31" s="1289" t="s">
        <v>343</v>
      </c>
      <c r="K31" s="1288" t="s">
        <v>2357</v>
      </c>
      <c r="L31" s="1285"/>
      <c r="M31" s="1285"/>
      <c r="N31" s="1285"/>
      <c r="O31" s="49"/>
      <c r="P31" s="200"/>
      <c r="Q31" s="1558" t="s">
        <v>2398</v>
      </c>
      <c r="R31" s="1559"/>
      <c r="S31" s="1559"/>
      <c r="T31" s="1559"/>
      <c r="U31" s="1560"/>
      <c r="V31" s="1285"/>
      <c r="W31" s="1285"/>
      <c r="X31" s="1285"/>
      <c r="Z31" s="110"/>
      <c r="AA31" s="110"/>
      <c r="AB31" s="110"/>
      <c r="AC31" s="49"/>
    </row>
    <row r="32" spans="1:29" ht="18" customHeight="1">
      <c r="A32" s="49"/>
      <c r="B32" s="200"/>
      <c r="C32" s="1628"/>
      <c r="D32" s="1629"/>
      <c r="E32" s="1629"/>
      <c r="F32" s="1630"/>
      <c r="G32" s="1285"/>
      <c r="H32" s="200"/>
      <c r="I32" s="1285"/>
      <c r="J32" s="1285"/>
      <c r="K32" s="1285"/>
      <c r="L32" s="1285"/>
      <c r="M32" s="1285"/>
      <c r="N32" s="1285"/>
      <c r="O32" s="49"/>
      <c r="P32" s="200"/>
      <c r="Q32" s="1558"/>
      <c r="R32" s="1559"/>
      <c r="S32" s="1559"/>
      <c r="T32" s="1559"/>
      <c r="U32" s="1560"/>
      <c r="V32" s="1285"/>
      <c r="W32" s="1285"/>
      <c r="X32" s="1285"/>
      <c r="Y32" s="1373" t="str">
        <f ca="1">"Page "&amp;_xlfn.SHEET()&amp;" sur "&amp;_xlfn.SHEETS()</f>
        <v>Page 2 sur 11</v>
      </c>
      <c r="Z32" s="110"/>
      <c r="AA32" s="110"/>
      <c r="AB32" s="110"/>
      <c r="AC32" s="49"/>
    </row>
    <row r="33" spans="1:29" ht="18" customHeight="1" thickBot="1">
      <c r="A33" s="49"/>
      <c r="B33" s="200"/>
      <c r="C33" s="1628"/>
      <c r="D33" s="1629"/>
      <c r="E33" s="1629"/>
      <c r="F33" s="1630"/>
      <c r="G33" s="1285"/>
      <c r="H33" s="200"/>
      <c r="I33" s="1285"/>
      <c r="J33" s="46" t="s">
        <v>344</v>
      </c>
      <c r="K33" s="106" t="s">
        <v>345</v>
      </c>
      <c r="L33" s="114"/>
      <c r="M33" s="114"/>
      <c r="N33" s="1285"/>
      <c r="O33" s="49"/>
      <c r="P33" s="200"/>
      <c r="Q33" s="1362"/>
      <c r="R33" s="1363"/>
      <c r="S33" s="1363"/>
      <c r="T33" s="1363"/>
      <c r="U33" s="1358"/>
      <c r="V33" s="1285"/>
      <c r="W33" s="1285"/>
      <c r="X33" s="1285"/>
      <c r="Y33" s="1285"/>
      <c r="Z33" s="1285"/>
      <c r="AA33" s="1285"/>
      <c r="AB33" s="110"/>
      <c r="AC33" s="49"/>
    </row>
    <row r="34" spans="1:29" ht="18" customHeight="1">
      <c r="A34" s="49"/>
      <c r="B34" s="200"/>
      <c r="C34" s="1406"/>
      <c r="D34" s="121"/>
      <c r="E34" s="121"/>
      <c r="F34" s="1407"/>
      <c r="G34" s="1285"/>
      <c r="H34" s="200"/>
      <c r="I34" s="1285"/>
      <c r="J34" s="114"/>
      <c r="K34" s="114"/>
      <c r="L34" s="114"/>
      <c r="M34" s="114"/>
      <c r="N34" s="1285"/>
      <c r="O34" s="49"/>
      <c r="P34" s="200"/>
      <c r="Q34" s="1364" t="s">
        <v>2394</v>
      </c>
      <c r="R34" s="1351"/>
      <c r="S34" s="1351"/>
      <c r="T34" s="1351"/>
      <c r="U34" s="1352"/>
      <c r="V34" s="1285"/>
      <c r="W34" s="1285"/>
      <c r="X34" s="1549" t="s">
        <v>1588</v>
      </c>
      <c r="Y34" s="1550"/>
      <c r="Z34" s="1550"/>
      <c r="AA34" s="1551"/>
      <c r="AB34" s="110"/>
      <c r="AC34" s="49"/>
    </row>
    <row r="35" spans="1:29" ht="18" customHeight="1">
      <c r="A35" s="49"/>
      <c r="B35" s="200"/>
      <c r="C35" s="1282" t="s">
        <v>2353</v>
      </c>
      <c r="D35" s="64"/>
      <c r="E35" s="64"/>
      <c r="F35" s="1356"/>
      <c r="G35" s="1285"/>
      <c r="H35" s="200"/>
      <c r="I35" s="1285"/>
      <c r="J35" s="119" t="s">
        <v>372</v>
      </c>
      <c r="K35" s="120"/>
      <c r="L35" s="120"/>
      <c r="M35" s="120"/>
      <c r="N35" s="1285"/>
      <c r="O35" s="49"/>
      <c r="P35" s="200"/>
      <c r="Q35" s="1362"/>
      <c r="R35" s="1365" t="s">
        <v>2399</v>
      </c>
      <c r="S35" s="1363"/>
      <c r="T35" s="1363"/>
      <c r="U35" s="1358"/>
      <c r="V35" s="1285"/>
      <c r="W35" s="1285"/>
      <c r="X35" s="1552"/>
      <c r="Y35" s="1553"/>
      <c r="Z35" s="1553"/>
      <c r="AA35" s="1554"/>
      <c r="AB35" s="110"/>
      <c r="AC35" s="49"/>
    </row>
    <row r="36" spans="1:29" ht="18" customHeight="1">
      <c r="A36" s="49"/>
      <c r="B36" s="200"/>
      <c r="C36" s="1631" t="s">
        <v>356</v>
      </c>
      <c r="D36" s="1632"/>
      <c r="E36" s="1632"/>
      <c r="F36" s="1633"/>
      <c r="G36" s="1285"/>
      <c r="H36" s="200"/>
      <c r="I36" s="1285"/>
      <c r="J36" s="1285"/>
      <c r="K36" s="1285"/>
      <c r="L36" s="1285"/>
      <c r="M36" s="1285"/>
      <c r="N36" s="1285"/>
      <c r="O36" s="49"/>
      <c r="P36" s="200"/>
      <c r="Q36" s="1362"/>
      <c r="R36" s="1365" t="s">
        <v>2400</v>
      </c>
      <c r="S36" s="1363"/>
      <c r="T36" s="1363"/>
      <c r="U36" s="1358"/>
      <c r="V36" s="1285"/>
      <c r="W36" s="1285"/>
      <c r="X36" s="1552"/>
      <c r="Y36" s="1553"/>
      <c r="Z36" s="1553"/>
      <c r="AA36" s="1554"/>
      <c r="AB36" s="110"/>
      <c r="AC36" s="49"/>
    </row>
    <row r="37" spans="1:29" ht="18" customHeight="1">
      <c r="A37" s="49"/>
      <c r="B37" s="200"/>
      <c r="C37" s="1631"/>
      <c r="D37" s="1632"/>
      <c r="E37" s="1632"/>
      <c r="F37" s="1633"/>
      <c r="G37" s="1285"/>
      <c r="H37" s="200"/>
      <c r="I37" s="1285"/>
      <c r="J37" s="1300" t="str">
        <f ca="1">"Page "&amp;_xlfn.SHEET()&amp;" sur "&amp;_xlfn.SHEETS()</f>
        <v>Page 2 sur 11</v>
      </c>
      <c r="K37" s="1285"/>
      <c r="L37" s="1285"/>
      <c r="M37" s="1285"/>
      <c r="N37" s="1285"/>
      <c r="O37" s="49"/>
      <c r="P37" s="200"/>
      <c r="Q37" s="1366" t="s">
        <v>2377</v>
      </c>
      <c r="R37" s="1365" t="s">
        <v>2401</v>
      </c>
      <c r="S37" s="1363"/>
      <c r="T37" s="1363"/>
      <c r="U37" s="1358"/>
      <c r="V37" s="1285"/>
      <c r="W37" s="1285"/>
      <c r="X37" s="1552"/>
      <c r="Y37" s="1553"/>
      <c r="Z37" s="1553"/>
      <c r="AA37" s="1554"/>
      <c r="AB37" s="110"/>
      <c r="AC37" s="49"/>
    </row>
    <row r="38" spans="1:29" ht="18" customHeight="1">
      <c r="A38" s="49"/>
      <c r="B38" s="200"/>
      <c r="C38" s="1634" t="s">
        <v>2441</v>
      </c>
      <c r="D38" s="1635"/>
      <c r="E38" s="1635"/>
      <c r="F38" s="1636"/>
      <c r="G38" s="1285"/>
      <c r="H38" s="200"/>
      <c r="I38" s="1285"/>
      <c r="J38" s="1285"/>
      <c r="K38" s="1285"/>
      <c r="L38" s="1285"/>
      <c r="M38" s="1285"/>
      <c r="N38" s="1285"/>
      <c r="O38" s="49"/>
      <c r="P38" s="200"/>
      <c r="Q38" s="1558" t="s">
        <v>2402</v>
      </c>
      <c r="R38" s="1559"/>
      <c r="S38" s="1559"/>
      <c r="T38" s="1559"/>
      <c r="U38" s="1560"/>
      <c r="V38" s="1285"/>
      <c r="W38" s="1285"/>
      <c r="X38" s="1552"/>
      <c r="Y38" s="1553"/>
      <c r="Z38" s="1553"/>
      <c r="AA38" s="1554"/>
      <c r="AB38" s="110"/>
      <c r="AC38" s="49"/>
    </row>
    <row r="39" spans="1:29" ht="18" customHeight="1" thickBot="1">
      <c r="A39" s="49"/>
      <c r="B39" s="200"/>
      <c r="C39" s="1634"/>
      <c r="D39" s="1635"/>
      <c r="E39" s="1635"/>
      <c r="F39" s="1636"/>
      <c r="G39" s="1285"/>
      <c r="H39" s="200"/>
      <c r="I39" s="1285"/>
      <c r="J39" s="115" t="s">
        <v>283</v>
      </c>
      <c r="K39" s="114"/>
      <c r="L39" s="114"/>
      <c r="M39" s="114"/>
      <c r="N39" s="1285"/>
      <c r="O39" s="49"/>
      <c r="P39" s="200"/>
      <c r="Q39" s="1558"/>
      <c r="R39" s="1559"/>
      <c r="S39" s="1559"/>
      <c r="T39" s="1559"/>
      <c r="U39" s="1560"/>
      <c r="V39" s="1285"/>
      <c r="W39" s="1285"/>
      <c r="X39" s="1555"/>
      <c r="Y39" s="1556"/>
      <c r="Z39" s="1556"/>
      <c r="AA39" s="1557"/>
      <c r="AB39" s="110"/>
      <c r="AC39" s="49"/>
    </row>
    <row r="40" spans="1:29" ht="18" customHeight="1">
      <c r="A40" s="49"/>
      <c r="B40" s="200"/>
      <c r="C40" s="1591" t="s">
        <v>2354</v>
      </c>
      <c r="D40" s="1592"/>
      <c r="E40" s="1592"/>
      <c r="F40" s="1593"/>
      <c r="G40" s="1285"/>
      <c r="H40" s="200"/>
      <c r="I40" s="1285"/>
      <c r="J40" s="116" t="s">
        <v>363</v>
      </c>
      <c r="K40" s="114"/>
      <c r="L40" s="114"/>
      <c r="M40" s="114"/>
      <c r="N40" s="1285"/>
      <c r="O40" s="49"/>
      <c r="P40" s="200"/>
      <c r="Q40" s="1558" t="s">
        <v>2403</v>
      </c>
      <c r="R40" s="1559"/>
      <c r="S40" s="1559"/>
      <c r="T40" s="1559"/>
      <c r="U40" s="1560"/>
      <c r="V40" s="1285"/>
      <c r="W40" s="1285"/>
      <c r="X40" s="1285"/>
      <c r="Y40" s="200"/>
      <c r="Z40" s="200"/>
      <c r="AA40" s="200"/>
      <c r="AB40" s="110"/>
      <c r="AC40" s="49"/>
    </row>
    <row r="41" spans="1:29" ht="18" customHeight="1">
      <c r="A41" s="49"/>
      <c r="B41" s="200"/>
      <c r="C41" s="1591"/>
      <c r="D41" s="1592"/>
      <c r="E41" s="1592"/>
      <c r="F41" s="1593"/>
      <c r="G41" s="1285"/>
      <c r="H41" s="200"/>
      <c r="I41" s="1285"/>
      <c r="J41" s="116" t="s">
        <v>364</v>
      </c>
      <c r="K41" s="114"/>
      <c r="L41" s="114"/>
      <c r="M41" s="114"/>
      <c r="N41" s="1285"/>
      <c r="O41" s="49"/>
      <c r="P41" s="200"/>
      <c r="Q41" s="1558"/>
      <c r="R41" s="1559"/>
      <c r="S41" s="1559"/>
      <c r="T41" s="1559"/>
      <c r="U41" s="1560"/>
      <c r="V41" s="1285"/>
      <c r="W41" s="1285"/>
      <c r="X41" s="1285"/>
      <c r="Y41" s="200"/>
      <c r="Z41" s="200"/>
      <c r="AA41" s="200"/>
      <c r="AB41" s="110"/>
      <c r="AC41" s="49"/>
    </row>
    <row r="42" spans="1:29" ht="18" customHeight="1">
      <c r="A42" s="49"/>
      <c r="B42" s="200"/>
      <c r="C42" s="1406"/>
      <c r="D42" s="121"/>
      <c r="E42" s="121"/>
      <c r="F42" s="1407"/>
      <c r="G42" s="1285"/>
      <c r="H42" s="200"/>
      <c r="I42" s="1285"/>
      <c r="J42" s="114" t="s">
        <v>365</v>
      </c>
      <c r="K42" s="114"/>
      <c r="L42" s="114"/>
      <c r="M42" s="114"/>
      <c r="N42" s="1285"/>
      <c r="O42" s="49"/>
      <c r="P42" s="200"/>
      <c r="Q42" s="1326"/>
      <c r="R42" s="1367"/>
      <c r="S42" s="1367"/>
      <c r="T42" s="1367"/>
      <c r="U42" s="1368"/>
      <c r="V42" s="1285"/>
      <c r="W42" s="1285"/>
      <c r="X42" s="1285"/>
      <c r="Y42" s="200"/>
      <c r="Z42" s="200"/>
      <c r="AA42" s="200"/>
      <c r="AB42" s="200"/>
      <c r="AC42" s="49"/>
    </row>
    <row r="43" spans="1:29" ht="18" customHeight="1">
      <c r="A43" s="49"/>
      <c r="B43" s="200"/>
      <c r="C43" s="1610" t="s">
        <v>2355</v>
      </c>
      <c r="D43" s="1611"/>
      <c r="E43" s="1611"/>
      <c r="F43" s="1612"/>
      <c r="G43" s="1285"/>
      <c r="H43" s="200"/>
      <c r="I43" s="1285"/>
      <c r="J43" s="114"/>
      <c r="K43" s="114" t="s">
        <v>366</v>
      </c>
      <c r="L43" s="114"/>
      <c r="M43" s="114"/>
      <c r="N43" s="1285"/>
      <c r="O43" s="49"/>
      <c r="P43" s="200"/>
      <c r="Q43" s="1305" t="s">
        <v>2367</v>
      </c>
      <c r="R43" s="114"/>
      <c r="S43" s="114"/>
      <c r="T43" s="114"/>
      <c r="U43" s="1337"/>
      <c r="V43" s="1285"/>
      <c r="W43" s="1285"/>
      <c r="X43" s="1285"/>
      <c r="Y43" s="200"/>
      <c r="Z43" s="200"/>
      <c r="AA43" s="200"/>
      <c r="AB43" s="200"/>
      <c r="AC43" s="49"/>
    </row>
    <row r="44" spans="1:29" ht="18" customHeight="1">
      <c r="A44" s="49"/>
      <c r="B44" s="200"/>
      <c r="C44" s="1613"/>
      <c r="D44" s="1614"/>
      <c r="E44" s="1614"/>
      <c r="F44" s="1615"/>
      <c r="G44" s="114"/>
      <c r="H44" s="200"/>
      <c r="I44" s="1285"/>
      <c r="J44" s="114" t="s">
        <v>368</v>
      </c>
      <c r="K44" s="114"/>
      <c r="L44" s="114"/>
      <c r="M44" s="114"/>
      <c r="N44" s="1285"/>
      <c r="O44" s="49"/>
      <c r="P44" s="200"/>
      <c r="Q44" s="1369" t="s">
        <v>363</v>
      </c>
      <c r="R44" s="114"/>
      <c r="S44" s="114"/>
      <c r="T44" s="114"/>
      <c r="U44" s="1337"/>
      <c r="V44" s="114"/>
      <c r="W44" s="1285"/>
      <c r="X44" s="1285"/>
      <c r="Y44" s="200"/>
      <c r="Z44" s="200"/>
      <c r="AA44" s="200"/>
      <c r="AB44" s="200"/>
      <c r="AC44" s="49"/>
    </row>
    <row r="45" spans="1:29" ht="18" customHeight="1" thickBot="1">
      <c r="A45" s="49"/>
      <c r="B45" s="200"/>
      <c r="C45" s="54">
        <v>10</v>
      </c>
      <c r="D45" s="1283">
        <v>10</v>
      </c>
      <c r="E45" s="1283">
        <v>10</v>
      </c>
      <c r="F45" s="1284">
        <v>10</v>
      </c>
      <c r="G45" s="114"/>
      <c r="H45" s="200"/>
      <c r="I45" s="1285"/>
      <c r="J45" s="114"/>
      <c r="K45" s="114" t="s">
        <v>367</v>
      </c>
      <c r="L45" s="114"/>
      <c r="M45" s="114"/>
      <c r="N45" s="1285"/>
      <c r="O45" s="49"/>
      <c r="P45" s="200"/>
      <c r="Q45" s="1369" t="s">
        <v>364</v>
      </c>
      <c r="R45" s="114"/>
      <c r="S45" s="114"/>
      <c r="T45" s="114"/>
      <c r="U45" s="1337"/>
      <c r="V45" s="114"/>
      <c r="W45" s="1285"/>
      <c r="X45" s="1285"/>
      <c r="Y45" s="200"/>
      <c r="Z45" s="200"/>
      <c r="AA45" s="200"/>
      <c r="AB45" s="200"/>
      <c r="AC45" s="49"/>
    </row>
    <row r="46" spans="1:29" ht="18" customHeight="1">
      <c r="A46" s="49"/>
      <c r="B46" s="200"/>
      <c r="C46" s="200"/>
      <c r="D46" s="200"/>
      <c r="E46" s="200"/>
      <c r="F46" s="200"/>
      <c r="G46" s="200"/>
      <c r="H46" s="200"/>
      <c r="I46" s="1285"/>
      <c r="J46" s="114"/>
      <c r="K46" s="114" t="s">
        <v>369</v>
      </c>
      <c r="L46" s="114"/>
      <c r="M46" s="114"/>
      <c r="N46" s="1285"/>
      <c r="O46" s="49"/>
      <c r="P46" s="200"/>
      <c r="Q46" s="1370" t="s">
        <v>365</v>
      </c>
      <c r="R46" s="114"/>
      <c r="S46" s="114"/>
      <c r="T46" s="114"/>
      <c r="U46" s="1337"/>
      <c r="V46" s="114"/>
      <c r="W46" s="1285"/>
      <c r="X46" s="1285"/>
      <c r="Y46" s="200"/>
      <c r="Z46" s="200"/>
      <c r="AA46" s="200"/>
      <c r="AB46" s="200"/>
      <c r="AC46" s="49"/>
    </row>
    <row r="47" spans="1:29" ht="18" customHeight="1">
      <c r="A47" s="49"/>
      <c r="B47" s="200"/>
      <c r="C47" s="200"/>
      <c r="D47" s="200"/>
      <c r="E47" s="200"/>
      <c r="F47" s="200"/>
      <c r="G47" s="200"/>
      <c r="H47" s="200"/>
      <c r="I47" s="1285"/>
      <c r="J47" s="114" t="s">
        <v>2361</v>
      </c>
      <c r="K47" s="114"/>
      <c r="L47" s="114"/>
      <c r="M47" s="114"/>
      <c r="N47" s="1285"/>
      <c r="O47" s="49"/>
      <c r="P47" s="200"/>
      <c r="Q47" s="1370"/>
      <c r="R47" s="114" t="s">
        <v>366</v>
      </c>
      <c r="S47" s="114"/>
      <c r="T47" s="114"/>
      <c r="U47" s="1337"/>
      <c r="V47" s="114"/>
      <c r="W47" s="1285"/>
      <c r="X47" s="1285"/>
      <c r="Y47" s="200"/>
      <c r="Z47" s="200"/>
      <c r="AA47" s="200"/>
      <c r="AB47" s="200"/>
      <c r="AC47" s="49"/>
    </row>
    <row r="48" spans="1:29" ht="18" customHeight="1">
      <c r="A48" s="49"/>
      <c r="B48" s="200"/>
      <c r="C48" s="200"/>
      <c r="D48" s="200"/>
      <c r="E48" s="200"/>
      <c r="F48" s="200"/>
      <c r="G48" s="200"/>
      <c r="H48" s="200"/>
      <c r="I48" s="1285"/>
      <c r="J48" s="1285"/>
      <c r="K48" s="1285"/>
      <c r="L48" s="1285"/>
      <c r="M48" s="1285"/>
      <c r="O48" s="49"/>
      <c r="P48" s="200"/>
      <c r="Q48" s="1371" t="s">
        <v>2404</v>
      </c>
      <c r="R48" s="114"/>
      <c r="S48" s="114"/>
      <c r="T48" s="114"/>
      <c r="U48" s="1337"/>
      <c r="V48" s="114"/>
      <c r="W48" s="1285"/>
      <c r="X48" s="1285"/>
      <c r="Y48" s="200"/>
      <c r="Z48" s="200"/>
      <c r="AA48" s="200"/>
      <c r="AB48" s="200"/>
      <c r="AC48" s="49"/>
    </row>
    <row r="49" spans="1:29" ht="18" customHeight="1">
      <c r="A49" s="49"/>
      <c r="B49" s="49"/>
      <c r="C49" s="49"/>
      <c r="D49" s="49"/>
      <c r="E49" s="49"/>
      <c r="F49" s="49"/>
      <c r="G49" s="49"/>
      <c r="H49" s="49"/>
      <c r="I49" s="49"/>
      <c r="J49" s="49"/>
      <c r="K49" s="49"/>
      <c r="L49" s="49"/>
      <c r="M49" s="49"/>
      <c r="N49" s="49"/>
      <c r="O49" s="49"/>
      <c r="P49" s="200"/>
      <c r="Q49" s="1370"/>
      <c r="R49" s="114" t="s">
        <v>367</v>
      </c>
      <c r="S49" s="114"/>
      <c r="T49" s="114"/>
      <c r="U49" s="1337"/>
      <c r="V49" s="114"/>
      <c r="W49" s="1285"/>
      <c r="X49" s="1285"/>
      <c r="Y49" s="200"/>
      <c r="Z49" s="200"/>
      <c r="AA49" s="200"/>
      <c r="AB49" s="200"/>
      <c r="AC49" s="49"/>
    </row>
    <row r="50" spans="1:29" ht="18" customHeight="1">
      <c r="A50" s="49"/>
      <c r="B50" s="49"/>
      <c r="C50" s="49"/>
      <c r="D50" s="49"/>
      <c r="E50" s="49"/>
      <c r="F50" s="49"/>
      <c r="G50" s="49"/>
      <c r="H50" s="49"/>
      <c r="I50" s="49"/>
      <c r="J50" s="49"/>
      <c r="K50" s="49"/>
      <c r="L50" s="49"/>
      <c r="M50" s="49"/>
      <c r="N50" s="49"/>
      <c r="O50" s="49"/>
      <c r="P50" s="200"/>
      <c r="Q50" s="1370"/>
      <c r="R50" s="114" t="s">
        <v>2405</v>
      </c>
      <c r="S50" s="114"/>
      <c r="T50" s="114"/>
      <c r="U50" s="1337"/>
      <c r="V50" s="114"/>
      <c r="W50" s="1285"/>
      <c r="X50" s="1285"/>
      <c r="Y50" s="200"/>
      <c r="Z50" s="200"/>
      <c r="AA50" s="200"/>
      <c r="AB50" s="200"/>
      <c r="AC50" s="49"/>
    </row>
    <row r="51" spans="1:29">
      <c r="A51" s="49"/>
      <c r="B51" s="49"/>
      <c r="C51" s="49"/>
      <c r="D51" s="49"/>
      <c r="E51" s="49"/>
      <c r="F51" s="49"/>
      <c r="G51" s="49"/>
      <c r="H51" s="49"/>
      <c r="I51" s="49"/>
      <c r="J51" s="49"/>
      <c r="K51" s="49"/>
      <c r="L51" s="49"/>
      <c r="M51" s="49"/>
      <c r="N51" s="49"/>
      <c r="O51" s="49"/>
      <c r="P51" s="200"/>
      <c r="Q51" s="1370" t="s">
        <v>2368</v>
      </c>
      <c r="R51" s="114"/>
      <c r="S51" s="114"/>
      <c r="T51" s="114"/>
      <c r="U51" s="1337"/>
      <c r="V51" s="114"/>
      <c r="W51" s="1285"/>
      <c r="X51" s="1285"/>
      <c r="Y51" s="200"/>
      <c r="Z51" s="200"/>
      <c r="AA51" s="200"/>
      <c r="AB51" s="200"/>
      <c r="AC51" s="49"/>
    </row>
    <row r="52" spans="1:29">
      <c r="A52" s="49"/>
      <c r="B52" s="49"/>
      <c r="C52" s="49"/>
      <c r="D52" s="49"/>
      <c r="E52" s="49"/>
      <c r="F52" s="49"/>
      <c r="G52" s="49"/>
      <c r="H52" s="49"/>
      <c r="I52" s="49"/>
      <c r="J52" s="49"/>
      <c r="K52" s="49"/>
      <c r="L52" s="49"/>
      <c r="M52" s="49"/>
      <c r="N52" s="49"/>
      <c r="O52" s="49"/>
      <c r="P52" s="200"/>
      <c r="Q52" s="1370" t="s">
        <v>2369</v>
      </c>
      <c r="R52" s="114"/>
      <c r="S52" s="114"/>
      <c r="T52" s="114"/>
      <c r="U52" s="1337"/>
      <c r="V52" s="114"/>
      <c r="W52" s="1285"/>
      <c r="X52" s="1285"/>
      <c r="Y52" s="200"/>
      <c r="Z52" s="200"/>
      <c r="AA52" s="200"/>
      <c r="AB52" s="200"/>
      <c r="AC52" s="49"/>
    </row>
    <row r="53" spans="1:29">
      <c r="A53" s="49"/>
      <c r="B53" s="49"/>
      <c r="C53" s="49"/>
      <c r="D53" s="49"/>
      <c r="E53" s="49"/>
      <c r="F53" s="49"/>
      <c r="G53" s="49"/>
      <c r="H53" s="49"/>
      <c r="I53" s="49"/>
      <c r="J53" s="49"/>
      <c r="K53" s="49"/>
      <c r="L53" s="49"/>
      <c r="M53" s="49"/>
      <c r="N53" s="49"/>
      <c r="O53" s="49"/>
      <c r="P53" s="200"/>
      <c r="Q53" s="1370" t="s">
        <v>2408</v>
      </c>
      <c r="R53" s="1363"/>
      <c r="S53" s="1363"/>
      <c r="T53" s="1363"/>
      <c r="U53" s="1372" t="s">
        <v>2406</v>
      </c>
      <c r="V53" s="114"/>
      <c r="W53" s="1285"/>
      <c r="X53" s="1285"/>
      <c r="Y53" s="200"/>
      <c r="Z53" s="200"/>
      <c r="AA53" s="200"/>
      <c r="AB53" s="200"/>
      <c r="AC53" s="49"/>
    </row>
    <row r="54" spans="1:29">
      <c r="A54" s="49"/>
      <c r="B54" s="49"/>
      <c r="C54" s="49"/>
      <c r="D54" s="49"/>
      <c r="E54" s="49"/>
      <c r="F54" s="49"/>
      <c r="G54" s="49"/>
      <c r="H54" s="49"/>
      <c r="I54" s="49"/>
      <c r="J54" s="49"/>
      <c r="K54" s="49"/>
      <c r="L54" s="49"/>
      <c r="M54" s="49"/>
      <c r="N54" s="49"/>
      <c r="O54" s="49"/>
      <c r="P54" s="200"/>
      <c r="Q54" s="1266"/>
      <c r="R54" s="1341"/>
      <c r="S54" s="1341"/>
      <c r="T54" s="1363"/>
      <c r="U54" s="1372" t="s">
        <v>2407</v>
      </c>
      <c r="V54" s="114"/>
      <c r="W54" s="1285"/>
      <c r="X54" s="1285"/>
      <c r="Y54" s="200"/>
      <c r="Z54" s="200"/>
      <c r="AA54" s="200"/>
      <c r="AB54" s="200"/>
      <c r="AC54" s="49"/>
    </row>
    <row r="55" spans="1:29" ht="13.5" thickBot="1">
      <c r="A55" s="49"/>
      <c r="B55" s="49"/>
      <c r="C55" s="49"/>
      <c r="D55" s="49"/>
      <c r="E55" s="49"/>
      <c r="F55" s="49"/>
      <c r="G55" s="49"/>
      <c r="H55" s="49"/>
      <c r="I55" s="49"/>
      <c r="J55" s="49"/>
      <c r="K55" s="49"/>
      <c r="L55" s="49"/>
      <c r="M55" s="49"/>
      <c r="N55" s="49"/>
      <c r="O55" s="49"/>
      <c r="P55" s="200"/>
      <c r="Q55" s="54">
        <v>12</v>
      </c>
      <c r="R55" s="1283">
        <v>12</v>
      </c>
      <c r="S55" s="1283">
        <v>19</v>
      </c>
      <c r="T55" s="1283">
        <v>12</v>
      </c>
      <c r="U55" s="1284">
        <v>12</v>
      </c>
      <c r="V55" s="410" t="s">
        <v>354</v>
      </c>
      <c r="W55" s="1285"/>
      <c r="X55" s="1285"/>
      <c r="Y55" s="200"/>
      <c r="Z55" s="200"/>
      <c r="AA55" s="200"/>
      <c r="AB55" s="200"/>
      <c r="AC55" s="49"/>
    </row>
    <row r="56" spans="1:29">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row>
    <row r="57" spans="1:29">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117" t="s">
        <v>370</v>
      </c>
    </row>
    <row r="58" spans="1:29" ht="15">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118" t="str">
        <f t="shared" ref="AC58" si="0">ADDRESS(ROW(),COLUMN(),4)</f>
        <v>AC58</v>
      </c>
    </row>
    <row r="59" spans="1:29">
      <c r="Q59" s="110"/>
      <c r="R59" s="110"/>
      <c r="S59" s="110"/>
      <c r="T59" s="110"/>
      <c r="U59" s="110"/>
      <c r="V59" s="110"/>
      <c r="W59" s="110"/>
      <c r="X59" s="110"/>
      <c r="Y59" s="110"/>
      <c r="Z59" s="110"/>
      <c r="AA59" s="110"/>
      <c r="AB59" s="110"/>
      <c r="AC59"/>
    </row>
  </sheetData>
  <mergeCells count="35">
    <mergeCell ref="C13:F13"/>
    <mergeCell ref="C14:F14"/>
    <mergeCell ref="J14:M17"/>
    <mergeCell ref="C43:F44"/>
    <mergeCell ref="Q5:U6"/>
    <mergeCell ref="C18:F18"/>
    <mergeCell ref="C20:F21"/>
    <mergeCell ref="C28:F30"/>
    <mergeCell ref="C31:F33"/>
    <mergeCell ref="C36:F37"/>
    <mergeCell ref="C38:F39"/>
    <mergeCell ref="C5:F6"/>
    <mergeCell ref="H5:H6"/>
    <mergeCell ref="C7:F8"/>
    <mergeCell ref="W5:W6"/>
    <mergeCell ref="Q7:U8"/>
    <mergeCell ref="W7:W29"/>
    <mergeCell ref="Q9:U9"/>
    <mergeCell ref="Q31:U32"/>
    <mergeCell ref="X34:AA39"/>
    <mergeCell ref="Q38:U39"/>
    <mergeCell ref="Q40:U41"/>
    <mergeCell ref="B2:N3"/>
    <mergeCell ref="P2:AB3"/>
    <mergeCell ref="Y9:AB12"/>
    <mergeCell ref="Q10:U11"/>
    <mergeCell ref="Q14:U14"/>
    <mergeCell ref="Y14:AB17"/>
    <mergeCell ref="Q15:U15"/>
    <mergeCell ref="Q20:U21"/>
    <mergeCell ref="C40:F41"/>
    <mergeCell ref="H7:H29"/>
    <mergeCell ref="C9:F9"/>
    <mergeCell ref="J9:M12"/>
    <mergeCell ref="C10:F11"/>
  </mergeCells>
  <conditionalFormatting sqref="C24:D24">
    <cfRule type="expression" dxfId="33" priority="18" stopIfTrue="1">
      <formula>OR(ROW()=CELL("ligne"),COLUMN()=CELL("colonne"))</formula>
    </cfRule>
  </conditionalFormatting>
  <conditionalFormatting sqref="E24">
    <cfRule type="expression" dxfId="32" priority="17" stopIfTrue="1">
      <formula>OR(ROW()=CELL("ligne"),COLUMN()=CELL("colonne"))</formula>
    </cfRule>
  </conditionalFormatting>
  <conditionalFormatting sqref="K26">
    <cfRule type="expression" dxfId="31" priority="16" stopIfTrue="1">
      <formula>OR(ROW()=CELL("ligne"),COLUMN()=CELL("colonne"))</formula>
    </cfRule>
  </conditionalFormatting>
  <conditionalFormatting sqref="K25">
    <cfRule type="expression" dxfId="30" priority="15" stopIfTrue="1">
      <formula>OR(ROW()=CELL("ligne"),COLUMN()=CELL("colonne"))</formula>
    </cfRule>
  </conditionalFormatting>
  <conditionalFormatting sqref="K27">
    <cfRule type="expression" dxfId="29" priority="14" stopIfTrue="1">
      <formula>OR(ROW()=CELL("ligne"),COLUMN()=CELL("colonne"))</formula>
    </cfRule>
  </conditionalFormatting>
  <conditionalFormatting sqref="T17">
    <cfRule type="expression" dxfId="28" priority="13">
      <formula>OR(ROW()=CELL("ligne"),COLUMN()=CELL("colonne"))</formula>
    </cfRule>
  </conditionalFormatting>
  <conditionalFormatting sqref="S17:T17">
    <cfRule type="expression" dxfId="27" priority="12">
      <formula>OR(ROW()=CELL("ligne"),COLUMN()=CELL("colonne"))</formula>
    </cfRule>
  </conditionalFormatting>
  <conditionalFormatting sqref="S18">
    <cfRule type="expression" dxfId="26" priority="11">
      <formula>OR(ROW()=CELL("ligne"),COLUMN()=CELL("colonne"))</formula>
    </cfRule>
  </conditionalFormatting>
  <conditionalFormatting sqref="S19">
    <cfRule type="expression" dxfId="25" priority="10">
      <formula>OR(ROW()=CELL("ligne"),COLUMN()=CELL("colonne"))</formula>
    </cfRule>
  </conditionalFormatting>
  <conditionalFormatting sqref="U17">
    <cfRule type="expression" dxfId="24" priority="9" stopIfTrue="1">
      <formula>OR(ROW()=CELL("ligne"),COLUMN()=CELL("colonne"))</formula>
    </cfRule>
  </conditionalFormatting>
  <conditionalFormatting sqref="U18:U19">
    <cfRule type="expression" dxfId="23" priority="8" stopIfTrue="1">
      <formula>OR(ROW()=CELL("ligne"),COLUMN()=CELL("colonne"))</formula>
    </cfRule>
  </conditionalFormatting>
  <conditionalFormatting sqref="T18">
    <cfRule type="expression" dxfId="22" priority="7">
      <formula>OR(ROW()=CELL("ligne"),COLUMN()=CELL("colonne"))</formula>
    </cfRule>
  </conditionalFormatting>
  <conditionalFormatting sqref="T18">
    <cfRule type="expression" dxfId="21" priority="6">
      <formula>OR(ROW()=CELL("ligne"),COLUMN()=CELL("colonne"))</formula>
    </cfRule>
  </conditionalFormatting>
  <conditionalFormatting sqref="T19">
    <cfRule type="expression" dxfId="20" priority="5">
      <formula>OR(ROW()=CELL("ligne"),COLUMN()=CELL("colonne"))</formula>
    </cfRule>
  </conditionalFormatting>
  <conditionalFormatting sqref="T19">
    <cfRule type="expression" dxfId="19" priority="4">
      <formula>OR(ROW()=CELL("ligne"),COLUMN()=CELL("colonne"))</formula>
    </cfRule>
  </conditionalFormatting>
  <conditionalFormatting sqref="T23">
    <cfRule type="expression" dxfId="18" priority="3">
      <formula>OR(ROW()=CELL("ligne"),COLUMN()=CELL("colonne"))</formula>
    </cfRule>
  </conditionalFormatting>
  <conditionalFormatting sqref="T23">
    <cfRule type="expression" dxfId="17" priority="2">
      <formula>OR(ROW()=CELL("ligne"),COLUMN()=CELL("colonne"))</formula>
    </cfRule>
  </conditionalFormatting>
  <conditionalFormatting sqref="U23">
    <cfRule type="expression" dxfId="16" priority="1" stopIfTrue="1">
      <formula>OR(ROW()=CELL("ligne"),COLUMN()=CELL("colonne"))</formula>
    </cfRule>
  </conditionalFormatting>
  <hyperlinks>
    <hyperlink ref="K33" r:id="rId1" xr:uid="{15AB5C69-9C42-4A66-9D99-424EA1ECBBE4}"/>
    <hyperlink ref="K30" r:id="rId2" xr:uid="{147BBD0A-DB6B-4E43-8161-1A6FE5C7E3FC}"/>
    <hyperlink ref="K31" r:id="rId3" xr:uid="{AC9739C4-0649-4090-A0C4-01DDC0489EA4}"/>
    <hyperlink ref="Z28" r:id="rId4" xr:uid="{B88D0B32-B983-4547-85D7-53F37FE42B53}"/>
    <hyperlink ref="Z25" r:id="rId5" xr:uid="{DA080AB6-0DAA-45F2-B30E-3BDF14A5CF81}"/>
    <hyperlink ref="Z26" r:id="rId6" xr:uid="{43A4F406-7142-417B-9F45-3183283C70E3}"/>
  </hyperlinks>
  <pageMargins left="0.7" right="0.7" top="0.75" bottom="0.75" header="0.3" footer="0.3"/>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5655D-7D9E-4155-8F20-150B16C86A83}">
  <sheetPr codeName="Feuil23"/>
  <dimension ref="A1:N46"/>
  <sheetViews>
    <sheetView showZeros="0" zoomScaleNormal="100" workbookViewId="0">
      <selection activeCell="N25" sqref="N25"/>
    </sheetView>
  </sheetViews>
  <sheetFormatPr baseColWidth="10" defaultRowHeight="12.75"/>
  <cols>
    <col min="1" max="1" width="3.28515625" style="17" customWidth="1"/>
    <col min="2" max="2" width="9.85546875" style="18" customWidth="1"/>
    <col min="3" max="3" width="9.7109375" style="18" customWidth="1"/>
    <col min="4" max="4" width="30.7109375" style="18" customWidth="1"/>
    <col min="5" max="5" width="10.85546875" style="18" customWidth="1"/>
    <col min="6" max="6" width="9.7109375" style="18" customWidth="1"/>
    <col min="7" max="8" width="11.7109375" style="18" customWidth="1"/>
    <col min="9" max="9" width="3.7109375" style="18" customWidth="1"/>
    <col min="10" max="16384" width="11.42578125" style="16"/>
  </cols>
  <sheetData>
    <row r="1" spans="1:14" ht="13.5" thickBot="1">
      <c r="I1" s="1287"/>
    </row>
    <row r="2" spans="1:14" s="4" customFormat="1" ht="18" customHeight="1">
      <c r="A2" s="1536" t="s">
        <v>269</v>
      </c>
      <c r="B2" s="1538" t="s">
        <v>2379</v>
      </c>
      <c r="C2" s="1540" t="s">
        <v>2489</v>
      </c>
      <c r="D2" s="1540"/>
      <c r="E2" s="1540"/>
      <c r="F2" s="1540"/>
      <c r="G2" s="1540"/>
      <c r="H2" s="1542" t="s">
        <v>2490</v>
      </c>
      <c r="I2" s="1287"/>
    </row>
    <row r="3" spans="1:14" s="4" customFormat="1" ht="18" customHeight="1">
      <c r="A3" s="1537"/>
      <c r="B3" s="1539"/>
      <c r="C3" s="1541"/>
      <c r="D3" s="1541"/>
      <c r="E3" s="1541"/>
      <c r="F3" s="1541"/>
      <c r="G3" s="1541"/>
      <c r="H3" s="1543"/>
      <c r="I3" s="1287"/>
    </row>
    <row r="4" spans="1:14" s="4" customFormat="1" ht="28.5" customHeight="1">
      <c r="A4" s="1655" t="s">
        <v>2431</v>
      </c>
      <c r="B4" s="1658" t="s">
        <v>2432</v>
      </c>
      <c r="C4" s="1659"/>
      <c r="D4" s="1659"/>
      <c r="E4" s="72"/>
      <c r="F4" s="73" t="s">
        <v>0</v>
      </c>
      <c r="G4" s="1660">
        <f ca="1">NOW()</f>
        <v>44549.987846643518</v>
      </c>
      <c r="H4" s="1661"/>
      <c r="I4" s="1287"/>
    </row>
    <row r="5" spans="1:14" s="4" customFormat="1" ht="18.75" customHeight="1" thickBot="1">
      <c r="A5" s="1656"/>
      <c r="B5" s="74" t="s">
        <v>303</v>
      </c>
      <c r="C5" s="5"/>
      <c r="D5" s="6"/>
      <c r="E5" s="8"/>
      <c r="F5" s="108"/>
      <c r="G5" s="108"/>
      <c r="H5" s="75"/>
      <c r="I5" s="1287"/>
    </row>
    <row r="6" spans="1:14" s="4" customFormat="1" ht="18.75" customHeight="1">
      <c r="A6" s="1656"/>
      <c r="B6" s="76">
        <f>C26</f>
        <v>3.48</v>
      </c>
      <c r="C6" s="1" t="s">
        <v>22</v>
      </c>
      <c r="D6" s="7"/>
      <c r="E6" s="8"/>
      <c r="F6" s="105"/>
      <c r="G6" s="55" t="s">
        <v>2350</v>
      </c>
      <c r="H6" s="77">
        <v>100</v>
      </c>
      <c r="I6" s="1287"/>
      <c r="K6" s="1567" t="s">
        <v>2366</v>
      </c>
      <c r="L6" s="1568"/>
      <c r="M6" s="1568"/>
      <c r="N6" s="1569"/>
    </row>
    <row r="7" spans="1:14" s="4" customFormat="1" ht="24.75" customHeight="1">
      <c r="A7" s="1656"/>
      <c r="B7" s="1267">
        <v>30</v>
      </c>
      <c r="C7" s="1276" t="s">
        <v>2343</v>
      </c>
      <c r="D7" s="9"/>
      <c r="E7" s="45"/>
      <c r="F7" s="109" t="s">
        <v>2349</v>
      </c>
      <c r="G7" s="110"/>
      <c r="H7" s="75"/>
      <c r="I7" s="1287"/>
      <c r="K7" s="1570"/>
      <c r="L7" s="1571"/>
      <c r="M7" s="1571"/>
      <c r="N7" s="1572"/>
    </row>
    <row r="8" spans="1:14" s="4" customFormat="1" ht="24.75" customHeight="1" thickBot="1">
      <c r="A8" s="1656"/>
      <c r="B8" s="78">
        <f>(B6/B7)*1000</f>
        <v>116</v>
      </c>
      <c r="C8" s="2" t="s">
        <v>2348</v>
      </c>
      <c r="D8" s="9"/>
      <c r="E8" s="10"/>
      <c r="F8" s="70">
        <v>2.5</v>
      </c>
      <c r="G8" s="67">
        <v>10</v>
      </c>
      <c r="H8" s="79">
        <f>H6*G8/1000</f>
        <v>1</v>
      </c>
      <c r="I8" s="1287"/>
      <c r="K8" s="1570"/>
      <c r="L8" s="1571"/>
      <c r="M8" s="1571"/>
      <c r="N8" s="1572"/>
    </row>
    <row r="9" spans="1:14" s="4" customFormat="1" ht="18" customHeight="1" thickBot="1">
      <c r="A9" s="1656"/>
      <c r="B9" s="80" t="s">
        <v>301</v>
      </c>
      <c r="C9" s="66" t="s">
        <v>302</v>
      </c>
      <c r="D9" s="104" t="s">
        <v>357</v>
      </c>
      <c r="E9" s="69" t="s">
        <v>304</v>
      </c>
      <c r="F9" s="71" t="s">
        <v>22</v>
      </c>
      <c r="G9" s="68" t="s">
        <v>2344</v>
      </c>
      <c r="H9" s="107" t="s">
        <v>312</v>
      </c>
      <c r="I9" s="1287"/>
      <c r="K9" s="1573"/>
      <c r="L9" s="1574"/>
      <c r="M9" s="1574"/>
      <c r="N9" s="1575"/>
    </row>
    <row r="10" spans="1:14" s="4" customFormat="1" ht="15.75" customHeight="1" thickBot="1">
      <c r="A10" s="1656"/>
      <c r="B10" s="81"/>
      <c r="C10" s="65">
        <v>0.75</v>
      </c>
      <c r="D10" s="11" t="s">
        <v>2475</v>
      </c>
      <c r="E10" s="10">
        <f>IF(ISBLANK(B10),C10/C26,IF(ISBLANK(C10),B10/C26,(C10*B10)/C26))</f>
        <v>0.21551724137931036</v>
      </c>
      <c r="F10" s="10">
        <f>E10*F8</f>
        <v>0.53879310344827591</v>
      </c>
      <c r="G10" s="19">
        <f>IF(ISBLANK(B10),C10/C26*H8,IF(ISBLANK(C10),B10/(C26*H8),(C10*B10)/(C26*H8)))</f>
        <v>0.21551724137931036</v>
      </c>
      <c r="H10" s="82" t="s">
        <v>22</v>
      </c>
      <c r="I10" s="1287"/>
    </row>
    <row r="11" spans="1:14" s="4" customFormat="1" ht="15.75" customHeight="1">
      <c r="A11" s="1656"/>
      <c r="B11" s="81"/>
      <c r="C11" s="65">
        <v>0.25</v>
      </c>
      <c r="D11" s="11" t="s">
        <v>2499</v>
      </c>
      <c r="E11" s="10">
        <f>IF(ISBLANK(B11),C11/C26,IF(ISBLANK(C11),B11/C26,(C11*B11)/C26))</f>
        <v>7.183908045977011E-2</v>
      </c>
      <c r="F11" s="10">
        <f>E11*F8</f>
        <v>0.17959770114942528</v>
      </c>
      <c r="G11" s="19">
        <f>+IF(ISBLANK(B11),C11/C26*H8,IF(ISBLANK(C11),B11/(C26*H8),(C11*B11)/(C26*H8)))</f>
        <v>7.183908045977011E-2</v>
      </c>
      <c r="H11" s="82" t="s">
        <v>22</v>
      </c>
      <c r="I11" s="1287"/>
      <c r="K11" s="1458" t="s">
        <v>2353</v>
      </c>
      <c r="L11" s="1459"/>
      <c r="M11" s="1459"/>
      <c r="N11" s="1460"/>
    </row>
    <row r="12" spans="1:14" s="4" customFormat="1" ht="15.75" customHeight="1">
      <c r="A12" s="1656"/>
      <c r="B12" s="81">
        <v>4</v>
      </c>
      <c r="C12" s="65">
        <v>0.05</v>
      </c>
      <c r="D12" s="11" t="s">
        <v>2476</v>
      </c>
      <c r="E12" s="10">
        <f>IF(ISBLANK(B12),C12/C26,IF(ISBLANK(C12),B12/C26,(C12*B12)/C26))</f>
        <v>5.7471264367816098E-2</v>
      </c>
      <c r="F12" s="10">
        <f>E12*F8</f>
        <v>0.14367816091954025</v>
      </c>
      <c r="G12" s="19">
        <f>IF(ISBLANK(B12),C12/C26*H8,IF(ISBLANK(C12),B12/(C26*H8),(C12*B12)/(C26*H8)))</f>
        <v>5.7471264367816098E-2</v>
      </c>
      <c r="H12" s="82" t="s">
        <v>22</v>
      </c>
      <c r="I12" s="1287"/>
      <c r="K12" s="1646" t="s">
        <v>356</v>
      </c>
      <c r="L12" s="1647"/>
      <c r="M12" s="1647"/>
      <c r="N12" s="1648"/>
    </row>
    <row r="13" spans="1:14" s="4" customFormat="1" ht="15.75" customHeight="1">
      <c r="A13" s="1656"/>
      <c r="B13" s="81"/>
      <c r="C13" s="65">
        <v>0.03</v>
      </c>
      <c r="D13" s="11" t="s">
        <v>2477</v>
      </c>
      <c r="E13" s="10">
        <f>IF(ISBLANK(B13),C13/C26,IF(ISBLANK(C13),B13/C26,(C13*B13)/C26))</f>
        <v>8.6206896551724137E-3</v>
      </c>
      <c r="F13" s="10">
        <f>E13*F8</f>
        <v>2.1551724137931036E-2</v>
      </c>
      <c r="G13" s="19">
        <f>IF(ISBLANK(B13),C13/C26*H8,IF(ISBLANK(C13),B13/(C26*H8),(C13*B13)/(C26*H8)))</f>
        <v>8.6206896551724137E-3</v>
      </c>
      <c r="H13" s="82" t="s">
        <v>22</v>
      </c>
      <c r="I13" s="1287"/>
      <c r="K13" s="1646"/>
      <c r="L13" s="1647"/>
      <c r="M13" s="1647"/>
      <c r="N13" s="1648"/>
    </row>
    <row r="14" spans="1:14" s="4" customFormat="1" ht="15.75" customHeight="1">
      <c r="A14" s="1656"/>
      <c r="B14" s="81"/>
      <c r="C14" s="65">
        <v>0.2</v>
      </c>
      <c r="D14" s="11" t="s">
        <v>2500</v>
      </c>
      <c r="E14" s="10">
        <f>IF(ISBLANK(B14),C14/C26,IF(ISBLANK(C14),B14/C26,(C14*B14)/C26))</f>
        <v>5.7471264367816098E-2</v>
      </c>
      <c r="F14" s="10">
        <f>E14*F8</f>
        <v>0.14367816091954025</v>
      </c>
      <c r="G14" s="19">
        <f>IF(ISBLANK(B14),C14/C26*H8,IF(ISBLANK(C14),B14/(C26*H8),(C14*B14)/(C26*H8)))</f>
        <v>5.7471264367816098E-2</v>
      </c>
      <c r="H14" s="82" t="s">
        <v>22</v>
      </c>
      <c r="I14" s="1287"/>
      <c r="K14" s="1649" t="s">
        <v>2441</v>
      </c>
      <c r="L14" s="1650"/>
      <c r="M14" s="1650"/>
      <c r="N14" s="1651"/>
    </row>
    <row r="15" spans="1:14" s="4" customFormat="1" ht="15.75" customHeight="1" thickBot="1">
      <c r="A15" s="1656"/>
      <c r="B15" s="81"/>
      <c r="C15" s="65">
        <v>0.8</v>
      </c>
      <c r="D15" s="11" t="s">
        <v>2501</v>
      </c>
      <c r="E15" s="10">
        <f>IF(ISBLANK(B15),C15/C26,IF(ISBLANK(C15),B15/C26,(C15*B15)/C26))</f>
        <v>0.22988505747126439</v>
      </c>
      <c r="F15" s="10">
        <f>E15*F8</f>
        <v>0.57471264367816099</v>
      </c>
      <c r="G15" s="19">
        <f>IF(ISBLANK(B15),C15/C26*H8,IF(ISBLANK(C15),B15/(C26*H8),(C15*B15)/(C26*H8)))</f>
        <v>0.22988505747126439</v>
      </c>
      <c r="H15" s="82" t="s">
        <v>22</v>
      </c>
      <c r="I15" s="1287"/>
      <c r="K15" s="1652"/>
      <c r="L15" s="1653"/>
      <c r="M15" s="1653"/>
      <c r="N15" s="1654"/>
    </row>
    <row r="16" spans="1:14" s="4" customFormat="1" ht="15.75" customHeight="1">
      <c r="A16" s="1656"/>
      <c r="B16" s="81"/>
      <c r="C16" s="65"/>
      <c r="D16" s="11"/>
      <c r="E16" s="10">
        <f>IF(ISBLANK(B16),C16/C26,IF(ISBLANK(C16),B16/C26,(C16*B16)/C26))</f>
        <v>0</v>
      </c>
      <c r="F16" s="10">
        <f>E16*F8</f>
        <v>0</v>
      </c>
      <c r="G16" s="19">
        <f>+IF(ISBLANK(B16),C16/C26*H8,IF(ISBLANK(C16),B16/(C26*H8),(C16*B16)/(C26*H8)))</f>
        <v>0</v>
      </c>
      <c r="H16" s="82"/>
      <c r="I16" s="1287"/>
    </row>
    <row r="17" spans="1:9" s="4" customFormat="1" ht="15.75" customHeight="1">
      <c r="A17" s="1656"/>
      <c r="B17" s="81"/>
      <c r="C17" s="65"/>
      <c r="D17" s="11" t="s">
        <v>2478</v>
      </c>
      <c r="E17" s="10">
        <f>IF(ISBLANK(B17),C17/C26,IF(ISBLANK(C17),B17/C26,(C17*B17)/C26))</f>
        <v>0</v>
      </c>
      <c r="F17" s="10">
        <f>E17*F8</f>
        <v>0</v>
      </c>
      <c r="G17" s="19">
        <f>IF(ISBLANK(B17),C17/C26*H8,IF(ISBLANK(C17),B17/(C26*H8),(C17*B17)/(C26*H8)))</f>
        <v>0</v>
      </c>
      <c r="H17" s="82"/>
      <c r="I17" s="1287"/>
    </row>
    <row r="18" spans="1:9" s="4" customFormat="1" ht="15.75" customHeight="1">
      <c r="A18" s="1656"/>
      <c r="B18" s="81"/>
      <c r="C18" s="65"/>
      <c r="D18" s="11" t="s">
        <v>2479</v>
      </c>
      <c r="E18" s="10">
        <f>IF(ISBLANK(B18),C18/C26,IF(ISBLANK(C18),B18/C26,(C18*B18)/C26))</f>
        <v>0</v>
      </c>
      <c r="F18" s="10">
        <f>E18*F8</f>
        <v>0</v>
      </c>
      <c r="G18" s="19">
        <f>IF(ISBLANK(B18),C18/C26*H8,IF(ISBLANK(C18),B18/(C26*H8),(C18*B18)/(C26*H8)))</f>
        <v>0</v>
      </c>
      <c r="H18" s="82"/>
      <c r="I18" s="1287"/>
    </row>
    <row r="19" spans="1:9" s="4" customFormat="1" ht="15.75" customHeight="1">
      <c r="A19" s="1656"/>
      <c r="B19" s="81"/>
      <c r="C19" s="65">
        <v>1.25</v>
      </c>
      <c r="D19" s="11" t="s">
        <v>2480</v>
      </c>
      <c r="E19" s="10">
        <f>IF(ISBLANK(B19),C19/C26,IF(ISBLANK(C19),B19/C26,(C19*B19)/C26))</f>
        <v>0.35919540229885055</v>
      </c>
      <c r="F19" s="10">
        <f>E19*F8</f>
        <v>0.89798850574712641</v>
      </c>
      <c r="G19" s="19">
        <f>IF(ISBLANK(B19),C19/C26*H8,IF(ISBLANK(C19),B19/(C26*H8),(C19*B19)/(C26*H8)))</f>
        <v>0.35919540229885055</v>
      </c>
      <c r="H19" s="82" t="s">
        <v>22</v>
      </c>
      <c r="I19" s="1287"/>
    </row>
    <row r="20" spans="1:9" s="4" customFormat="1" ht="15.75" customHeight="1">
      <c r="A20" s="1656"/>
      <c r="B20" s="81"/>
      <c r="C20" s="65"/>
      <c r="D20" s="11"/>
      <c r="E20" s="10">
        <f>IF(ISBLANK(B20),C20/C26,IF(ISBLANK(C20),B20/C26,(C20*B20)/C26))</f>
        <v>0</v>
      </c>
      <c r="F20" s="10">
        <f>E20*F8</f>
        <v>0</v>
      </c>
      <c r="G20" s="19">
        <f>IF(ISBLANK(B20),C20/C26*H8,IF(ISBLANK(C20),B20/(C26*H8),(C20*B20)/(C26*H8)))</f>
        <v>0</v>
      </c>
      <c r="H20" s="82"/>
      <c r="I20" s="1287"/>
    </row>
    <row r="21" spans="1:9" s="4" customFormat="1" ht="15.75" customHeight="1">
      <c r="A21" s="1656"/>
      <c r="B21" s="81"/>
      <c r="C21" s="65"/>
      <c r="D21" s="11"/>
      <c r="E21" s="10">
        <f>IF(ISBLANK(B21),C21/C26,IF(ISBLANK(C21),B21/C26,(C21*B21)/C26))</f>
        <v>0</v>
      </c>
      <c r="F21" s="10">
        <f>E21*F8</f>
        <v>0</v>
      </c>
      <c r="G21" s="19">
        <f>IF(ISBLANK(B21),C21/C26*H8,IF(ISBLANK(C21),B21/(C26*H8),(C21*B21)/(C26*H8)))</f>
        <v>0</v>
      </c>
      <c r="H21" s="82"/>
      <c r="I21" s="1287"/>
    </row>
    <row r="22" spans="1:9" s="4" customFormat="1" ht="15.75" customHeight="1">
      <c r="A22" s="1656"/>
      <c r="B22" s="81"/>
      <c r="C22" s="65"/>
      <c r="D22" s="11"/>
      <c r="E22" s="10">
        <f>IF(ISBLANK(B22),C22/C26,IF(ISBLANK(C22),B22/C26,(C22*B22)/C26))</f>
        <v>0</v>
      </c>
      <c r="F22" s="10">
        <f>E22*F8</f>
        <v>0</v>
      </c>
      <c r="G22" s="19">
        <f>IF(ISBLANK(B22),C22/C26*H8,IF(ISBLANK(C22),B22/(C26*H8),(C22*B22)/(C26*H8)))</f>
        <v>0</v>
      </c>
      <c r="H22" s="82"/>
      <c r="I22" s="1287"/>
    </row>
    <row r="23" spans="1:9" s="4" customFormat="1" ht="15.75" customHeight="1">
      <c r="A23" s="1656"/>
      <c r="B23" s="81"/>
      <c r="C23" s="65"/>
      <c r="D23" s="11"/>
      <c r="E23" s="10">
        <f>IF(ISBLANK(B23),C23/C26,IF(ISBLANK(C23),B23/C26,(C23*B23)/C26))</f>
        <v>0</v>
      </c>
      <c r="F23" s="10">
        <f>E23*F8</f>
        <v>0</v>
      </c>
      <c r="G23" s="19">
        <f>IF(ISBLANK(B23),C23/C26*H8,IF(ISBLANK(C23),B23/(C26*H8),(C23*B23)/(C26*H8)))</f>
        <v>0</v>
      </c>
      <c r="H23" s="82"/>
      <c r="I23" s="1287"/>
    </row>
    <row r="24" spans="1:9" s="4" customFormat="1" ht="15.75" customHeight="1">
      <c r="A24" s="1656"/>
      <c r="B24" s="81"/>
      <c r="C24" s="65"/>
      <c r="D24" s="11"/>
      <c r="E24" s="10">
        <f>IF(ISBLANK(B24),C24/C26,IF(ISBLANK(C24),B24/C26,(C24*B24)/C26))</f>
        <v>0</v>
      </c>
      <c r="F24" s="10">
        <f>E24*F8</f>
        <v>0</v>
      </c>
      <c r="G24" s="19">
        <f>IF(ISBLANK(B24),C24/C26*H8,IF(ISBLANK(C24),B24/(C26*H8),(C24*B24)/(C26*H8)))</f>
        <v>0</v>
      </c>
      <c r="H24" s="82"/>
      <c r="I24" s="1287"/>
    </row>
    <row r="25" spans="1:9" s="4" customFormat="1" ht="15.75" customHeight="1">
      <c r="A25" s="1656"/>
      <c r="B25" s="83"/>
      <c r="C25" s="84"/>
      <c r="D25" s="85"/>
      <c r="E25" s="86">
        <f>IF(ISBLANK(B25),C25/C26,IF(ISBLANK(C25),B25/C26,(C25*B25)/C26))</f>
        <v>0</v>
      </c>
      <c r="F25" s="86">
        <f>E25*F8</f>
        <v>0</v>
      </c>
      <c r="G25" s="19">
        <f>IF(ISBLANK(B25),C25/C26*H8,IF(ISBLANK(C25),B25/(C26*H8),(C25*B25)/(C26*H8)))</f>
        <v>0</v>
      </c>
      <c r="H25" s="87"/>
      <c r="I25" s="1287"/>
    </row>
    <row r="26" spans="1:9" s="4" customFormat="1" ht="15.75" customHeight="1" thickBot="1">
      <c r="A26" s="1656"/>
      <c r="B26" s="100" t="s">
        <v>362</v>
      </c>
      <c r="C26" s="88">
        <f>IF(ISBLANK(B10),C10,B10*C10)+IF(ISBLANK(B11),C11,B11*C11)+IF(ISBLANK(B12),C12,B12*C12)+IF(ISBLANK(B13),C13,B13*C13)+IF(ISBLANK(B14),C14,B14*C14)+IF(ISBLANK(B15),C15,B15*C15)+IF(ISBLANK(B16),C16,B16*C16)+IF(ISBLANK(B17),C17,B17*C17)+IF(ISBLANK(B18),C18,B18*C18)+IF(ISBLANK(B19),C19,B19*C19)+IF(ISBLANK(B20),C20,B20*C20)+IF(ISBLANK(B21),C21,B21*C21)+IF(ISBLANK(B22),C22,B22*C22)+IF(ISBLANK(B23),C23,B23*C23)+IF(ISBLANK(B24),C24,B24*C24)+IF(ISBLANK(B25),C25,B25*C25)</f>
        <v>3.48</v>
      </c>
      <c r="D26" s="89"/>
      <c r="E26" s="90">
        <v>0</v>
      </c>
      <c r="F26" s="91">
        <v>0</v>
      </c>
      <c r="G26" s="92"/>
      <c r="H26" s="93"/>
      <c r="I26" s="1287"/>
    </row>
    <row r="27" spans="1:9" s="4" customFormat="1" ht="15.75" customHeight="1">
      <c r="A27" s="1656"/>
      <c r="B27" s="101" t="s">
        <v>2351</v>
      </c>
      <c r="C27" s="57"/>
      <c r="D27" s="56"/>
      <c r="E27" s="56"/>
      <c r="F27" s="56"/>
      <c r="G27" s="56"/>
      <c r="H27" s="94"/>
      <c r="I27" s="1287"/>
    </row>
    <row r="28" spans="1:9" s="4" customFormat="1" ht="15.75" customHeight="1">
      <c r="A28" s="1656"/>
      <c r="B28" s="102" t="e">
        <f ca="1">CELL("filename",#REF!)</f>
        <v>#REF!</v>
      </c>
      <c r="C28" s="12"/>
      <c r="D28" s="12"/>
      <c r="E28" s="12"/>
      <c r="F28" s="12"/>
      <c r="G28" s="12"/>
      <c r="H28" s="95"/>
      <c r="I28" s="1287"/>
    </row>
    <row r="29" spans="1:9" s="4" customFormat="1" ht="15.75" customHeight="1">
      <c r="A29" s="1656"/>
      <c r="B29" s="111">
        <v>0</v>
      </c>
      <c r="C29" s="13" t="s">
        <v>13</v>
      </c>
      <c r="D29" s="13"/>
      <c r="E29" s="13"/>
      <c r="F29" s="13"/>
      <c r="G29" s="13"/>
      <c r="H29" s="96"/>
      <c r="I29" s="1287"/>
    </row>
    <row r="30" spans="1:9" s="4" customFormat="1" ht="15.75" customHeight="1">
      <c r="A30" s="1656"/>
      <c r="B30" s="112">
        <f>IF(ISBLANK(C30),"",LARGE(B29:B29,1)+1)</f>
        <v>1</v>
      </c>
      <c r="C30" s="14" t="s">
        <v>2493</v>
      </c>
      <c r="D30" s="14"/>
      <c r="E30" s="15"/>
      <c r="F30" s="15"/>
      <c r="G30" s="15"/>
      <c r="H30" s="97"/>
      <c r="I30" s="1287"/>
    </row>
    <row r="31" spans="1:9" s="4" customFormat="1" ht="15.75" customHeight="1">
      <c r="A31" s="1656"/>
      <c r="B31" s="112">
        <f>IF(ISBLANK(C31),"",LARGE(B29:B30,1)+1)</f>
        <v>2</v>
      </c>
      <c r="C31" s="14" t="s">
        <v>2461</v>
      </c>
      <c r="D31" s="14"/>
      <c r="E31" s="15"/>
      <c r="F31" s="15"/>
      <c r="G31" s="15"/>
      <c r="H31" s="97"/>
      <c r="I31" s="1287"/>
    </row>
    <row r="32" spans="1:9" s="4" customFormat="1" ht="15.75" customHeight="1">
      <c r="A32" s="1656"/>
      <c r="B32" s="112">
        <f>IF(ISBLANK(C32),"",LARGE(B29:B31,1)+1)</f>
        <v>3</v>
      </c>
      <c r="C32" s="14" t="s">
        <v>2494</v>
      </c>
      <c r="D32" s="14"/>
      <c r="E32" s="15"/>
      <c r="F32" s="15"/>
      <c r="G32" s="15"/>
      <c r="H32" s="97"/>
      <c r="I32" s="1287"/>
    </row>
    <row r="33" spans="1:9" s="4" customFormat="1" ht="15.75" customHeight="1">
      <c r="A33" s="1656"/>
      <c r="B33" s="112">
        <f>IF(ISBLANK(C33),"",LARGE(B29:B32,1)+1)</f>
        <v>4</v>
      </c>
      <c r="C33" s="14" t="s">
        <v>2503</v>
      </c>
      <c r="D33" s="14"/>
      <c r="E33" s="15"/>
      <c r="F33" s="15"/>
      <c r="G33" s="15"/>
      <c r="H33" s="97"/>
      <c r="I33" s="1287"/>
    </row>
    <row r="34" spans="1:9" s="4" customFormat="1" ht="15.75" customHeight="1">
      <c r="A34" s="1656"/>
      <c r="B34" s="112" t="str">
        <f>IF(ISBLANK(C34),"",LARGE(B29:B33,1)+1)</f>
        <v/>
      </c>
      <c r="C34" s="14"/>
      <c r="D34" s="14" t="s">
        <v>2504</v>
      </c>
      <c r="E34" s="15"/>
      <c r="F34" s="15"/>
      <c r="G34" s="15"/>
      <c r="H34" s="97"/>
      <c r="I34" s="1287"/>
    </row>
    <row r="35" spans="1:9" s="4" customFormat="1" ht="15.75" customHeight="1">
      <c r="A35" s="1656"/>
      <c r="B35" s="112">
        <f>IF(ISBLANK(C35),"",LARGE(B29:B34,1)+1)</f>
        <v>5</v>
      </c>
      <c r="C35" s="14" t="s">
        <v>2462</v>
      </c>
      <c r="D35" s="14"/>
      <c r="E35" s="15"/>
      <c r="F35" s="15"/>
      <c r="G35" s="15"/>
      <c r="H35" s="97"/>
      <c r="I35" s="1287"/>
    </row>
    <row r="36" spans="1:9" s="4" customFormat="1" ht="15.75" customHeight="1">
      <c r="A36" s="1656"/>
      <c r="B36" s="112">
        <f>IF(ISBLANK(C36),"",LARGE(B29:B35,1)+1)</f>
        <v>6</v>
      </c>
      <c r="C36" s="14" t="s">
        <v>2463</v>
      </c>
      <c r="D36" s="14"/>
      <c r="E36" s="15"/>
      <c r="F36" s="15"/>
      <c r="G36" s="15"/>
      <c r="H36" s="97"/>
      <c r="I36" s="1287"/>
    </row>
    <row r="37" spans="1:9" s="4" customFormat="1" ht="15.75" customHeight="1">
      <c r="A37" s="1656"/>
      <c r="B37" s="112" t="str">
        <f>IF(ISBLANK(C37),"",LARGE(B29:B36,1)+1)</f>
        <v/>
      </c>
      <c r="C37" s="14"/>
      <c r="D37" s="14" t="s">
        <v>2460</v>
      </c>
      <c r="E37" s="15"/>
      <c r="F37" s="15"/>
      <c r="G37" s="15"/>
      <c r="H37" s="97"/>
      <c r="I37" s="1287"/>
    </row>
    <row r="38" spans="1:9" s="4" customFormat="1" ht="15.75" customHeight="1">
      <c r="A38" s="1656"/>
      <c r="B38" s="112">
        <f>IF(ISBLANK(C38),"",LARGE(B29:B37,1)+1)</f>
        <v>7</v>
      </c>
      <c r="C38" s="14" t="s">
        <v>2486</v>
      </c>
      <c r="D38" s="14"/>
      <c r="E38" s="15"/>
      <c r="F38" s="15"/>
      <c r="G38" s="15"/>
      <c r="H38" s="97"/>
      <c r="I38" s="1287"/>
    </row>
    <row r="39" spans="1:9" s="4" customFormat="1" ht="15.75" customHeight="1">
      <c r="A39" s="1656"/>
      <c r="B39" s="112" t="str">
        <f>IF(ISBLANK(C39),"",LARGE(B29:B38,1)+1)</f>
        <v/>
      </c>
      <c r="C39" s="14"/>
      <c r="D39" s="14" t="s">
        <v>2502</v>
      </c>
      <c r="E39" s="15"/>
      <c r="F39" s="15"/>
      <c r="G39" s="15"/>
      <c r="H39" s="97"/>
      <c r="I39" s="1287"/>
    </row>
    <row r="40" spans="1:9" s="4" customFormat="1" ht="15.75" customHeight="1">
      <c r="A40" s="1656"/>
      <c r="B40" s="112" t="str">
        <f>IF(ISBLANK(C40),"",LARGE(B29:B39,1)+1)</f>
        <v/>
      </c>
      <c r="C40" s="14"/>
      <c r="D40" s="14" t="s">
        <v>2498</v>
      </c>
      <c r="E40" s="15"/>
      <c r="F40" s="15"/>
      <c r="G40" s="15"/>
      <c r="H40" s="97"/>
      <c r="I40" s="1287"/>
    </row>
    <row r="41" spans="1:9" s="4" customFormat="1" ht="15.75" customHeight="1">
      <c r="A41" s="1656"/>
      <c r="B41" s="112">
        <f>IF(ISBLANK(C41),"",LARGE(B29:B40,1)+1)</f>
        <v>8</v>
      </c>
      <c r="C41" s="14" t="s">
        <v>2462</v>
      </c>
      <c r="D41" s="14"/>
      <c r="E41" s="15"/>
      <c r="F41" s="15"/>
      <c r="G41" s="15"/>
      <c r="H41" s="97"/>
      <c r="I41" s="1287"/>
    </row>
    <row r="42" spans="1:9" s="4" customFormat="1" ht="15.75" customHeight="1">
      <c r="A42" s="1656"/>
      <c r="B42" s="112" t="str">
        <f>+IF(ISBLANK(C42),"",LARGE(B29:B41,1)+1)</f>
        <v/>
      </c>
      <c r="C42" s="14"/>
      <c r="D42" s="14"/>
      <c r="E42" s="15"/>
      <c r="F42" s="15"/>
      <c r="G42" s="15"/>
      <c r="H42" s="97"/>
      <c r="I42" s="1287"/>
    </row>
    <row r="43" spans="1:9" s="4" customFormat="1" ht="15.75" customHeight="1">
      <c r="A43" s="1656"/>
      <c r="B43" s="112" t="str">
        <f>IF(ISBLANK(C43),"",LARGE(B29:B42,1)+1)</f>
        <v/>
      </c>
      <c r="C43" s="14"/>
      <c r="D43" s="14">
        <v>0</v>
      </c>
      <c r="E43" s="15"/>
      <c r="F43" s="15"/>
      <c r="G43" s="15"/>
      <c r="H43" s="97"/>
      <c r="I43" s="1287"/>
    </row>
    <row r="44" spans="1:9" s="4" customFormat="1" ht="24.75" customHeight="1">
      <c r="A44" s="1656"/>
      <c r="B44" s="1662" t="s">
        <v>892</v>
      </c>
      <c r="C44" s="1663"/>
      <c r="D44" s="1663"/>
      <c r="E44" s="1663"/>
      <c r="F44" s="1663"/>
      <c r="G44" s="1663"/>
      <c r="H44" s="1664"/>
      <c r="I44" s="1287"/>
    </row>
    <row r="45" spans="1:9" s="4" customFormat="1" ht="15" customHeight="1" thickBot="1">
      <c r="A45" s="1657"/>
      <c r="B45" s="103">
        <v>9.14</v>
      </c>
      <c r="C45" s="98">
        <v>9</v>
      </c>
      <c r="D45" s="98">
        <v>30</v>
      </c>
      <c r="E45" s="98">
        <v>10</v>
      </c>
      <c r="F45" s="98">
        <v>9</v>
      </c>
      <c r="G45" s="98">
        <v>11</v>
      </c>
      <c r="H45" s="99">
        <v>11</v>
      </c>
      <c r="I45" s="1287" t="s">
        <v>14</v>
      </c>
    </row>
    <row r="46" spans="1:9">
      <c r="A46" s="3"/>
      <c r="I46" s="1287"/>
    </row>
  </sheetData>
  <mergeCells count="11">
    <mergeCell ref="K6:N9"/>
    <mergeCell ref="K12:N13"/>
    <mergeCell ref="K14:N15"/>
    <mergeCell ref="A2:A3"/>
    <mergeCell ref="H2:H3"/>
    <mergeCell ref="C2:G3"/>
    <mergeCell ref="B2:B3"/>
    <mergeCell ref="A4:A45"/>
    <mergeCell ref="B4:D4"/>
    <mergeCell ref="G4:H4"/>
    <mergeCell ref="B44:H44"/>
  </mergeCells>
  <conditionalFormatting sqref="E8 D11:F11 E12:F25 D12:D15 A46">
    <cfRule type="expression" dxfId="15" priority="9" stopIfTrue="1">
      <formula>OR(ROW()=CELL("ligne"),COLUMN()=CELL("colonne"))</formula>
    </cfRule>
  </conditionalFormatting>
  <conditionalFormatting sqref="H10:H25">
    <cfRule type="expression" dxfId="14" priority="10" stopIfTrue="1">
      <formula>OR(ROW()=CELL("ligne"),COLUMN()=CELL("colonne"))</formula>
    </cfRule>
  </conditionalFormatting>
  <conditionalFormatting sqref="B10:C25">
    <cfRule type="expression" dxfId="13" priority="11" stopIfTrue="1">
      <formula>OR(ROW()=CELL("ligne"),COLUMN()=CELL("colonne"))</formula>
    </cfRule>
  </conditionalFormatting>
  <conditionalFormatting sqref="D16:D25">
    <cfRule type="expression" dxfId="12" priority="8" stopIfTrue="1">
      <formula>OR(ROW()=CELL("ligne"),COLUMN()=CELL("colonne"))</formula>
    </cfRule>
  </conditionalFormatting>
  <conditionalFormatting sqref="D10:F10">
    <cfRule type="expression" dxfId="11" priority="7" stopIfTrue="1">
      <formula>OR(ROW()=CELL("ligne"),COLUMN()=CELL("colonne"))</formula>
    </cfRule>
  </conditionalFormatting>
  <conditionalFormatting sqref="G10:G25">
    <cfRule type="expression" dxfId="10" priority="6" stopIfTrue="1">
      <formula>OR(ROW()=CELL("ligne"),COLUMN()=CELL("colonne"))</formula>
    </cfRule>
  </conditionalFormatting>
  <printOptions horizontalCentered="1"/>
  <pageMargins left="0.19685039370078741" right="0.19685039370078741" top="0.39370078740157483" bottom="0.59055118110236227" header="0.51181102362204722" footer="0.51181102362204722"/>
  <pageSetup paperSize="9" scale="75" orientation="portrait" r:id="rId1"/>
  <headerFooter alignWithMargins="0">
    <oddFooter>&amp;C&amp;8D.DEMILLY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36E98-83D8-4964-B101-9155E597055C}">
  <sheetPr codeName="Feuil21"/>
  <dimension ref="A1:W55"/>
  <sheetViews>
    <sheetView showZeros="0" topLeftCell="A22" zoomScaleNormal="100" workbookViewId="0">
      <selection activeCell="J46" sqref="J46"/>
    </sheetView>
  </sheetViews>
  <sheetFormatPr baseColWidth="10" defaultRowHeight="12.75"/>
  <cols>
    <col min="1" max="1" width="3.7109375" style="50" customWidth="1"/>
    <col min="2" max="2" width="5.7109375" style="50" customWidth="1"/>
    <col min="3" max="3" width="11.7109375" style="50" customWidth="1"/>
    <col min="4" max="4" width="30.7109375" style="50" customWidth="1"/>
    <col min="5" max="5" width="12.7109375" style="50" customWidth="1"/>
    <col min="6" max="6" width="11.7109375" style="50" customWidth="1"/>
    <col min="7" max="7" width="10.7109375" style="50" customWidth="1"/>
    <col min="8" max="8" width="5.7109375" style="50" customWidth="1"/>
    <col min="9" max="9" width="11.7109375" style="50" customWidth="1"/>
    <col min="10" max="10" width="30.7109375" style="50" customWidth="1"/>
    <col min="11" max="11" width="12.7109375" style="50" customWidth="1"/>
    <col min="12" max="12" width="11.7109375" style="50" customWidth="1"/>
    <col min="13" max="13" width="10.85546875" style="50" customWidth="1"/>
    <col min="14" max="14" width="12.28515625" style="50" bestFit="1" customWidth="1"/>
    <col min="16" max="16" width="16" customWidth="1"/>
    <col min="17" max="17" width="15" customWidth="1"/>
    <col min="18" max="18" width="13.85546875" customWidth="1"/>
    <col min="24" max="205" width="11.42578125" style="50"/>
    <col min="206" max="206" width="3.7109375" style="50" customWidth="1"/>
    <col min="207" max="219" width="11.7109375" style="50" customWidth="1"/>
    <col min="220" max="220" width="12.28515625" style="50" bestFit="1" customWidth="1"/>
    <col min="221" max="461" width="11.42578125" style="50"/>
    <col min="462" max="462" width="3.7109375" style="50" customWidth="1"/>
    <col min="463" max="475" width="11.7109375" style="50" customWidth="1"/>
    <col min="476" max="476" width="12.28515625" style="50" bestFit="1" customWidth="1"/>
    <col min="477" max="717" width="11.42578125" style="50"/>
    <col min="718" max="718" width="3.7109375" style="50" customWidth="1"/>
    <col min="719" max="731" width="11.7109375" style="50" customWidth="1"/>
    <col min="732" max="732" width="12.28515625" style="50" bestFit="1" customWidth="1"/>
    <col min="733" max="973" width="11.42578125" style="50"/>
    <col min="974" max="974" width="3.7109375" style="50" customWidth="1"/>
    <col min="975" max="987" width="11.7109375" style="50" customWidth="1"/>
    <col min="988" max="988" width="12.28515625" style="50" bestFit="1" customWidth="1"/>
    <col min="989" max="1229" width="11.42578125" style="50"/>
    <col min="1230" max="1230" width="3.7109375" style="50" customWidth="1"/>
    <col min="1231" max="1243" width="11.7109375" style="50" customWidth="1"/>
    <col min="1244" max="1244" width="12.28515625" style="50" bestFit="1" customWidth="1"/>
    <col min="1245" max="1485" width="11.42578125" style="50"/>
    <col min="1486" max="1486" width="3.7109375" style="50" customWidth="1"/>
    <col min="1487" max="1499" width="11.7109375" style="50" customWidth="1"/>
    <col min="1500" max="1500" width="12.28515625" style="50" bestFit="1" customWidth="1"/>
    <col min="1501" max="1741" width="11.42578125" style="50"/>
    <col min="1742" max="1742" width="3.7109375" style="50" customWidth="1"/>
    <col min="1743" max="1755" width="11.7109375" style="50" customWidth="1"/>
    <col min="1756" max="1756" width="12.28515625" style="50" bestFit="1" customWidth="1"/>
    <col min="1757" max="1997" width="11.42578125" style="50"/>
    <col min="1998" max="1998" width="3.7109375" style="50" customWidth="1"/>
    <col min="1999" max="2011" width="11.7109375" style="50" customWidth="1"/>
    <col min="2012" max="2012" width="12.28515625" style="50" bestFit="1" customWidth="1"/>
    <col min="2013" max="2253" width="11.42578125" style="50"/>
    <col min="2254" max="2254" width="3.7109375" style="50" customWidth="1"/>
    <col min="2255" max="2267" width="11.7109375" style="50" customWidth="1"/>
    <col min="2268" max="2268" width="12.28515625" style="50" bestFit="1" customWidth="1"/>
    <col min="2269" max="2509" width="11.42578125" style="50"/>
    <col min="2510" max="2510" width="3.7109375" style="50" customWidth="1"/>
    <col min="2511" max="2523" width="11.7109375" style="50" customWidth="1"/>
    <col min="2524" max="2524" width="12.28515625" style="50" bestFit="1" customWidth="1"/>
    <col min="2525" max="2765" width="11.42578125" style="50"/>
    <col min="2766" max="2766" width="3.7109375" style="50" customWidth="1"/>
    <col min="2767" max="2779" width="11.7109375" style="50" customWidth="1"/>
    <col min="2780" max="2780" width="12.28515625" style="50" bestFit="1" customWidth="1"/>
    <col min="2781" max="3021" width="11.42578125" style="50"/>
    <col min="3022" max="3022" width="3.7109375" style="50" customWidth="1"/>
    <col min="3023" max="3035" width="11.7109375" style="50" customWidth="1"/>
    <col min="3036" max="3036" width="12.28515625" style="50" bestFit="1" customWidth="1"/>
    <col min="3037" max="3277" width="11.42578125" style="50"/>
    <col min="3278" max="3278" width="3.7109375" style="50" customWidth="1"/>
    <col min="3279" max="3291" width="11.7109375" style="50" customWidth="1"/>
    <col min="3292" max="3292" width="12.28515625" style="50" bestFit="1" customWidth="1"/>
    <col min="3293" max="3533" width="11.42578125" style="50"/>
    <col min="3534" max="3534" width="3.7109375" style="50" customWidth="1"/>
    <col min="3535" max="3547" width="11.7109375" style="50" customWidth="1"/>
    <col min="3548" max="3548" width="12.28515625" style="50" bestFit="1" customWidth="1"/>
    <col min="3549" max="3789" width="11.42578125" style="50"/>
    <col min="3790" max="3790" width="3.7109375" style="50" customWidth="1"/>
    <col min="3791" max="3803" width="11.7109375" style="50" customWidth="1"/>
    <col min="3804" max="3804" width="12.28515625" style="50" bestFit="1" customWidth="1"/>
    <col min="3805" max="4045" width="11.42578125" style="50"/>
    <col min="4046" max="4046" width="3.7109375" style="50" customWidth="1"/>
    <col min="4047" max="4059" width="11.7109375" style="50" customWidth="1"/>
    <col min="4060" max="4060" width="12.28515625" style="50" bestFit="1" customWidth="1"/>
    <col min="4061" max="4301" width="11.42578125" style="50"/>
    <col min="4302" max="4302" width="3.7109375" style="50" customWidth="1"/>
    <col min="4303" max="4315" width="11.7109375" style="50" customWidth="1"/>
    <col min="4316" max="4316" width="12.28515625" style="50" bestFit="1" customWidth="1"/>
    <col min="4317" max="4557" width="11.42578125" style="50"/>
    <col min="4558" max="4558" width="3.7109375" style="50" customWidth="1"/>
    <col min="4559" max="4571" width="11.7109375" style="50" customWidth="1"/>
    <col min="4572" max="4572" width="12.28515625" style="50" bestFit="1" customWidth="1"/>
    <col min="4573" max="4813" width="11.42578125" style="50"/>
    <col min="4814" max="4814" width="3.7109375" style="50" customWidth="1"/>
    <col min="4815" max="4827" width="11.7109375" style="50" customWidth="1"/>
    <col min="4828" max="4828" width="12.28515625" style="50" bestFit="1" customWidth="1"/>
    <col min="4829" max="5069" width="11.42578125" style="50"/>
    <col min="5070" max="5070" width="3.7109375" style="50" customWidth="1"/>
    <col min="5071" max="5083" width="11.7109375" style="50" customWidth="1"/>
    <col min="5084" max="5084" width="12.28515625" style="50" bestFit="1" customWidth="1"/>
    <col min="5085" max="5325" width="11.42578125" style="50"/>
    <col min="5326" max="5326" width="3.7109375" style="50" customWidth="1"/>
    <col min="5327" max="5339" width="11.7109375" style="50" customWidth="1"/>
    <col min="5340" max="5340" width="12.28515625" style="50" bestFit="1" customWidth="1"/>
    <col min="5341" max="5581" width="11.42578125" style="50"/>
    <col min="5582" max="5582" width="3.7109375" style="50" customWidth="1"/>
    <col min="5583" max="5595" width="11.7109375" style="50" customWidth="1"/>
    <col min="5596" max="5596" width="12.28515625" style="50" bestFit="1" customWidth="1"/>
    <col min="5597" max="5837" width="11.42578125" style="50"/>
    <col min="5838" max="5838" width="3.7109375" style="50" customWidth="1"/>
    <col min="5839" max="5851" width="11.7109375" style="50" customWidth="1"/>
    <col min="5852" max="5852" width="12.28515625" style="50" bestFit="1" customWidth="1"/>
    <col min="5853" max="6093" width="11.42578125" style="50"/>
    <col min="6094" max="6094" width="3.7109375" style="50" customWidth="1"/>
    <col min="6095" max="6107" width="11.7109375" style="50" customWidth="1"/>
    <col min="6108" max="6108" width="12.28515625" style="50" bestFit="1" customWidth="1"/>
    <col min="6109" max="6349" width="11.42578125" style="50"/>
    <col min="6350" max="6350" width="3.7109375" style="50" customWidth="1"/>
    <col min="6351" max="6363" width="11.7109375" style="50" customWidth="1"/>
    <col min="6364" max="6364" width="12.28515625" style="50" bestFit="1" customWidth="1"/>
    <col min="6365" max="6605" width="11.42578125" style="50"/>
    <col min="6606" max="6606" width="3.7109375" style="50" customWidth="1"/>
    <col min="6607" max="6619" width="11.7109375" style="50" customWidth="1"/>
    <col min="6620" max="6620" width="12.28515625" style="50" bestFit="1" customWidth="1"/>
    <col min="6621" max="6861" width="11.42578125" style="50"/>
    <col min="6862" max="6862" width="3.7109375" style="50" customWidth="1"/>
    <col min="6863" max="6875" width="11.7109375" style="50" customWidth="1"/>
    <col min="6876" max="6876" width="12.28515625" style="50" bestFit="1" customWidth="1"/>
    <col min="6877" max="7117" width="11.42578125" style="50"/>
    <col min="7118" max="7118" width="3.7109375" style="50" customWidth="1"/>
    <col min="7119" max="7131" width="11.7109375" style="50" customWidth="1"/>
    <col min="7132" max="7132" width="12.28515625" style="50" bestFit="1" customWidth="1"/>
    <col min="7133" max="7373" width="11.42578125" style="50"/>
    <col min="7374" max="7374" width="3.7109375" style="50" customWidth="1"/>
    <col min="7375" max="7387" width="11.7109375" style="50" customWidth="1"/>
    <col min="7388" max="7388" width="12.28515625" style="50" bestFit="1" customWidth="1"/>
    <col min="7389" max="7629" width="11.42578125" style="50"/>
    <col min="7630" max="7630" width="3.7109375" style="50" customWidth="1"/>
    <col min="7631" max="7643" width="11.7109375" style="50" customWidth="1"/>
    <col min="7644" max="7644" width="12.28515625" style="50" bestFit="1" customWidth="1"/>
    <col min="7645" max="7885" width="11.42578125" style="50"/>
    <col min="7886" max="7886" width="3.7109375" style="50" customWidth="1"/>
    <col min="7887" max="7899" width="11.7109375" style="50" customWidth="1"/>
    <col min="7900" max="7900" width="12.28515625" style="50" bestFit="1" customWidth="1"/>
    <col min="7901" max="8141" width="11.42578125" style="50"/>
    <col min="8142" max="8142" width="3.7109375" style="50" customWidth="1"/>
    <col min="8143" max="8155" width="11.7109375" style="50" customWidth="1"/>
    <col min="8156" max="8156" width="12.28515625" style="50" bestFit="1" customWidth="1"/>
    <col min="8157" max="8397" width="11.42578125" style="50"/>
    <col min="8398" max="8398" width="3.7109375" style="50" customWidth="1"/>
    <col min="8399" max="8411" width="11.7109375" style="50" customWidth="1"/>
    <col min="8412" max="8412" width="12.28515625" style="50" bestFit="1" customWidth="1"/>
    <col min="8413" max="8653" width="11.42578125" style="50"/>
    <col min="8654" max="8654" width="3.7109375" style="50" customWidth="1"/>
    <col min="8655" max="8667" width="11.7109375" style="50" customWidth="1"/>
    <col min="8668" max="8668" width="12.28515625" style="50" bestFit="1" customWidth="1"/>
    <col min="8669" max="8909" width="11.42578125" style="50"/>
    <col min="8910" max="8910" width="3.7109375" style="50" customWidth="1"/>
    <col min="8911" max="8923" width="11.7109375" style="50" customWidth="1"/>
    <col min="8924" max="8924" width="12.28515625" style="50" bestFit="1" customWidth="1"/>
    <col min="8925" max="9165" width="11.42578125" style="50"/>
    <col min="9166" max="9166" width="3.7109375" style="50" customWidth="1"/>
    <col min="9167" max="9179" width="11.7109375" style="50" customWidth="1"/>
    <col min="9180" max="9180" width="12.28515625" style="50" bestFit="1" customWidth="1"/>
    <col min="9181" max="9421" width="11.42578125" style="50"/>
    <col min="9422" max="9422" width="3.7109375" style="50" customWidth="1"/>
    <col min="9423" max="9435" width="11.7109375" style="50" customWidth="1"/>
    <col min="9436" max="9436" width="12.28515625" style="50" bestFit="1" customWidth="1"/>
    <col min="9437" max="9677" width="11.42578125" style="50"/>
    <col min="9678" max="9678" width="3.7109375" style="50" customWidth="1"/>
    <col min="9679" max="9691" width="11.7109375" style="50" customWidth="1"/>
    <col min="9692" max="9692" width="12.28515625" style="50" bestFit="1" customWidth="1"/>
    <col min="9693" max="9933" width="11.42578125" style="50"/>
    <col min="9934" max="9934" width="3.7109375" style="50" customWidth="1"/>
    <col min="9935" max="9947" width="11.7109375" style="50" customWidth="1"/>
    <col min="9948" max="9948" width="12.28515625" style="50" bestFit="1" customWidth="1"/>
    <col min="9949" max="10189" width="11.42578125" style="50"/>
    <col min="10190" max="10190" width="3.7109375" style="50" customWidth="1"/>
    <col min="10191" max="10203" width="11.7109375" style="50" customWidth="1"/>
    <col min="10204" max="10204" width="12.28515625" style="50" bestFit="1" customWidth="1"/>
    <col min="10205" max="10445" width="11.42578125" style="50"/>
    <col min="10446" max="10446" width="3.7109375" style="50" customWidth="1"/>
    <col min="10447" max="10459" width="11.7109375" style="50" customWidth="1"/>
    <col min="10460" max="10460" width="12.28515625" style="50" bestFit="1" customWidth="1"/>
    <col min="10461" max="10701" width="11.42578125" style="50"/>
    <col min="10702" max="10702" width="3.7109375" style="50" customWidth="1"/>
    <col min="10703" max="10715" width="11.7109375" style="50" customWidth="1"/>
    <col min="10716" max="10716" width="12.28515625" style="50" bestFit="1" customWidth="1"/>
    <col min="10717" max="10957" width="11.42578125" style="50"/>
    <col min="10958" max="10958" width="3.7109375" style="50" customWidth="1"/>
    <col min="10959" max="10971" width="11.7109375" style="50" customWidth="1"/>
    <col min="10972" max="10972" width="12.28515625" style="50" bestFit="1" customWidth="1"/>
    <col min="10973" max="11213" width="11.42578125" style="50"/>
    <col min="11214" max="11214" width="3.7109375" style="50" customWidth="1"/>
    <col min="11215" max="11227" width="11.7109375" style="50" customWidth="1"/>
    <col min="11228" max="11228" width="12.28515625" style="50" bestFit="1" customWidth="1"/>
    <col min="11229" max="11469" width="11.42578125" style="50"/>
    <col min="11470" max="11470" width="3.7109375" style="50" customWidth="1"/>
    <col min="11471" max="11483" width="11.7109375" style="50" customWidth="1"/>
    <col min="11484" max="11484" width="12.28515625" style="50" bestFit="1" customWidth="1"/>
    <col min="11485" max="11725" width="11.42578125" style="50"/>
    <col min="11726" max="11726" width="3.7109375" style="50" customWidth="1"/>
    <col min="11727" max="11739" width="11.7109375" style="50" customWidth="1"/>
    <col min="11740" max="11740" width="12.28515625" style="50" bestFit="1" customWidth="1"/>
    <col min="11741" max="11981" width="11.42578125" style="50"/>
    <col min="11982" max="11982" width="3.7109375" style="50" customWidth="1"/>
    <col min="11983" max="11995" width="11.7109375" style="50" customWidth="1"/>
    <col min="11996" max="11996" width="12.28515625" style="50" bestFit="1" customWidth="1"/>
    <col min="11997" max="12237" width="11.42578125" style="50"/>
    <col min="12238" max="12238" width="3.7109375" style="50" customWidth="1"/>
    <col min="12239" max="12251" width="11.7109375" style="50" customWidth="1"/>
    <col min="12252" max="12252" width="12.28515625" style="50" bestFit="1" customWidth="1"/>
    <col min="12253" max="12493" width="11.42578125" style="50"/>
    <col min="12494" max="12494" width="3.7109375" style="50" customWidth="1"/>
    <col min="12495" max="12507" width="11.7109375" style="50" customWidth="1"/>
    <col min="12508" max="12508" width="12.28515625" style="50" bestFit="1" customWidth="1"/>
    <col min="12509" max="12749" width="11.42578125" style="50"/>
    <col min="12750" max="12750" width="3.7109375" style="50" customWidth="1"/>
    <col min="12751" max="12763" width="11.7109375" style="50" customWidth="1"/>
    <col min="12764" max="12764" width="12.28515625" style="50" bestFit="1" customWidth="1"/>
    <col min="12765" max="13005" width="11.42578125" style="50"/>
    <col min="13006" max="13006" width="3.7109375" style="50" customWidth="1"/>
    <col min="13007" max="13019" width="11.7109375" style="50" customWidth="1"/>
    <col min="13020" max="13020" width="12.28515625" style="50" bestFit="1" customWidth="1"/>
    <col min="13021" max="13261" width="11.42578125" style="50"/>
    <col min="13262" max="13262" width="3.7109375" style="50" customWidth="1"/>
    <col min="13263" max="13275" width="11.7109375" style="50" customWidth="1"/>
    <col min="13276" max="13276" width="12.28515625" style="50" bestFit="1" customWidth="1"/>
    <col min="13277" max="13517" width="11.42578125" style="50"/>
    <col min="13518" max="13518" width="3.7109375" style="50" customWidth="1"/>
    <col min="13519" max="13531" width="11.7109375" style="50" customWidth="1"/>
    <col min="13532" max="13532" width="12.28515625" style="50" bestFit="1" customWidth="1"/>
    <col min="13533" max="13773" width="11.42578125" style="50"/>
    <col min="13774" max="13774" width="3.7109375" style="50" customWidth="1"/>
    <col min="13775" max="13787" width="11.7109375" style="50" customWidth="1"/>
    <col min="13788" max="13788" width="12.28515625" style="50" bestFit="1" customWidth="1"/>
    <col min="13789" max="14029" width="11.42578125" style="50"/>
    <col min="14030" max="14030" width="3.7109375" style="50" customWidth="1"/>
    <col min="14031" max="14043" width="11.7109375" style="50" customWidth="1"/>
    <col min="14044" max="14044" width="12.28515625" style="50" bestFit="1" customWidth="1"/>
    <col min="14045" max="14285" width="11.42578125" style="50"/>
    <col min="14286" max="14286" width="3.7109375" style="50" customWidth="1"/>
    <col min="14287" max="14299" width="11.7109375" style="50" customWidth="1"/>
    <col min="14300" max="14300" width="12.28515625" style="50" bestFit="1" customWidth="1"/>
    <col min="14301" max="14541" width="11.42578125" style="50"/>
    <col min="14542" max="14542" width="3.7109375" style="50" customWidth="1"/>
    <col min="14543" max="14555" width="11.7109375" style="50" customWidth="1"/>
    <col min="14556" max="14556" width="12.28515625" style="50" bestFit="1" customWidth="1"/>
    <col min="14557" max="14797" width="11.42578125" style="50"/>
    <col min="14798" max="14798" width="3.7109375" style="50" customWidth="1"/>
    <col min="14799" max="14811" width="11.7109375" style="50" customWidth="1"/>
    <col min="14812" max="14812" width="12.28515625" style="50" bestFit="1" customWidth="1"/>
    <col min="14813" max="15053" width="11.42578125" style="50"/>
    <col min="15054" max="15054" width="3.7109375" style="50" customWidth="1"/>
    <col min="15055" max="15067" width="11.7109375" style="50" customWidth="1"/>
    <col min="15068" max="15068" width="12.28515625" style="50" bestFit="1" customWidth="1"/>
    <col min="15069" max="15309" width="11.42578125" style="50"/>
    <col min="15310" max="15310" width="3.7109375" style="50" customWidth="1"/>
    <col min="15311" max="15323" width="11.7109375" style="50" customWidth="1"/>
    <col min="15324" max="15324" width="12.28515625" style="50" bestFit="1" customWidth="1"/>
    <col min="15325" max="15565" width="11.42578125" style="50"/>
    <col min="15566" max="15566" width="3.7109375" style="50" customWidth="1"/>
    <col min="15567" max="15579" width="11.7109375" style="50" customWidth="1"/>
    <col min="15580" max="15580" width="12.28515625" style="50" bestFit="1" customWidth="1"/>
    <col min="15581" max="15821" width="11.42578125" style="50"/>
    <col min="15822" max="15822" width="3.7109375" style="50" customWidth="1"/>
    <col min="15823" max="15835" width="11.7109375" style="50" customWidth="1"/>
    <col min="15836" max="15836" width="12.28515625" style="50" bestFit="1" customWidth="1"/>
    <col min="15837" max="16077" width="11.42578125" style="50"/>
    <col min="16078" max="16078" width="3.7109375" style="50" customWidth="1"/>
    <col min="16079" max="16091" width="11.7109375" style="50" customWidth="1"/>
    <col min="16092" max="16092" width="12.28515625" style="50" bestFit="1" customWidth="1"/>
    <col min="16093" max="16384" width="11.42578125" style="50"/>
  </cols>
  <sheetData>
    <row r="1" spans="1:23" ht="15" customHeight="1" thickBot="1">
      <c r="A1" s="1264">
        <v>3</v>
      </c>
      <c r="B1" s="1264">
        <v>5</v>
      </c>
      <c r="C1" s="1264">
        <v>11</v>
      </c>
      <c r="D1" s="1264">
        <v>30</v>
      </c>
      <c r="E1" s="1264">
        <v>12</v>
      </c>
      <c r="F1" s="1264">
        <v>11</v>
      </c>
      <c r="G1" s="1264">
        <v>10</v>
      </c>
      <c r="H1" s="1264">
        <v>5</v>
      </c>
      <c r="I1" s="1264">
        <v>11</v>
      </c>
      <c r="J1" s="1264">
        <v>30</v>
      </c>
      <c r="K1" s="1264">
        <v>12</v>
      </c>
      <c r="L1" s="1264">
        <v>11</v>
      </c>
      <c r="M1" s="1264">
        <v>10</v>
      </c>
      <c r="O1" s="50"/>
      <c r="P1" s="50"/>
      <c r="Q1" s="50"/>
      <c r="R1" s="50"/>
      <c r="S1" s="50"/>
      <c r="T1" s="50"/>
      <c r="U1" s="50"/>
      <c r="V1" s="50"/>
      <c r="W1" s="50"/>
    </row>
    <row r="2" spans="1:23" s="52" customFormat="1" ht="18" customHeight="1">
      <c r="A2" s="1561" t="s">
        <v>1587</v>
      </c>
      <c r="B2" s="1562"/>
      <c r="C2" s="1562"/>
      <c r="D2" s="1562"/>
      <c r="E2" s="1562"/>
      <c r="F2" s="1562"/>
      <c r="G2" s="1562"/>
      <c r="H2" s="1562"/>
      <c r="I2" s="1562"/>
      <c r="J2" s="1562"/>
      <c r="K2" s="1562"/>
      <c r="L2" s="1562"/>
      <c r="M2" s="1563"/>
    </row>
    <row r="3" spans="1:23" s="52" customFormat="1" ht="18" customHeight="1" thickBot="1">
      <c r="A3" s="1564"/>
      <c r="B3" s="1565"/>
      <c r="C3" s="1565"/>
      <c r="D3" s="1565"/>
      <c r="E3" s="1565"/>
      <c r="F3" s="1565"/>
      <c r="G3" s="1565"/>
      <c r="H3" s="1565"/>
      <c r="I3" s="1565"/>
      <c r="J3" s="1565"/>
      <c r="K3" s="1565"/>
      <c r="L3" s="1565"/>
      <c r="M3" s="1566"/>
    </row>
    <row r="4" spans="1:23" s="52" customFormat="1" ht="18" customHeight="1" thickBot="1"/>
    <row r="5" spans="1:23" ht="18" customHeight="1">
      <c r="A5" s="1544" t="s">
        <v>269</v>
      </c>
      <c r="B5" s="1538" t="s">
        <v>2379</v>
      </c>
      <c r="C5" s="1546" t="s">
        <v>2489</v>
      </c>
      <c r="D5" s="1546"/>
      <c r="E5" s="1546"/>
      <c r="F5" s="1546"/>
      <c r="G5" s="1546"/>
      <c r="H5" s="1546"/>
      <c r="I5" s="1546"/>
      <c r="J5" s="1546"/>
      <c r="K5" s="1546"/>
      <c r="L5" s="1546" t="s">
        <v>2490</v>
      </c>
      <c r="M5" s="1547"/>
      <c r="N5" s="1323"/>
      <c r="S5" s="50"/>
      <c r="T5" s="50"/>
      <c r="U5" s="50"/>
      <c r="V5" s="50"/>
      <c r="W5" s="50"/>
    </row>
    <row r="6" spans="1:23" ht="18" customHeight="1" thickBot="1">
      <c r="A6" s="1545"/>
      <c r="B6" s="1539"/>
      <c r="C6" s="1539"/>
      <c r="D6" s="1539"/>
      <c r="E6" s="1539"/>
      <c r="F6" s="1539"/>
      <c r="G6" s="1539"/>
      <c r="H6" s="1539"/>
      <c r="I6" s="1539"/>
      <c r="J6" s="1539"/>
      <c r="K6" s="1539"/>
      <c r="L6" s="1539"/>
      <c r="M6" s="1548"/>
      <c r="N6" s="1323"/>
      <c r="S6" s="50"/>
      <c r="T6" s="50"/>
      <c r="U6" s="50"/>
      <c r="V6" s="50"/>
      <c r="W6" s="50"/>
    </row>
    <row r="7" spans="1:23" ht="18" customHeight="1">
      <c r="A7" s="1678" t="s">
        <v>2431</v>
      </c>
      <c r="B7" s="1304"/>
      <c r="C7" s="1315" t="s">
        <v>2380</v>
      </c>
      <c r="D7" s="1680" t="s">
        <v>2414</v>
      </c>
      <c r="E7" s="1680"/>
      <c r="F7" s="1680"/>
      <c r="G7" s="1680"/>
      <c r="H7" s="1680"/>
      <c r="I7" s="1680"/>
      <c r="J7" s="1680"/>
      <c r="K7" s="1680"/>
      <c r="L7" s="1680"/>
      <c r="M7" s="1681"/>
      <c r="N7" s="1323"/>
      <c r="O7" s="1665" t="s">
        <v>2410</v>
      </c>
      <c r="P7" s="1666"/>
      <c r="Q7" s="1666"/>
      <c r="R7" s="1666"/>
      <c r="S7" s="1667"/>
      <c r="T7" s="50"/>
      <c r="U7" s="50"/>
      <c r="V7" s="50"/>
      <c r="W7" s="50"/>
    </row>
    <row r="8" spans="1:23" ht="18" customHeight="1">
      <c r="A8" s="1678"/>
      <c r="B8" s="1375"/>
      <c r="C8" s="1314"/>
      <c r="D8" s="1314"/>
      <c r="E8" s="1314"/>
      <c r="F8" s="1314"/>
      <c r="G8" s="1314"/>
      <c r="H8" s="1314"/>
      <c r="I8" s="1314"/>
      <c r="J8" s="1314"/>
      <c r="K8" s="1314"/>
      <c r="L8" s="1309" t="s">
        <v>882</v>
      </c>
      <c r="M8" s="407"/>
      <c r="N8" s="1323"/>
      <c r="O8" s="1570"/>
      <c r="P8" s="1571"/>
      <c r="Q8" s="1571"/>
      <c r="R8" s="1571"/>
      <c r="S8" s="1668"/>
      <c r="T8" s="50"/>
      <c r="U8" s="50"/>
      <c r="V8" s="50"/>
      <c r="W8" s="50"/>
    </row>
    <row r="9" spans="1:23" ht="18" customHeight="1">
      <c r="A9" s="1678"/>
      <c r="B9" s="1682">
        <v>30</v>
      </c>
      <c r="C9" s="1688" t="s">
        <v>2383</v>
      </c>
      <c r="D9" s="399"/>
      <c r="E9" s="399"/>
      <c r="F9" s="399"/>
      <c r="G9" s="399"/>
      <c r="H9" s="399"/>
      <c r="I9" s="399"/>
      <c r="J9" s="1689" t="s">
        <v>2386</v>
      </c>
      <c r="K9" s="1689"/>
      <c r="L9" s="1690">
        <v>25</v>
      </c>
      <c r="M9" s="407"/>
      <c r="N9" s="1323"/>
      <c r="O9" s="1570"/>
      <c r="P9" s="1571"/>
      <c r="Q9" s="1571"/>
      <c r="R9" s="1571"/>
      <c r="S9" s="1668"/>
      <c r="T9" s="50"/>
      <c r="U9" s="50"/>
      <c r="V9" s="50"/>
      <c r="W9" s="50"/>
    </row>
    <row r="10" spans="1:23" ht="18" customHeight="1" thickBot="1">
      <c r="A10" s="1678"/>
      <c r="B10" s="1682"/>
      <c r="C10" s="1688"/>
      <c r="D10" s="400"/>
      <c r="E10" s="400"/>
      <c r="F10" s="400"/>
      <c r="G10" s="400"/>
      <c r="H10" s="400"/>
      <c r="I10" s="400"/>
      <c r="J10" s="1689"/>
      <c r="K10" s="1689"/>
      <c r="L10" s="1690"/>
      <c r="M10" s="407"/>
      <c r="N10" s="1323"/>
      <c r="O10" s="1669"/>
      <c r="P10" s="1670"/>
      <c r="Q10" s="1670"/>
      <c r="R10" s="1670"/>
      <c r="S10" s="1671"/>
      <c r="T10" s="50"/>
      <c r="U10" s="50"/>
      <c r="V10" s="50"/>
      <c r="W10" s="50"/>
    </row>
    <row r="11" spans="1:23" ht="18" customHeight="1" thickBot="1">
      <c r="A11" s="1678"/>
      <c r="B11" s="1691">
        <f>C50+I50</f>
        <v>3.48</v>
      </c>
      <c r="C11" s="1692"/>
      <c r="D11" s="401"/>
      <c r="E11" s="401"/>
      <c r="F11" s="1308" t="s">
        <v>2385</v>
      </c>
      <c r="G11" s="1693">
        <f>B11/B9</f>
        <v>0.11600000000000001</v>
      </c>
      <c r="H11" s="1693"/>
      <c r="I11" s="402"/>
      <c r="J11" s="402"/>
      <c r="K11" s="1672" t="s">
        <v>2387</v>
      </c>
      <c r="L11" s="1673">
        <f>G11*L9</f>
        <v>2.9000000000000004</v>
      </c>
      <c r="M11" s="407"/>
      <c r="N11" s="1323"/>
      <c r="O11" s="50"/>
      <c r="P11" s="50"/>
      <c r="Q11" s="50"/>
      <c r="R11" s="50"/>
      <c r="S11" s="50"/>
      <c r="T11" s="50"/>
      <c r="U11" s="50"/>
      <c r="V11" s="50"/>
      <c r="W11" s="50"/>
    </row>
    <row r="12" spans="1:23" ht="18" customHeight="1">
      <c r="A12" s="1678"/>
      <c r="B12" s="1691"/>
      <c r="C12" s="1692"/>
      <c r="D12" s="401"/>
      <c r="E12" s="401"/>
      <c r="F12" s="401"/>
      <c r="G12" s="1311"/>
      <c r="H12" s="1307"/>
      <c r="I12" s="402"/>
      <c r="J12" s="402"/>
      <c r="K12" s="1672"/>
      <c r="L12" s="1673"/>
      <c r="M12" s="407"/>
      <c r="N12" s="1323"/>
      <c r="O12" s="1461" t="s">
        <v>2394</v>
      </c>
      <c r="P12" s="1462"/>
      <c r="Q12" s="1462"/>
      <c r="R12" s="1462"/>
      <c r="S12" s="1463"/>
      <c r="T12" s="50"/>
      <c r="U12" s="50"/>
      <c r="V12" s="50"/>
      <c r="W12" s="50"/>
    </row>
    <row r="13" spans="1:23" ht="18" customHeight="1">
      <c r="A13" s="1678"/>
      <c r="B13" s="1376" t="s">
        <v>2384</v>
      </c>
      <c r="C13" s="403"/>
      <c r="D13" s="403"/>
      <c r="E13" s="405" t="s">
        <v>1589</v>
      </c>
      <c r="F13" s="1674">
        <f ca="1">NOW()</f>
        <v>44549.987846643518</v>
      </c>
      <c r="G13" s="1674"/>
      <c r="H13" s="1674"/>
      <c r="I13" s="1674"/>
      <c r="J13" s="1332"/>
      <c r="K13" s="1331" t="s">
        <v>2388</v>
      </c>
      <c r="L13" s="1329">
        <f>E33+K33</f>
        <v>2.9000000000000004</v>
      </c>
      <c r="M13" s="406"/>
      <c r="N13" s="1323"/>
      <c r="O13" s="1362"/>
      <c r="P13" s="1365" t="s">
        <v>2399</v>
      </c>
      <c r="Q13" s="1363"/>
      <c r="R13" s="1363"/>
      <c r="S13" s="1358"/>
      <c r="T13" s="50"/>
      <c r="U13" s="50"/>
      <c r="V13" s="50"/>
      <c r="W13" s="50"/>
    </row>
    <row r="14" spans="1:23" ht="18" customHeight="1" thickBot="1">
      <c r="A14" s="1678"/>
      <c r="B14" s="1675"/>
      <c r="C14" s="1676"/>
      <c r="D14" s="1676"/>
      <c r="E14" s="1676"/>
      <c r="F14" s="1676"/>
      <c r="G14" s="1676"/>
      <c r="H14" s="1676"/>
      <c r="I14" s="1676"/>
      <c r="J14" s="1676"/>
      <c r="K14" s="1676"/>
      <c r="L14" s="1676"/>
      <c r="M14" s="1677"/>
      <c r="N14" s="1323"/>
      <c r="O14" s="1464"/>
      <c r="P14" s="1465" t="s">
        <v>2400</v>
      </c>
      <c r="Q14" s="1466"/>
      <c r="R14" s="1466"/>
      <c r="S14" s="1467"/>
      <c r="T14" s="50"/>
      <c r="U14" s="50"/>
      <c r="V14" s="50"/>
      <c r="W14" s="50"/>
    </row>
    <row r="15" spans="1:23" ht="18" customHeight="1">
      <c r="A15" s="1678"/>
      <c r="B15" s="1377"/>
      <c r="C15" s="1382" t="s">
        <v>2393</v>
      </c>
      <c r="D15" s="1382"/>
      <c r="E15" s="1383"/>
      <c r="F15" s="1363"/>
      <c r="G15" s="1363"/>
      <c r="H15" s="1384"/>
      <c r="I15" s="1385" t="s">
        <v>2394</v>
      </c>
      <c r="J15" s="1386"/>
      <c r="K15" s="1268"/>
      <c r="L15" s="1268"/>
      <c r="M15" s="1387">
        <f>LARGE(B16:B31,1)</f>
        <v>8</v>
      </c>
      <c r="N15" s="1323"/>
      <c r="O15" s="50"/>
      <c r="P15" s="50"/>
      <c r="Q15" s="50"/>
      <c r="R15" s="50"/>
      <c r="S15" s="50"/>
      <c r="T15" s="50"/>
      <c r="U15" s="50"/>
      <c r="V15" s="50"/>
      <c r="W15" s="50"/>
    </row>
    <row r="16" spans="1:23" ht="18" customHeight="1">
      <c r="A16" s="1678"/>
      <c r="B16" s="1388">
        <v>0</v>
      </c>
      <c r="C16" s="1389" t="s">
        <v>2367</v>
      </c>
      <c r="D16" s="1381"/>
      <c r="E16" s="1381"/>
      <c r="F16" s="1381"/>
      <c r="G16" s="1381"/>
      <c r="H16" s="1390"/>
      <c r="I16" s="1391"/>
      <c r="J16" s="1391"/>
      <c r="K16" s="1391"/>
      <c r="L16" s="1391"/>
      <c r="M16" s="1392" t="str">
        <f>+IF(ISBLANK(L16),"",LARGE(M15:M15,1)+1)</f>
        <v/>
      </c>
      <c r="N16" s="1323"/>
      <c r="O16" s="50"/>
      <c r="P16" s="50"/>
      <c r="Q16" s="50"/>
      <c r="R16" s="50"/>
      <c r="S16" s="50"/>
      <c r="T16" s="50"/>
      <c r="U16" s="50"/>
      <c r="V16" s="50"/>
      <c r="W16" s="50"/>
    </row>
    <row r="17" spans="1:23" ht="18" customHeight="1">
      <c r="A17" s="1678"/>
      <c r="B17" s="1378" t="str">
        <f>IF(ISBLANK(C17),"",LARGE(B16:B16,1)+1)</f>
        <v/>
      </c>
      <c r="C17" s="1312"/>
      <c r="D17" s="1312"/>
      <c r="E17" s="1312"/>
      <c r="F17" s="1312"/>
      <c r="G17" s="1312"/>
      <c r="H17" s="404"/>
      <c r="I17" s="1393"/>
      <c r="J17" s="1393"/>
      <c r="K17" s="1393"/>
      <c r="L17" s="1393"/>
      <c r="M17" s="1394" t="str">
        <f>+IF(ISBLANK(L17),"",LARGE(M15:M16,1)+1)</f>
        <v/>
      </c>
      <c r="N17" s="1323"/>
      <c r="O17" s="50"/>
      <c r="P17" s="50"/>
      <c r="Q17" s="50"/>
      <c r="R17" s="50"/>
      <c r="S17" s="50"/>
      <c r="T17" s="50"/>
      <c r="U17" s="50"/>
      <c r="V17" s="50"/>
      <c r="W17" s="50"/>
    </row>
    <row r="18" spans="1:23" ht="18" customHeight="1">
      <c r="A18" s="1678"/>
      <c r="B18" s="1378">
        <f>+IF(ISBLANK(C18),"",LARGE(B16:B17,1)+1)</f>
        <v>1</v>
      </c>
      <c r="C18" s="1312" t="s">
        <v>2493</v>
      </c>
      <c r="D18" s="1312"/>
      <c r="E18" s="1312"/>
      <c r="F18" s="1312"/>
      <c r="G18" s="1312"/>
      <c r="H18" s="404"/>
      <c r="I18" s="1393"/>
      <c r="J18" s="1393"/>
      <c r="K18" s="1393"/>
      <c r="L18" s="1393"/>
      <c r="M18" s="1394" t="str">
        <f>+IF(ISBLANK(L18),"",LARGE(M15:M17,1)+1)</f>
        <v/>
      </c>
      <c r="N18" s="1323"/>
      <c r="O18" s="50"/>
      <c r="P18" s="50"/>
      <c r="Q18" s="50"/>
      <c r="R18" s="50"/>
      <c r="S18" s="50"/>
      <c r="T18" s="50"/>
      <c r="U18" s="50"/>
      <c r="V18" s="50"/>
      <c r="W18" s="50"/>
    </row>
    <row r="19" spans="1:23" ht="18" customHeight="1">
      <c r="A19" s="1678"/>
      <c r="B19" s="1378">
        <f>IF(ISBLANK(C19),"",LARGE(B16:B18,1)+1)</f>
        <v>2</v>
      </c>
      <c r="C19" s="1312" t="s">
        <v>2461</v>
      </c>
      <c r="D19" s="1312"/>
      <c r="E19" s="1312"/>
      <c r="F19" s="1312"/>
      <c r="G19" s="1312"/>
      <c r="H19" s="404"/>
      <c r="I19" s="1393"/>
      <c r="J19" s="1393"/>
      <c r="K19" s="1393"/>
      <c r="L19" s="1393"/>
      <c r="M19" s="1394" t="str">
        <f>+IF(ISBLANK(L19),"",LARGE(M15:M18,1)+1)</f>
        <v/>
      </c>
      <c r="N19" s="1323"/>
      <c r="O19" s="50"/>
      <c r="P19" s="50"/>
      <c r="Q19" s="50"/>
      <c r="R19" s="50"/>
      <c r="S19" s="50"/>
      <c r="T19" s="50"/>
      <c r="U19" s="50"/>
      <c r="V19" s="50"/>
      <c r="W19" s="50"/>
    </row>
    <row r="20" spans="1:23" ht="18" customHeight="1">
      <c r="A20" s="1678"/>
      <c r="B20" s="1378">
        <f>IF(ISBLANK(C20),"",LARGE(B16:B19,1)+1)</f>
        <v>3</v>
      </c>
      <c r="C20" s="1312" t="s">
        <v>2494</v>
      </c>
      <c r="D20" s="1312"/>
      <c r="E20" s="1312"/>
      <c r="F20" s="1312"/>
      <c r="G20" s="1312"/>
      <c r="H20" s="404"/>
      <c r="I20" s="1393"/>
      <c r="J20" s="1393"/>
      <c r="K20" s="1393"/>
      <c r="L20" s="1393"/>
      <c r="M20" s="1394" t="str">
        <f>+IF(ISBLANK(L20),"",LARGE(M15:M19,1)+1)</f>
        <v/>
      </c>
      <c r="N20" s="1323"/>
      <c r="O20" s="50"/>
      <c r="P20" s="50"/>
      <c r="Q20" s="50"/>
      <c r="R20" s="50"/>
      <c r="S20" s="50"/>
      <c r="T20" s="50"/>
      <c r="U20" s="50"/>
      <c r="V20" s="50"/>
      <c r="W20" s="50"/>
    </row>
    <row r="21" spans="1:23" ht="18" customHeight="1">
      <c r="A21" s="1678"/>
      <c r="B21" s="1378">
        <f>IF(ISBLANK(C21),"",LARGE(B16:B20,1)+1)</f>
        <v>4</v>
      </c>
      <c r="C21" s="1312" t="s">
        <v>2495</v>
      </c>
      <c r="D21" s="1312"/>
      <c r="E21" s="1312"/>
      <c r="F21" s="1312"/>
      <c r="G21" s="1312"/>
      <c r="H21" s="404"/>
      <c r="I21" s="1393"/>
      <c r="J21" s="1393"/>
      <c r="K21" s="1393"/>
      <c r="L21" s="1393"/>
      <c r="M21" s="1394" t="str">
        <f>+IF(ISBLANK(L21),"",LARGE(M15:M20,1)+1)</f>
        <v/>
      </c>
      <c r="N21" s="1323"/>
      <c r="O21" s="50"/>
      <c r="P21" s="50"/>
      <c r="Q21" s="50"/>
      <c r="R21" s="50"/>
      <c r="S21" s="50"/>
      <c r="T21" s="50"/>
      <c r="U21" s="50"/>
      <c r="V21" s="50"/>
      <c r="W21" s="50"/>
    </row>
    <row r="22" spans="1:23" ht="18" customHeight="1">
      <c r="A22" s="1678"/>
      <c r="B22" s="1378" t="str">
        <f>IF(ISBLANK(C22),"",LARGE(B16:B21,1)+1)</f>
        <v/>
      </c>
      <c r="C22" s="1312"/>
      <c r="D22" s="1312" t="s">
        <v>2496</v>
      </c>
      <c r="E22" s="1312"/>
      <c r="F22" s="1312"/>
      <c r="G22" s="1312"/>
      <c r="H22" s="404"/>
      <c r="I22" s="1393"/>
      <c r="J22" s="1393"/>
      <c r="K22" s="1393"/>
      <c r="L22" s="1393"/>
      <c r="M22" s="1394" t="str">
        <f>+IF(ISBLANK(L22),"",LARGE(M15:M21,1)+1)</f>
        <v/>
      </c>
      <c r="N22" s="1323"/>
      <c r="O22" s="50"/>
      <c r="P22" s="50"/>
      <c r="Q22" s="50"/>
      <c r="R22" s="50"/>
      <c r="S22" s="50"/>
      <c r="T22" s="50"/>
      <c r="U22" s="50"/>
      <c r="V22" s="50"/>
      <c r="W22" s="50"/>
    </row>
    <row r="23" spans="1:23" ht="18" customHeight="1">
      <c r="A23" s="1678"/>
      <c r="B23" s="1378">
        <f>IF(ISBLANK(C23),"",LARGE(B16:B22,1)+1)</f>
        <v>5</v>
      </c>
      <c r="C23" s="1312" t="s">
        <v>2462</v>
      </c>
      <c r="D23" s="1312"/>
      <c r="E23" s="1312"/>
      <c r="F23" s="1312"/>
      <c r="G23" s="1312"/>
      <c r="H23" s="1312"/>
      <c r="I23" s="1393"/>
      <c r="J23" s="1393"/>
      <c r="K23" s="1393"/>
      <c r="L23" s="1393"/>
      <c r="M23" s="1394" t="str">
        <f>+IF(ISBLANK(L23),"",LARGE(M15:M22,1)+1)</f>
        <v/>
      </c>
      <c r="N23" s="1323"/>
      <c r="O23" s="50"/>
      <c r="P23" s="50"/>
      <c r="Q23" s="50"/>
      <c r="R23" s="50"/>
      <c r="S23" s="50"/>
      <c r="T23" s="50"/>
      <c r="U23" s="50"/>
      <c r="V23" s="50"/>
      <c r="W23" s="50"/>
    </row>
    <row r="24" spans="1:23" ht="18" customHeight="1">
      <c r="A24" s="1678"/>
      <c r="B24" s="1378">
        <f>IF(ISBLANK(C24),"",LARGE(B16:B23,1)+1)</f>
        <v>6</v>
      </c>
      <c r="C24" s="1312" t="s">
        <v>2463</v>
      </c>
      <c r="D24" s="1312"/>
      <c r="E24" s="1312"/>
      <c r="F24" s="1312"/>
      <c r="G24" s="1312"/>
      <c r="H24" s="404"/>
      <c r="I24" s="1393"/>
      <c r="J24" s="1393"/>
      <c r="K24" s="1393"/>
      <c r="L24" s="1393"/>
      <c r="M24" s="1394" t="str">
        <f>+IF(ISBLANK(L24),"",LARGE(M15:M23,1)+1)</f>
        <v/>
      </c>
      <c r="N24" s="1323"/>
      <c r="O24" s="50"/>
      <c r="P24" s="50"/>
      <c r="Q24" s="50"/>
      <c r="R24" s="50"/>
      <c r="S24" s="50"/>
      <c r="T24" s="50"/>
      <c r="U24" s="50"/>
      <c r="V24" s="50"/>
      <c r="W24" s="50"/>
    </row>
    <row r="25" spans="1:23" ht="18" customHeight="1">
      <c r="A25" s="1678"/>
      <c r="B25" s="1378" t="str">
        <f>IF(ISBLANK(C25),"",LARGE(B16:B24,1)+1)</f>
        <v/>
      </c>
      <c r="C25" s="1312"/>
      <c r="D25" s="1312" t="s">
        <v>2460</v>
      </c>
      <c r="E25" s="1312"/>
      <c r="F25" s="1312"/>
      <c r="G25" s="1312"/>
      <c r="H25" s="404"/>
      <c r="I25" s="1393"/>
      <c r="J25" s="1393"/>
      <c r="K25" s="1393"/>
      <c r="L25" s="1393"/>
      <c r="M25" s="1394" t="str">
        <f>+IF(ISBLANK(L25),"",LARGE(M15:M24,1)+1)</f>
        <v/>
      </c>
      <c r="N25" s="1323"/>
      <c r="O25" s="50"/>
      <c r="P25" s="50"/>
      <c r="Q25" s="50"/>
      <c r="R25" s="50"/>
      <c r="S25" s="50"/>
      <c r="T25" s="50"/>
      <c r="U25" s="50"/>
      <c r="V25" s="50"/>
      <c r="W25" s="50"/>
    </row>
    <row r="26" spans="1:23" ht="18" customHeight="1">
      <c r="A26" s="1678"/>
      <c r="B26" s="1378">
        <f>IF(ISBLANK(C26),"",LARGE(B16:B25,1)+1)</f>
        <v>7</v>
      </c>
      <c r="C26" s="1312" t="s">
        <v>2497</v>
      </c>
      <c r="D26" s="1312"/>
      <c r="E26" s="1312"/>
      <c r="F26" s="1312"/>
      <c r="G26" s="1312"/>
      <c r="H26" s="404"/>
      <c r="I26" s="1393"/>
      <c r="J26" s="1393"/>
      <c r="K26" s="1393"/>
      <c r="L26" s="1393"/>
      <c r="M26" s="1394" t="str">
        <f>+IF(ISBLANK(L26),"",LARGE(M15:M25,1)+1)</f>
        <v/>
      </c>
      <c r="N26" s="1323"/>
      <c r="O26" s="50"/>
      <c r="P26" s="50"/>
      <c r="Q26" s="50"/>
      <c r="R26" s="50"/>
      <c r="S26" s="50"/>
      <c r="T26" s="50"/>
      <c r="U26" s="50"/>
      <c r="V26" s="50"/>
      <c r="W26" s="50"/>
    </row>
    <row r="27" spans="1:23" ht="18" customHeight="1">
      <c r="A27" s="1678"/>
      <c r="B27" s="1378" t="str">
        <f>+IF(ISBLANK(C27),"",LARGE(B16:B26,1)+1)</f>
        <v/>
      </c>
      <c r="C27" s="1312"/>
      <c r="D27" s="1312" t="s">
        <v>2498</v>
      </c>
      <c r="E27" s="1312"/>
      <c r="F27" s="1312"/>
      <c r="G27" s="1312"/>
      <c r="H27" s="404"/>
      <c r="I27" s="1393"/>
      <c r="J27" s="1393"/>
      <c r="K27" s="1393"/>
      <c r="L27" s="1393"/>
      <c r="M27" s="1394" t="str">
        <f>+IF(ISBLANK(L27),"",LARGE(M15:M26,1)+1)</f>
        <v/>
      </c>
      <c r="N27" s="1323"/>
      <c r="O27" s="50"/>
      <c r="P27" s="50"/>
      <c r="Q27" s="50"/>
      <c r="R27" s="50"/>
      <c r="S27" s="50"/>
      <c r="T27" s="50"/>
      <c r="U27" s="50"/>
      <c r="V27" s="50"/>
      <c r="W27" s="50"/>
    </row>
    <row r="28" spans="1:23" ht="18" customHeight="1">
      <c r="A28" s="1678"/>
      <c r="B28" s="1378">
        <f>IF(ISBLANK(C28),"",LARGE(B16:B27,1)+1)</f>
        <v>8</v>
      </c>
      <c r="C28" s="1312" t="s">
        <v>2462</v>
      </c>
      <c r="D28" s="1312"/>
      <c r="E28" s="1312"/>
      <c r="F28" s="1312"/>
      <c r="G28" s="1312"/>
      <c r="H28" s="404"/>
      <c r="I28" s="1393"/>
      <c r="J28" s="1393"/>
      <c r="K28" s="1393"/>
      <c r="L28" s="1393"/>
      <c r="M28" s="1394" t="str">
        <f>+IF(ISBLANK(L28),"",LARGE(M15:M27,1)+1)</f>
        <v/>
      </c>
      <c r="N28" s="1323"/>
      <c r="O28" s="50"/>
      <c r="P28" s="50"/>
      <c r="Q28" s="50"/>
      <c r="R28" s="50"/>
      <c r="S28" s="50"/>
      <c r="T28" s="50"/>
      <c r="U28" s="50"/>
      <c r="V28" s="50"/>
      <c r="W28" s="50"/>
    </row>
    <row r="29" spans="1:23" ht="18" customHeight="1">
      <c r="A29" s="1678"/>
      <c r="B29" s="1378" t="str">
        <f>IF(ISBLANK(C29),"",LARGE(B16:B28,1)+1)</f>
        <v/>
      </c>
      <c r="C29" s="1312"/>
      <c r="D29" s="1312"/>
      <c r="E29" s="1312"/>
      <c r="F29" s="1312"/>
      <c r="G29" s="1312"/>
      <c r="H29" s="404"/>
      <c r="I29" s="1393"/>
      <c r="J29" s="1393"/>
      <c r="K29" s="1393"/>
      <c r="L29" s="1393"/>
      <c r="M29" s="1394" t="str">
        <f>+IF(ISBLANK(L29),"",LARGE(M15:M28,1)+1)</f>
        <v/>
      </c>
      <c r="N29" s="1323"/>
      <c r="O29" s="50"/>
      <c r="P29" s="50"/>
      <c r="Q29" s="50"/>
      <c r="R29" s="50"/>
      <c r="S29" s="50"/>
      <c r="T29" s="50"/>
      <c r="U29" s="50"/>
      <c r="V29" s="50"/>
      <c r="W29" s="50"/>
    </row>
    <row r="30" spans="1:23" ht="18" customHeight="1">
      <c r="A30" s="1678"/>
      <c r="B30" s="1378" t="str">
        <f>IF(ISBLANK(C30),"",LARGE(B16:B29,1)+1)</f>
        <v/>
      </c>
      <c r="C30" s="1312"/>
      <c r="D30" s="1312"/>
      <c r="E30" s="1312"/>
      <c r="F30" s="1312"/>
      <c r="G30" s="1312"/>
      <c r="H30" s="404"/>
      <c r="I30" s="1393"/>
      <c r="J30" s="1393"/>
      <c r="K30" s="1393"/>
      <c r="L30" s="1393"/>
      <c r="M30" s="1394" t="str">
        <f>+IF(ISBLANK(L30),"",LARGE(M15:M29,1)+1)</f>
        <v/>
      </c>
      <c r="N30" s="1323"/>
      <c r="O30" s="50"/>
      <c r="P30" s="50"/>
      <c r="Q30" s="50"/>
      <c r="R30" s="50"/>
      <c r="S30" s="50"/>
      <c r="T30" s="50"/>
      <c r="U30" s="50"/>
      <c r="V30" s="50"/>
      <c r="W30" s="50"/>
    </row>
    <row r="31" spans="1:23" ht="18" customHeight="1">
      <c r="A31" s="1678"/>
      <c r="B31" s="1378" t="str">
        <f>IF(ISBLANK(C31),"",LARGE(B16:B30,1)+1)</f>
        <v/>
      </c>
      <c r="C31" s="1312"/>
      <c r="D31" s="1312"/>
      <c r="E31" s="1312"/>
      <c r="F31" s="1312"/>
      <c r="G31" s="1312"/>
      <c r="H31" s="404"/>
      <c r="I31" s="1393"/>
      <c r="J31" s="1393"/>
      <c r="K31" s="1393"/>
      <c r="L31" s="1393"/>
      <c r="M31" s="1394" t="str">
        <f>+IF(ISBLANK(L31),"",LARGE(M15:M30,1)+1)</f>
        <v/>
      </c>
      <c r="N31" s="1323"/>
      <c r="O31" s="50"/>
      <c r="P31" s="50"/>
      <c r="Q31" s="50"/>
      <c r="R31" s="50"/>
      <c r="S31" s="50"/>
      <c r="T31" s="50"/>
      <c r="U31" s="50"/>
      <c r="V31" s="50"/>
      <c r="W31" s="50"/>
    </row>
    <row r="32" spans="1:23" ht="18" customHeight="1">
      <c r="A32" s="1678"/>
      <c r="B32" s="1344" t="s">
        <v>2370</v>
      </c>
      <c r="C32" s="1319" t="s">
        <v>2375</v>
      </c>
      <c r="D32" s="1317" t="s">
        <v>2381</v>
      </c>
      <c r="E32" s="1336" t="s">
        <v>2382</v>
      </c>
      <c r="F32" s="1316" t="s">
        <v>4</v>
      </c>
      <c r="G32" s="1320" t="s">
        <v>2376</v>
      </c>
      <c r="H32" s="1318" t="s">
        <v>2370</v>
      </c>
      <c r="I32" s="1319" t="s">
        <v>2375</v>
      </c>
      <c r="J32" s="1317" t="s">
        <v>2381</v>
      </c>
      <c r="K32" s="1336" t="s">
        <v>2382</v>
      </c>
      <c r="L32" s="1316" t="s">
        <v>4</v>
      </c>
      <c r="M32" s="1321" t="s">
        <v>2376</v>
      </c>
      <c r="N32" s="1323"/>
      <c r="O32" s="50"/>
      <c r="P32" s="50"/>
      <c r="Q32" s="50"/>
      <c r="R32" s="50"/>
      <c r="S32" s="50"/>
      <c r="T32" s="50"/>
      <c r="U32" s="50"/>
      <c r="V32" s="50"/>
      <c r="W32" s="50"/>
    </row>
    <row r="33" spans="1:23" ht="18" customHeight="1">
      <c r="A33" s="1678"/>
      <c r="B33" s="1367"/>
      <c r="C33" s="1327"/>
      <c r="D33" s="1330" t="s">
        <v>2374</v>
      </c>
      <c r="E33" s="1333">
        <f>IF(ISNUMBER(C34),E34)+IF(ISNUMBER(C35),E35)+IF(ISNUMBER(C36),E36)+IF(ISNUMBER(C37),E37)+IF(ISNUMBER(C38),E38)+IF(ISNUMBER(C39),E39)+IF(ISNUMBER(C40),E40)+IF(ISNUMBER(C41),E41)+IF(ISNUMBER(C42),E42)+IF(ISNUMBER(C43),E43)+IF(ISNUMBER(C44),E44)+IF(ISNUMBER(C45),E45)+IF(ISNUMBER(C46),E46)+IF(ISNUMBER(C47),E47)+IF(ISNUMBER(C48),E48)</f>
        <v>2.9000000000000004</v>
      </c>
      <c r="F33" s="1327"/>
      <c r="G33" s="1327"/>
      <c r="H33" s="1327"/>
      <c r="I33" s="1327"/>
      <c r="J33" s="1330" t="s">
        <v>2374</v>
      </c>
      <c r="K33" s="1333">
        <f>IF(ISNUMBER(I34),K34)+IF(ISNUMBER(I35),K35)+IF(ISNUMBER(I36),K36)+IF(ISNUMBER(I37),K37)+IF(ISNUMBER(I38),K38)+IF(ISNUMBER(I39),K39)+IF(ISNUMBER(I40),K40)+IF(ISNUMBER(I41),K41)+IF(ISNUMBER(I42),K42)+IF(ISNUMBER(I43),K43)+IF(ISNUMBER(I44),K44)+IF(ISNUMBER(I45),K45)+IF(ISNUMBER(I46),K46)+IF(ISNUMBER(I47),K47)+IF(ISNUMBER(I48),K48)</f>
        <v>0</v>
      </c>
      <c r="L33" s="1327"/>
      <c r="M33" s="1328"/>
      <c r="N33" s="1323"/>
      <c r="O33" s="1694" t="s">
        <v>2464</v>
      </c>
      <c r="P33" s="1695"/>
      <c r="Q33" s="1695"/>
      <c r="R33" s="1695"/>
      <c r="S33" s="1695"/>
      <c r="T33" s="1695"/>
      <c r="U33" s="1695"/>
      <c r="V33" s="1695"/>
      <c r="W33" s="1696"/>
    </row>
    <row r="34" spans="1:23" ht="18" customHeight="1">
      <c r="A34" s="1678"/>
      <c r="B34" s="1306"/>
      <c r="C34" s="409">
        <v>0.75</v>
      </c>
      <c r="D34" s="1313" t="s">
        <v>2475</v>
      </c>
      <c r="E34" s="1395">
        <f>IF(ISBLANK(B34),C34/B11*L11,IF(ISBLANK(C34),B34/B11*L11,(B34*C34)/B11*L11))</f>
        <v>0.62500000000000011</v>
      </c>
      <c r="F34" s="1396">
        <f>IF(ISNUMBER(C34),E34/L13,"")</f>
        <v>0.21551724137931036</v>
      </c>
      <c r="G34" s="1334" t="s">
        <v>22</v>
      </c>
      <c r="H34" s="1306"/>
      <c r="I34" s="409"/>
      <c r="J34" s="1313"/>
      <c r="K34" s="1395">
        <f>IF(ISBLANK(H34),I34/B11*L11,IF(ISBLANK(I34),H34/B11*L11,(H34*I34)/B11*L11))</f>
        <v>0</v>
      </c>
      <c r="L34" s="1396" t="str">
        <f>IF(ISNUMBER(I34),K34/L13,"")</f>
        <v/>
      </c>
      <c r="M34" s="82"/>
      <c r="N34" s="1323"/>
      <c r="O34" s="1697" t="s">
        <v>2465</v>
      </c>
      <c r="P34" s="1698"/>
      <c r="Q34" s="1698"/>
      <c r="R34" s="1698"/>
      <c r="S34" s="1698"/>
      <c r="T34" s="1698"/>
      <c r="U34" s="1698"/>
      <c r="V34" s="1698"/>
      <c r="W34" s="1699"/>
    </row>
    <row r="35" spans="1:23" ht="18" customHeight="1">
      <c r="A35" s="1678"/>
      <c r="B35" s="1306"/>
      <c r="C35" s="409">
        <v>0.25</v>
      </c>
      <c r="D35" s="1313" t="s">
        <v>2499</v>
      </c>
      <c r="E35" s="1395">
        <f>IF(ISBLANK(B35),C35/B11*L11,IF(ISBLANK(C35),B35/B11*L11,(B35*C35)/B11*L11))</f>
        <v>0.20833333333333334</v>
      </c>
      <c r="F35" s="1396">
        <f>IF(ISNUMBER(C35),E35/L13,"")</f>
        <v>7.183908045977011E-2</v>
      </c>
      <c r="G35" s="1334" t="s">
        <v>22</v>
      </c>
      <c r="H35" s="1306"/>
      <c r="I35" s="409"/>
      <c r="J35" s="1313"/>
      <c r="K35" s="1395">
        <f>IF(ISBLANK(H35),I35/B11*L11,IF(ISBLANK(I35),H35/B11*L11,(H35*I35)/B11*L11))</f>
        <v>0</v>
      </c>
      <c r="L35" s="1396" t="str">
        <f>IF(ISNUMBER(I35),K35/L13,"")</f>
        <v/>
      </c>
      <c r="M35" s="82"/>
      <c r="N35" s="1323"/>
      <c r="O35" s="1697"/>
      <c r="P35" s="1698"/>
      <c r="Q35" s="1698"/>
      <c r="R35" s="1698"/>
      <c r="S35" s="1698"/>
      <c r="T35" s="1698"/>
      <c r="U35" s="1698"/>
      <c r="V35" s="1698"/>
      <c r="W35" s="1699"/>
    </row>
    <row r="36" spans="1:23" ht="18" customHeight="1">
      <c r="A36" s="1678"/>
      <c r="B36" s="1306">
        <v>4</v>
      </c>
      <c r="C36" s="409">
        <v>0.05</v>
      </c>
      <c r="D36" s="1313" t="s">
        <v>2476</v>
      </c>
      <c r="E36" s="1395">
        <f>IF(ISBLANK(B36),C36/B11*L11,IF(ISBLANK(C36),B36/B11*L11,(B36*C36)/B11*L11))</f>
        <v>0.16666666666666671</v>
      </c>
      <c r="F36" s="1396">
        <f>IF(ISNUMBER(C36),E36/L13,"")</f>
        <v>5.7471264367816098E-2</v>
      </c>
      <c r="G36" s="1334" t="s">
        <v>22</v>
      </c>
      <c r="H36" s="1306"/>
      <c r="I36" s="409"/>
      <c r="J36" s="1313"/>
      <c r="K36" s="1395">
        <f>IF(ISBLANK(H36),I36/B11*L11,IF(ISBLANK(I36),H36/B11*L11,(H36*I36)/B11*L11))</f>
        <v>0</v>
      </c>
      <c r="L36" s="1396" t="str">
        <f>IF(ISNUMBER(I36),K36/L13,"")</f>
        <v/>
      </c>
      <c r="M36" s="82"/>
      <c r="N36" s="1323"/>
      <c r="O36" s="1697"/>
      <c r="P36" s="1698"/>
      <c r="Q36" s="1698"/>
      <c r="R36" s="1698"/>
      <c r="S36" s="1698"/>
      <c r="T36" s="1698"/>
      <c r="U36" s="1698"/>
      <c r="V36" s="1698"/>
      <c r="W36" s="1699"/>
    </row>
    <row r="37" spans="1:23" ht="18" customHeight="1">
      <c r="A37" s="1678"/>
      <c r="B37" s="1306"/>
      <c r="C37" s="409">
        <v>0.03</v>
      </c>
      <c r="D37" s="1313" t="s">
        <v>2477</v>
      </c>
      <c r="E37" s="1395">
        <f>IF(ISBLANK(B37),C37/B11*L11,IF(ISBLANK(C37),B37/B11*L11,(B37*C37)/B11*L11))</f>
        <v>2.5000000000000001E-2</v>
      </c>
      <c r="F37" s="1396">
        <f>IF(ISNUMBER(C37),E37/L13,"")</f>
        <v>8.6206896551724137E-3</v>
      </c>
      <c r="G37" s="1334" t="s">
        <v>22</v>
      </c>
      <c r="H37" s="1306"/>
      <c r="I37" s="409"/>
      <c r="J37" s="1313"/>
      <c r="K37" s="1395">
        <f>IF(ISBLANK(H37),I37/B11*L11,IF(ISBLANK(I37),H37/B11*L11,(H37*I37)/B11*L11))</f>
        <v>0</v>
      </c>
      <c r="L37" s="1396" t="str">
        <f>IF(ISNUMBER(I37),K37/L13,"")</f>
        <v/>
      </c>
      <c r="M37" s="82"/>
      <c r="N37" s="1323"/>
      <c r="O37" s="1700" t="s">
        <v>2466</v>
      </c>
      <c r="P37" s="1701"/>
      <c r="Q37" s="1701"/>
      <c r="R37" s="1701"/>
      <c r="S37" s="1701"/>
      <c r="T37" s="1701"/>
      <c r="U37" s="1701"/>
      <c r="V37" s="1701"/>
      <c r="W37" s="1702"/>
    </row>
    <row r="38" spans="1:23" ht="18" customHeight="1">
      <c r="A38" s="1678"/>
      <c r="B38" s="1306"/>
      <c r="C38" s="409">
        <v>0.2</v>
      </c>
      <c r="D38" s="1313" t="s">
        <v>2500</v>
      </c>
      <c r="E38" s="1395">
        <f>IF(ISBLANK(B38),C38/B11*L11,IF(ISBLANK(C38),B38/B11*L11,(B38*C38)/B11*L11))</f>
        <v>0.16666666666666671</v>
      </c>
      <c r="F38" s="1396">
        <f>IF(ISNUMBER(C38),E38/L13,"")</f>
        <v>5.7471264367816098E-2</v>
      </c>
      <c r="G38" s="1334" t="s">
        <v>22</v>
      </c>
      <c r="H38" s="1306"/>
      <c r="I38" s="409"/>
      <c r="J38" s="1313"/>
      <c r="K38" s="1395">
        <f>IF(ISBLANK(H38),I38/B11*L11,IF(ISBLANK(I38),H38/B11*L11,(H38*I38)/B11*L11))</f>
        <v>0</v>
      </c>
      <c r="L38" s="1396" t="str">
        <f>IF(ISNUMBER(I38),K38/L13,"")</f>
        <v/>
      </c>
      <c r="M38" s="82"/>
      <c r="N38" s="1323"/>
      <c r="O38" s="1700"/>
      <c r="P38" s="1701"/>
      <c r="Q38" s="1701"/>
      <c r="R38" s="1701"/>
      <c r="S38" s="1701"/>
      <c r="T38" s="1701"/>
      <c r="U38" s="1701"/>
      <c r="V38" s="1701"/>
      <c r="W38" s="1702"/>
    </row>
    <row r="39" spans="1:23" ht="18" customHeight="1">
      <c r="A39" s="1678"/>
      <c r="B39" s="1306"/>
      <c r="C39" s="409">
        <v>0.8</v>
      </c>
      <c r="D39" s="1313" t="s">
        <v>2501</v>
      </c>
      <c r="E39" s="1395">
        <f>IF(ISBLANK(B39),C39/B11*L11,IF(ISBLANK(C39),B39/B11*L11,(B39*C39)/B11*L11))</f>
        <v>0.66666666666666685</v>
      </c>
      <c r="F39" s="1396">
        <f>IF(ISNUMBER(C39),E39/L13,"")</f>
        <v>0.22988505747126439</v>
      </c>
      <c r="G39" s="1334" t="s">
        <v>22</v>
      </c>
      <c r="H39" s="1306"/>
      <c r="I39" s="409"/>
      <c r="J39" s="1313"/>
      <c r="K39" s="1395">
        <f>IF(ISBLANK(H39),I39/B11*L11,IF(ISBLANK(I39),H39/B11*L11,(H39*I39)/B11*L11))</f>
        <v>0</v>
      </c>
      <c r="L39" s="1396" t="str">
        <f>IF(ISNUMBER(I39),K39/L13,"")</f>
        <v/>
      </c>
      <c r="M39" s="82"/>
      <c r="N39" s="1323"/>
      <c r="O39" s="1703" t="s">
        <v>2467</v>
      </c>
      <c r="P39" s="1704"/>
      <c r="Q39" s="1704"/>
      <c r="R39" s="1704"/>
      <c r="S39" s="1704"/>
      <c r="T39" s="1704"/>
      <c r="U39" s="1704"/>
      <c r="V39" s="1704"/>
      <c r="W39" s="1705"/>
    </row>
    <row r="40" spans="1:23" ht="18" customHeight="1">
      <c r="A40" s="1678"/>
      <c r="B40" s="1306"/>
      <c r="C40" s="409"/>
      <c r="D40" s="1313"/>
      <c r="E40" s="1395">
        <f>IF(ISBLANK(B40),C40/B11*L11,IF(ISBLANK(C40),B40/B11*L11,(B40*C40)/B11*L11))</f>
        <v>0</v>
      </c>
      <c r="F40" s="1396" t="str">
        <f>IF(ISNUMBER(C40),E40/L13,"")</f>
        <v/>
      </c>
      <c r="G40" s="1334"/>
      <c r="H40" s="1306"/>
      <c r="I40" s="409"/>
      <c r="J40" s="1313"/>
      <c r="K40" s="1395">
        <f>IF(ISBLANK(H40),I40/B11*L11,IF(ISBLANK(I40),H40/B11*L11,(H40*I40)/B11*L11))</f>
        <v>0</v>
      </c>
      <c r="L40" s="1396" t="str">
        <f>IF(ISNUMBER(I40),K40/L13,"")</f>
        <v/>
      </c>
      <c r="M40" s="82"/>
      <c r="N40" s="1323"/>
      <c r="O40" s="1512"/>
      <c r="P40" s="204"/>
      <c r="Q40" s="1513"/>
      <c r="R40" s="1706">
        <f>SUM(R44:S48)</f>
        <v>1.8750000000000004</v>
      </c>
      <c r="S40" s="1706"/>
      <c r="T40" s="153" t="s">
        <v>2468</v>
      </c>
      <c r="U40" s="410"/>
      <c r="V40" s="410"/>
      <c r="W40" s="1514"/>
    </row>
    <row r="41" spans="1:23" ht="18" customHeight="1">
      <c r="A41" s="1678"/>
      <c r="B41" s="1306"/>
      <c r="C41" s="409"/>
      <c r="D41" s="1313" t="s">
        <v>2478</v>
      </c>
      <c r="E41" s="1395">
        <f>IF(ISBLANK(B41),C41/B11*L11,IF(ISBLANK(C41),B41/B11*L11,(B41*C41)/B11*L11))</f>
        <v>0</v>
      </c>
      <c r="F41" s="1396" t="str">
        <f>IF(ISNUMBER(C41),E41/L13,"")</f>
        <v/>
      </c>
      <c r="G41" s="1334"/>
      <c r="H41" s="1306"/>
      <c r="I41" s="409"/>
      <c r="J41" s="1313"/>
      <c r="K41" s="1395">
        <f>IF(ISBLANK(H41),I41/B11*L11,IF(ISBLANK(I41),H41/B11*L11,(H41*I41)/B11*L11))</f>
        <v>0</v>
      </c>
      <c r="L41" s="1396" t="str">
        <f>IF(ISNUMBER(I41),K41/L13,"")</f>
        <v/>
      </c>
      <c r="M41" s="82"/>
      <c r="N41" s="1323"/>
      <c r="O41" s="1697" t="s">
        <v>2469</v>
      </c>
      <c r="P41" s="1698"/>
      <c r="Q41" s="1698"/>
      <c r="R41" s="1698"/>
      <c r="S41" s="1515"/>
      <c r="T41" s="1707" t="s">
        <v>2470</v>
      </c>
      <c r="U41" s="1707"/>
      <c r="V41" s="1707"/>
      <c r="W41" s="1708"/>
    </row>
    <row r="42" spans="1:23" ht="18" customHeight="1">
      <c r="A42" s="1678"/>
      <c r="B42" s="1306"/>
      <c r="C42" s="409"/>
      <c r="D42" s="1313" t="s">
        <v>2479</v>
      </c>
      <c r="E42" s="1395">
        <f>IF(ISBLANK(B42),C42/B11*L11,IF(ISBLANK(C42),B42/B11*L11,(B42*C42)/B11*L11))</f>
        <v>0</v>
      </c>
      <c r="F42" s="1396" t="str">
        <f>IF(ISNUMBER(C42),E42/L13,"")</f>
        <v/>
      </c>
      <c r="G42" s="1334"/>
      <c r="H42" s="1306"/>
      <c r="I42" s="409"/>
      <c r="J42" s="1313"/>
      <c r="K42" s="1395">
        <f>IF(ISBLANK(H42),I42/B11*L11,IF(ISBLANK(I42),H42/B11*L11,(H42*I42)/B11*L11))</f>
        <v>0</v>
      </c>
      <c r="L42" s="1396" t="str">
        <f>IF(ISNUMBER(I42),K42/L13,"")</f>
        <v/>
      </c>
      <c r="M42" s="82"/>
      <c r="N42" s="1323"/>
      <c r="O42" s="1697"/>
      <c r="P42" s="1698"/>
      <c r="Q42" s="1698"/>
      <c r="R42" s="1698"/>
      <c r="S42" s="1515"/>
      <c r="T42" s="1707"/>
      <c r="U42" s="1707"/>
      <c r="V42" s="1707"/>
      <c r="W42" s="1708"/>
    </row>
    <row r="43" spans="1:23" ht="18" customHeight="1">
      <c r="A43" s="1678"/>
      <c r="B43" s="1306"/>
      <c r="C43" s="409">
        <v>1.25</v>
      </c>
      <c r="D43" s="1313" t="s">
        <v>2480</v>
      </c>
      <c r="E43" s="1395">
        <f>IF(ISBLANK(B43),C43/B11*L11,IF(ISBLANK(C43),B43/B11*L11,(B43*C43)/B11*L11))</f>
        <v>1.0416666666666667</v>
      </c>
      <c r="F43" s="1396">
        <f>IF(ISNUMBER(C43),E43/L13,"")</f>
        <v>0.35919540229885055</v>
      </c>
      <c r="G43" s="1334" t="s">
        <v>22</v>
      </c>
      <c r="H43" s="1306"/>
      <c r="I43" s="409"/>
      <c r="J43" s="1313"/>
      <c r="K43" s="1395">
        <f>IF(ISBLANK(H43),I43/B11*L11,IF(ISBLANK(I43),H43/B11*L11,(H43*I43)/B11*L11))</f>
        <v>0</v>
      </c>
      <c r="L43" s="1396" t="str">
        <f>IF(ISNUMBER(I43),K43/L13,"")</f>
        <v/>
      </c>
      <c r="M43" s="82"/>
      <c r="N43" s="1323"/>
      <c r="O43" s="1516"/>
      <c r="P43" s="1511"/>
      <c r="Q43" s="1511"/>
      <c r="R43" s="1511"/>
      <c r="S43" s="1515"/>
      <c r="T43" s="1707"/>
      <c r="U43" s="1707"/>
      <c r="V43" s="1707"/>
      <c r="W43" s="1708"/>
    </row>
    <row r="44" spans="1:23" ht="18" customHeight="1">
      <c r="A44" s="1678"/>
      <c r="B44" s="1306"/>
      <c r="C44" s="409"/>
      <c r="D44" s="1313"/>
      <c r="E44" s="1395">
        <f>IF(ISBLANK(B44),C44/B11*L11,IF(ISBLANK(C44),B44/B11*L11,(B44*C44)/B11*L11))</f>
        <v>0</v>
      </c>
      <c r="F44" s="1396" t="str">
        <f>IF(ISNUMBER(C44),E44/L13,"")</f>
        <v/>
      </c>
      <c r="G44" s="1334"/>
      <c r="H44" s="1306"/>
      <c r="I44" s="409"/>
      <c r="J44" s="1313"/>
      <c r="K44" s="1395">
        <f>IF(ISBLANK(H44),I44/B11*L11,IF(ISBLANK(I44),H44/B11*L11,(H44*I44)/B11*L11))</f>
        <v>0</v>
      </c>
      <c r="L44" s="1396" t="str">
        <f>IF(ISNUMBER(I44),K44/L13,"")</f>
        <v/>
      </c>
      <c r="M44" s="82"/>
      <c r="N44" s="1323"/>
      <c r="O44" s="1512"/>
      <c r="P44" s="204"/>
      <c r="Q44" s="1513" t="s">
        <v>2500</v>
      </c>
      <c r="R44" s="1510">
        <f>E38</f>
        <v>0.16666666666666671</v>
      </c>
      <c r="S44" s="1517"/>
      <c r="T44" s="1709">
        <v>0.7</v>
      </c>
      <c r="U44" s="1709"/>
      <c r="V44" s="1518" t="str">
        <f>IF(R44=T44,"Ok",IF(R44&gt;T44,"moins","plus"))</f>
        <v>plus</v>
      </c>
      <c r="W44" s="1519">
        <f>IF(R44=T44,"",IF(R44&gt;T44,R44-T44,IF(T44&gt;R44,T44-R44)))</f>
        <v>0.53333333333333321</v>
      </c>
    </row>
    <row r="45" spans="1:23" ht="18" customHeight="1">
      <c r="A45" s="1678"/>
      <c r="B45" s="1306"/>
      <c r="C45" s="409"/>
      <c r="D45" s="1313"/>
      <c r="E45" s="1395">
        <f>IF(ISBLANK(B45),C45/B11*L11,IF(ISBLANK(C45),B45/B11*L11,(B45*C45)/B11*L11))</f>
        <v>0</v>
      </c>
      <c r="F45" s="1396" t="str">
        <f>IF(ISNUMBER(C45),E45/L13,"")</f>
        <v/>
      </c>
      <c r="G45" s="1334"/>
      <c r="H45" s="1306"/>
      <c r="I45" s="409"/>
      <c r="J45" s="1313"/>
      <c r="K45" s="1395">
        <f>IF(ISBLANK(H45),I45/B11*L11,IF(ISBLANK(I45),H45/B11*L11,(H45*I45)/B11*L11))</f>
        <v>0</v>
      </c>
      <c r="L45" s="1396" t="str">
        <f>IF(ISNUMBER(I45),K45/L13,"")</f>
        <v/>
      </c>
      <c r="M45" s="82"/>
      <c r="N45" s="1323"/>
      <c r="O45" s="1512"/>
      <c r="P45" s="204"/>
      <c r="Q45" s="1513" t="s">
        <v>2501</v>
      </c>
      <c r="R45" s="1510">
        <f>E39</f>
        <v>0.66666666666666685</v>
      </c>
      <c r="S45" s="1517"/>
      <c r="T45" s="1709">
        <v>0.5</v>
      </c>
      <c r="U45" s="1709"/>
      <c r="V45" s="1518" t="str">
        <f>IF(R45=T45,"Ok",IF(R45&gt;T45,"moins","plus"))</f>
        <v>moins</v>
      </c>
      <c r="W45" s="1519">
        <f>IF(R45=T45,"",IF(R45&gt;T45,R45-T45,IF(T45&gt;R45,T45-R45)))</f>
        <v>0.16666666666666685</v>
      </c>
    </row>
    <row r="46" spans="1:23" ht="18" customHeight="1">
      <c r="A46" s="1678"/>
      <c r="B46" s="1306"/>
      <c r="C46" s="409"/>
      <c r="D46" s="1313"/>
      <c r="E46" s="1395">
        <f>IF(ISBLANK(B46),C46/B11*L11,IF(ISBLANK(C46),B46/B11*L11,(B46*C46)/B11*L11))</f>
        <v>0</v>
      </c>
      <c r="F46" s="1396" t="str">
        <f>IF(ISNUMBER(C46),E46/L13,"")</f>
        <v/>
      </c>
      <c r="G46" s="1334"/>
      <c r="H46" s="1306"/>
      <c r="I46" s="409"/>
      <c r="J46" s="1313"/>
      <c r="K46" s="1395">
        <f>IF(ISBLANK(H46),I46/B11*L11,IF(ISBLANK(I46),H46/B11*L11,(H46*I46)/B11*L11))</f>
        <v>0</v>
      </c>
      <c r="L46" s="1396" t="str">
        <f>IF(ISNUMBER(I46),K46/L13,"")</f>
        <v/>
      </c>
      <c r="M46" s="82"/>
      <c r="N46" s="1323"/>
      <c r="O46" s="1512"/>
      <c r="P46" s="204"/>
      <c r="R46" s="410"/>
      <c r="S46" s="410"/>
      <c r="T46" s="1710" t="s">
        <v>2471</v>
      </c>
      <c r="U46" s="1710"/>
      <c r="V46" s="1710"/>
      <c r="W46" s="1711"/>
    </row>
    <row r="47" spans="1:23" ht="18" customHeight="1">
      <c r="A47" s="1678"/>
      <c r="B47" s="1306"/>
      <c r="C47" s="409"/>
      <c r="D47" s="1313"/>
      <c r="E47" s="1395">
        <f>IF(ISBLANK(B47),C47/B11*L11,IF(ISBLANK(C47),B47/B11*L11,(B47*C47)/B11*L11))</f>
        <v>0</v>
      </c>
      <c r="F47" s="1396" t="str">
        <f>IF(ISNUMBER(C47),E47/L13,"")</f>
        <v/>
      </c>
      <c r="G47" s="1334"/>
      <c r="H47" s="1306"/>
      <c r="I47" s="409"/>
      <c r="J47" s="1313"/>
      <c r="K47" s="1395">
        <f>IF(ISBLANK(H47),I47/B11*L11,IF(ISBLANK(I47),H47/B11*L11,(H47*I47)/B11*L11))</f>
        <v>0</v>
      </c>
      <c r="L47" s="1396" t="str">
        <f>IF(ISNUMBER(I47),K47/L13,"")</f>
        <v/>
      </c>
      <c r="M47" s="82"/>
      <c r="N47" s="1323"/>
      <c r="O47" s="1712"/>
      <c r="P47" s="1713"/>
      <c r="Q47" s="1713"/>
      <c r="R47" s="1713"/>
      <c r="S47" s="204"/>
      <c r="T47" s="1710"/>
      <c r="U47" s="1710"/>
      <c r="V47" s="1710"/>
      <c r="W47" s="1711"/>
    </row>
    <row r="48" spans="1:23" ht="18" customHeight="1">
      <c r="A48" s="1678"/>
      <c r="B48" s="1306"/>
      <c r="C48" s="409"/>
      <c r="D48" s="1313"/>
      <c r="E48" s="1395">
        <f>IF(ISBLANK(B48),C48/B11*L11,IF(ISBLANK(C48),B48/B11*L11,(B48*C48)/B11*L11))</f>
        <v>0</v>
      </c>
      <c r="F48" s="1396" t="str">
        <f>IF(ISNUMBER(C48),E48/L13,"")</f>
        <v/>
      </c>
      <c r="G48" s="1334"/>
      <c r="H48" s="1306"/>
      <c r="I48" s="409"/>
      <c r="J48" s="1313"/>
      <c r="K48" s="1395">
        <f>IF(ISBLANK(H48),I48/B11*L11,IF(ISBLANK(I48),H48/B11*L11,(H48*I48)/B11*L11))</f>
        <v>0</v>
      </c>
      <c r="L48" s="1396" t="str">
        <f>IF(ISNUMBER(I48),K48/L13,"")</f>
        <v/>
      </c>
      <c r="M48" s="82"/>
      <c r="N48" s="1323"/>
      <c r="O48" s="1512"/>
      <c r="P48" s="204"/>
      <c r="Q48" s="1513" t="s">
        <v>2472</v>
      </c>
      <c r="R48" s="1510">
        <f>E43</f>
        <v>1.0416666666666667</v>
      </c>
      <c r="S48" s="1517"/>
      <c r="T48" s="1706">
        <f>R40-(T44+T45)</f>
        <v>0.67500000000000049</v>
      </c>
      <c r="U48" s="1706"/>
      <c r="V48" s="153" t="s">
        <v>2473</v>
      </c>
      <c r="W48" s="1520"/>
    </row>
    <row r="49" spans="1:23" ht="18" customHeight="1">
      <c r="A49" s="1678"/>
      <c r="B49" s="1675"/>
      <c r="C49" s="1676"/>
      <c r="D49" s="1676"/>
      <c r="E49" s="1676"/>
      <c r="F49" s="1676"/>
      <c r="G49" s="1676"/>
      <c r="H49" s="1676"/>
      <c r="I49" s="1676"/>
      <c r="J49" s="1676"/>
      <c r="K49" s="1676"/>
      <c r="L49" s="1676"/>
      <c r="M49" s="1677"/>
      <c r="O49" s="1521" t="s">
        <v>2474</v>
      </c>
      <c r="P49" s="1522"/>
      <c r="Q49" s="1522"/>
      <c r="R49" s="1522"/>
      <c r="S49" s="1522"/>
      <c r="T49" s="1523"/>
      <c r="U49" s="1523"/>
      <c r="V49" s="1523"/>
      <c r="W49" s="1524"/>
    </row>
    <row r="50" spans="1:23" ht="15.75">
      <c r="A50" s="1678"/>
      <c r="B50" s="1379"/>
      <c r="C50" s="411">
        <f>IF(ISBLANK(B34),C34,B34*C34)+IF(ISBLANK(B35),C35,B35*C35)+IF(ISBLANK(B36),C36,B36*C36)+IF(ISBLANK(B37),C37,B37*C37)+IF(ISBLANK(B38),C38,B38*C38)+IF(ISBLANK(B39),C39,B39*C39)+IF(ISBLANK(B40),C40,B40*C40)+IF(ISBLANK(B41),C41,B41*C41)+IF(ISBLANK(B42),C42,B42*C42)+IF(ISBLANK(B43),C43,B43*C43)+IF(ISBLANK(B44),C44,B44*C44)+IF(ISBLANK(B45),C45,B45*C45)+IF(ISBLANK(B46),C46,B46*C46)+IF(ISBLANK(B47),C47,B47*C47)+IF(ISBLANK(B48),C48,B48*C48)</f>
        <v>3.48</v>
      </c>
      <c r="D50" s="1324" t="s">
        <v>2371</v>
      </c>
      <c r="E50" s="1310">
        <f>IF(ISNUMBER(C34),E34)+IF(ISNUMBER(C35),E35)+IF(ISNUMBER(C36),E36)+IF(ISNUMBER(C37),E37)+IF(ISNUMBER(C38),E38)+IF(ISNUMBER(C39),E39)+IF(ISNUMBER(C40),E40)+IF(ISNUMBER(C41),E41)+IF(ISNUMBER(C42),E42)+IF(ISNUMBER(C43),E43)+IF(ISNUMBER(C44),E44)+IF(ISNUMBER(C45),E45)+IF(ISNUMBER(C46),E46)+IF(ISNUMBER(C47),E47)+IF(ISNUMBER(C48),E48)</f>
        <v>2.9000000000000004</v>
      </c>
      <c r="F50" s="412"/>
      <c r="G50" s="1325"/>
      <c r="H50" s="1325" t="s">
        <v>2372</v>
      </c>
      <c r="I50" s="411">
        <f>IF(ISBLANK(H34),I34,H34*I34)+IF(ISBLANK(H35),I35,H35*I35)+IF(ISBLANK(H36),I36,H36*I36)+IF(ISBLANK(H37),I37,H37*I37)+IF(ISBLANK(H38),I38,H38*I38)+IF(ISBLANK(H39),I39,H39*I39)+IF(ISBLANK(H40),I40,H40*I40)+IF(ISBLANK(H41),I41,H41*I41)+IF(ISBLANK(H42),I42,H42*I42)+IF(ISBLANK(H43),I43,H43*I43)+IF(ISBLANK(H44),I44,H44*I44)+IF(ISBLANK(H45),I45,H45*I45)+IF(ISBLANK(H46),I46,H46*I46)+IF(ISBLANK(H47),I47,H47*I47)+IF(ISBLANK(H48),I48,H48*I48)+IF(ISBLANK(H49),I49,H49*I49)</f>
        <v>0</v>
      </c>
      <c r="J50" s="1325"/>
      <c r="K50" s="1324" t="s">
        <v>2373</v>
      </c>
      <c r="L50" s="411">
        <f>I50+C50</f>
        <v>3.48</v>
      </c>
      <c r="M50" s="1322"/>
      <c r="O50" s="50"/>
      <c r="P50" s="50"/>
      <c r="Q50" s="50"/>
      <c r="R50" s="50"/>
      <c r="S50" s="50"/>
      <c r="T50" s="50"/>
      <c r="U50" s="50"/>
      <c r="V50" s="50"/>
      <c r="W50" s="50"/>
    </row>
    <row r="51" spans="1:23" ht="15">
      <c r="A51" s="1678"/>
      <c r="B51" s="1683" t="str">
        <f ca="1">CELL("nomfichier")</f>
        <v>E:\0-UPRT\1-UPRT.FR-SITE-WEB\re-recettes-jean-marc-catteau\re-catteau-galettes\[PC-pate-a-galette-du-leon.xls]original</v>
      </c>
      <c r="C51" s="1684"/>
      <c r="D51" s="1684"/>
      <c r="E51" s="1684"/>
      <c r="F51" s="1684"/>
      <c r="G51" s="1684"/>
      <c r="H51" s="1684"/>
      <c r="I51" s="1684"/>
      <c r="J51" s="1684"/>
      <c r="K51" s="1684"/>
      <c r="L51" s="1684"/>
      <c r="M51" s="1685"/>
      <c r="O51" s="50"/>
      <c r="P51" s="50"/>
      <c r="Q51" s="50"/>
      <c r="R51" s="50"/>
      <c r="S51" s="50"/>
      <c r="T51" s="50"/>
      <c r="U51" s="50"/>
      <c r="V51" s="50"/>
      <c r="W51" s="50"/>
    </row>
    <row r="52" spans="1:23" ht="15">
      <c r="A52" s="1678"/>
      <c r="B52" s="1686" t="s">
        <v>297</v>
      </c>
      <c r="C52" s="1686"/>
      <c r="D52" s="1686"/>
      <c r="E52" s="1686"/>
      <c r="F52" s="1686"/>
      <c r="G52" s="1686"/>
      <c r="H52" s="1686"/>
      <c r="I52" s="1686"/>
      <c r="J52" s="1686"/>
      <c r="K52" s="1686"/>
      <c r="L52" s="1686"/>
      <c r="M52" s="1687"/>
      <c r="O52" s="50"/>
      <c r="P52" s="50"/>
      <c r="Q52" s="50"/>
      <c r="R52" s="50"/>
      <c r="S52" s="50"/>
      <c r="T52" s="50"/>
      <c r="U52" s="50"/>
      <c r="V52" s="50"/>
      <c r="W52" s="50"/>
    </row>
    <row r="53" spans="1:23" ht="13.5" thickBot="1">
      <c r="A53" s="1679"/>
      <c r="B53" s="1283">
        <v>5</v>
      </c>
      <c r="C53" s="1283">
        <v>11</v>
      </c>
      <c r="D53" s="1283">
        <v>30</v>
      </c>
      <c r="E53" s="1283">
        <v>12</v>
      </c>
      <c r="F53" s="1283">
        <v>11</v>
      </c>
      <c r="G53" s="1283">
        <v>10</v>
      </c>
      <c r="H53" s="1283">
        <v>5</v>
      </c>
      <c r="I53" s="1283">
        <v>11</v>
      </c>
      <c r="J53" s="1283">
        <v>30</v>
      </c>
      <c r="K53" s="1283">
        <v>12</v>
      </c>
      <c r="L53" s="1283">
        <v>11</v>
      </c>
      <c r="M53" s="1284">
        <v>10</v>
      </c>
      <c r="N53" s="410" t="s">
        <v>354</v>
      </c>
    </row>
    <row r="55" spans="1:23">
      <c r="N55" s="110"/>
    </row>
  </sheetData>
  <mergeCells count="33">
    <mergeCell ref="T48:U48"/>
    <mergeCell ref="O41:R42"/>
    <mergeCell ref="T41:W43"/>
    <mergeCell ref="T44:U44"/>
    <mergeCell ref="T45:U45"/>
    <mergeCell ref="T46:W47"/>
    <mergeCell ref="O47:R47"/>
    <mergeCell ref="O33:W33"/>
    <mergeCell ref="O34:W36"/>
    <mergeCell ref="O37:W38"/>
    <mergeCell ref="O39:W39"/>
    <mergeCell ref="R40:S40"/>
    <mergeCell ref="K11:K12"/>
    <mergeCell ref="L11:L12"/>
    <mergeCell ref="F13:I13"/>
    <mergeCell ref="B14:M14"/>
    <mergeCell ref="A7:A53"/>
    <mergeCell ref="D7:M7"/>
    <mergeCell ref="B9:B10"/>
    <mergeCell ref="B51:M51"/>
    <mergeCell ref="B52:M52"/>
    <mergeCell ref="B49:M49"/>
    <mergeCell ref="C9:C10"/>
    <mergeCell ref="J9:K10"/>
    <mergeCell ref="L9:L10"/>
    <mergeCell ref="B11:C12"/>
    <mergeCell ref="G11:H11"/>
    <mergeCell ref="O7:S10"/>
    <mergeCell ref="A2:M3"/>
    <mergeCell ref="A5:A6"/>
    <mergeCell ref="B5:B6"/>
    <mergeCell ref="C5:K6"/>
    <mergeCell ref="L5:M6"/>
  </mergeCells>
  <conditionalFormatting sqref="J42:J48 K34:K48 D34:F48">
    <cfRule type="expression" dxfId="9" priority="18">
      <formula>OR(ROW()=CELL("ligne"),COLUMN()=CELL("colonne"))</formula>
    </cfRule>
  </conditionalFormatting>
  <conditionalFormatting sqref="J34:J35 J37:J41">
    <cfRule type="expression" dxfId="8" priority="17">
      <formula>OR(ROW()=CELL("ligne"),COLUMN()=CELL("colonne"))</formula>
    </cfRule>
  </conditionalFormatting>
  <conditionalFormatting sqref="G34:G48">
    <cfRule type="expression" dxfId="7" priority="16" stopIfTrue="1">
      <formula>OR(ROW()=CELL("ligne"),COLUMN()=CELL("colonne"))</formula>
    </cfRule>
  </conditionalFormatting>
  <conditionalFormatting sqref="M34:M48">
    <cfRule type="expression" dxfId="6" priority="15" stopIfTrue="1">
      <formula>OR(ROW()=CELL("ligne"),COLUMN()=CELL("colonne"))</formula>
    </cfRule>
  </conditionalFormatting>
  <conditionalFormatting sqref="L34:L48">
    <cfRule type="expression" dxfId="5" priority="14">
      <formula>OR(ROW()=CELL("ligne"),COLUMN()=CELL("colonne"))</formula>
    </cfRule>
  </conditionalFormatting>
  <conditionalFormatting sqref="J36">
    <cfRule type="expression" dxfId="4" priority="1">
      <formula>OR(ROW()=CELL("ligne"),COLUMN()=CELL("colonne"))</formula>
    </cfRule>
  </conditionalFormatting>
  <printOptions horizontalCentered="1"/>
  <pageMargins left="0.11811023622047245" right="0.11811023622047245" top="0.15748031496062992" bottom="0.15748031496062992" header="0.11811023622047245" footer="0.11811023622047245"/>
  <pageSetup paperSize="9" scale="55" orientation="portrait" r:id="rId1"/>
  <colBreaks count="1" manualBreakCount="1">
    <brk id="13"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4CD1D-4492-4A37-A175-9180B16C45E0}">
  <dimension ref="A1:IH63"/>
  <sheetViews>
    <sheetView showZeros="0" workbookViewId="0">
      <selection activeCell="N14" sqref="N14"/>
    </sheetView>
  </sheetViews>
  <sheetFormatPr baseColWidth="10" defaultColWidth="11.42578125" defaultRowHeight="12.75"/>
  <cols>
    <col min="1" max="1" width="26.5703125" customWidth="1"/>
    <col min="2" max="5" width="7.7109375" customWidth="1"/>
    <col min="6" max="6" width="6.5703125" customWidth="1"/>
    <col min="7" max="7" width="1.7109375" customWidth="1"/>
    <col min="8" max="8" width="29.7109375" style="1509" customWidth="1"/>
    <col min="9" max="9" width="8.42578125" customWidth="1"/>
    <col min="257" max="257" width="26.5703125" customWidth="1"/>
    <col min="258" max="261" width="7.7109375" customWidth="1"/>
    <col min="262" max="262" width="6.5703125" customWidth="1"/>
    <col min="263" max="263" width="1.7109375" customWidth="1"/>
    <col min="264" max="264" width="29.7109375" customWidth="1"/>
    <col min="265" max="265" width="8.42578125" customWidth="1"/>
    <col min="513" max="513" width="26.5703125" customWidth="1"/>
    <col min="514" max="517" width="7.7109375" customWidth="1"/>
    <col min="518" max="518" width="6.5703125" customWidth="1"/>
    <col min="519" max="519" width="1.7109375" customWidth="1"/>
    <col min="520" max="520" width="29.7109375" customWidth="1"/>
    <col min="521" max="521" width="8.42578125" customWidth="1"/>
    <col min="769" max="769" width="26.5703125" customWidth="1"/>
    <col min="770" max="773" width="7.7109375" customWidth="1"/>
    <col min="774" max="774" width="6.5703125" customWidth="1"/>
    <col min="775" max="775" width="1.7109375" customWidth="1"/>
    <col min="776" max="776" width="29.7109375" customWidth="1"/>
    <col min="777" max="777" width="8.42578125" customWidth="1"/>
    <col min="1025" max="1025" width="26.5703125" customWidth="1"/>
    <col min="1026" max="1029" width="7.7109375" customWidth="1"/>
    <col min="1030" max="1030" width="6.5703125" customWidth="1"/>
    <col min="1031" max="1031" width="1.7109375" customWidth="1"/>
    <col min="1032" max="1032" width="29.7109375" customWidth="1"/>
    <col min="1033" max="1033" width="8.42578125" customWidth="1"/>
    <col min="1281" max="1281" width="26.5703125" customWidth="1"/>
    <col min="1282" max="1285" width="7.7109375" customWidth="1"/>
    <col min="1286" max="1286" width="6.5703125" customWidth="1"/>
    <col min="1287" max="1287" width="1.7109375" customWidth="1"/>
    <col min="1288" max="1288" width="29.7109375" customWidth="1"/>
    <col min="1289" max="1289" width="8.42578125" customWidth="1"/>
    <col min="1537" max="1537" width="26.5703125" customWidth="1"/>
    <col min="1538" max="1541" width="7.7109375" customWidth="1"/>
    <col min="1542" max="1542" width="6.5703125" customWidth="1"/>
    <col min="1543" max="1543" width="1.7109375" customWidth="1"/>
    <col min="1544" max="1544" width="29.7109375" customWidth="1"/>
    <col min="1545" max="1545" width="8.42578125" customWidth="1"/>
    <col min="1793" max="1793" width="26.5703125" customWidth="1"/>
    <col min="1794" max="1797" width="7.7109375" customWidth="1"/>
    <col min="1798" max="1798" width="6.5703125" customWidth="1"/>
    <col min="1799" max="1799" width="1.7109375" customWidth="1"/>
    <col min="1800" max="1800" width="29.7109375" customWidth="1"/>
    <col min="1801" max="1801" width="8.42578125" customWidth="1"/>
    <col min="2049" max="2049" width="26.5703125" customWidth="1"/>
    <col min="2050" max="2053" width="7.7109375" customWidth="1"/>
    <col min="2054" max="2054" width="6.5703125" customWidth="1"/>
    <col min="2055" max="2055" width="1.7109375" customWidth="1"/>
    <col min="2056" max="2056" width="29.7109375" customWidth="1"/>
    <col min="2057" max="2057" width="8.42578125" customWidth="1"/>
    <col min="2305" max="2305" width="26.5703125" customWidth="1"/>
    <col min="2306" max="2309" width="7.7109375" customWidth="1"/>
    <col min="2310" max="2310" width="6.5703125" customWidth="1"/>
    <col min="2311" max="2311" width="1.7109375" customWidth="1"/>
    <col min="2312" max="2312" width="29.7109375" customWidth="1"/>
    <col min="2313" max="2313" width="8.42578125" customWidth="1"/>
    <col min="2561" max="2561" width="26.5703125" customWidth="1"/>
    <col min="2562" max="2565" width="7.7109375" customWidth="1"/>
    <col min="2566" max="2566" width="6.5703125" customWidth="1"/>
    <col min="2567" max="2567" width="1.7109375" customWidth="1"/>
    <col min="2568" max="2568" width="29.7109375" customWidth="1"/>
    <col min="2569" max="2569" width="8.42578125" customWidth="1"/>
    <col min="2817" max="2817" width="26.5703125" customWidth="1"/>
    <col min="2818" max="2821" width="7.7109375" customWidth="1"/>
    <col min="2822" max="2822" width="6.5703125" customWidth="1"/>
    <col min="2823" max="2823" width="1.7109375" customWidth="1"/>
    <col min="2824" max="2824" width="29.7109375" customWidth="1"/>
    <col min="2825" max="2825" width="8.42578125" customWidth="1"/>
    <col min="3073" max="3073" width="26.5703125" customWidth="1"/>
    <col min="3074" max="3077" width="7.7109375" customWidth="1"/>
    <col min="3078" max="3078" width="6.5703125" customWidth="1"/>
    <col min="3079" max="3079" width="1.7109375" customWidth="1"/>
    <col min="3080" max="3080" width="29.7109375" customWidth="1"/>
    <col min="3081" max="3081" width="8.42578125" customWidth="1"/>
    <col min="3329" max="3329" width="26.5703125" customWidth="1"/>
    <col min="3330" max="3333" width="7.7109375" customWidth="1"/>
    <col min="3334" max="3334" width="6.5703125" customWidth="1"/>
    <col min="3335" max="3335" width="1.7109375" customWidth="1"/>
    <col min="3336" max="3336" width="29.7109375" customWidth="1"/>
    <col min="3337" max="3337" width="8.42578125" customWidth="1"/>
    <col min="3585" max="3585" width="26.5703125" customWidth="1"/>
    <col min="3586" max="3589" width="7.7109375" customWidth="1"/>
    <col min="3590" max="3590" width="6.5703125" customWidth="1"/>
    <col min="3591" max="3591" width="1.7109375" customWidth="1"/>
    <col min="3592" max="3592" width="29.7109375" customWidth="1"/>
    <col min="3593" max="3593" width="8.42578125" customWidth="1"/>
    <col min="3841" max="3841" width="26.5703125" customWidth="1"/>
    <col min="3842" max="3845" width="7.7109375" customWidth="1"/>
    <col min="3846" max="3846" width="6.5703125" customWidth="1"/>
    <col min="3847" max="3847" width="1.7109375" customWidth="1"/>
    <col min="3848" max="3848" width="29.7109375" customWidth="1"/>
    <col min="3849" max="3849" width="8.42578125" customWidth="1"/>
    <col min="4097" max="4097" width="26.5703125" customWidth="1"/>
    <col min="4098" max="4101" width="7.7109375" customWidth="1"/>
    <col min="4102" max="4102" width="6.5703125" customWidth="1"/>
    <col min="4103" max="4103" width="1.7109375" customWidth="1"/>
    <col min="4104" max="4104" width="29.7109375" customWidth="1"/>
    <col min="4105" max="4105" width="8.42578125" customWidth="1"/>
    <col min="4353" max="4353" width="26.5703125" customWidth="1"/>
    <col min="4354" max="4357" width="7.7109375" customWidth="1"/>
    <col min="4358" max="4358" width="6.5703125" customWidth="1"/>
    <col min="4359" max="4359" width="1.7109375" customWidth="1"/>
    <col min="4360" max="4360" width="29.7109375" customWidth="1"/>
    <col min="4361" max="4361" width="8.42578125" customWidth="1"/>
    <col min="4609" max="4609" width="26.5703125" customWidth="1"/>
    <col min="4610" max="4613" width="7.7109375" customWidth="1"/>
    <col min="4614" max="4614" width="6.5703125" customWidth="1"/>
    <col min="4615" max="4615" width="1.7109375" customWidth="1"/>
    <col min="4616" max="4616" width="29.7109375" customWidth="1"/>
    <col min="4617" max="4617" width="8.42578125" customWidth="1"/>
    <col min="4865" max="4865" width="26.5703125" customWidth="1"/>
    <col min="4866" max="4869" width="7.7109375" customWidth="1"/>
    <col min="4870" max="4870" width="6.5703125" customWidth="1"/>
    <col min="4871" max="4871" width="1.7109375" customWidth="1"/>
    <col min="4872" max="4872" width="29.7109375" customWidth="1"/>
    <col min="4873" max="4873" width="8.42578125" customWidth="1"/>
    <col min="5121" max="5121" width="26.5703125" customWidth="1"/>
    <col min="5122" max="5125" width="7.7109375" customWidth="1"/>
    <col min="5126" max="5126" width="6.5703125" customWidth="1"/>
    <col min="5127" max="5127" width="1.7109375" customWidth="1"/>
    <col min="5128" max="5128" width="29.7109375" customWidth="1"/>
    <col min="5129" max="5129" width="8.42578125" customWidth="1"/>
    <col min="5377" max="5377" width="26.5703125" customWidth="1"/>
    <col min="5378" max="5381" width="7.7109375" customWidth="1"/>
    <col min="5382" max="5382" width="6.5703125" customWidth="1"/>
    <col min="5383" max="5383" width="1.7109375" customWidth="1"/>
    <col min="5384" max="5384" width="29.7109375" customWidth="1"/>
    <col min="5385" max="5385" width="8.42578125" customWidth="1"/>
    <col min="5633" max="5633" width="26.5703125" customWidth="1"/>
    <col min="5634" max="5637" width="7.7109375" customWidth="1"/>
    <col min="5638" max="5638" width="6.5703125" customWidth="1"/>
    <col min="5639" max="5639" width="1.7109375" customWidth="1"/>
    <col min="5640" max="5640" width="29.7109375" customWidth="1"/>
    <col min="5641" max="5641" width="8.42578125" customWidth="1"/>
    <col min="5889" max="5889" width="26.5703125" customWidth="1"/>
    <col min="5890" max="5893" width="7.7109375" customWidth="1"/>
    <col min="5894" max="5894" width="6.5703125" customWidth="1"/>
    <col min="5895" max="5895" width="1.7109375" customWidth="1"/>
    <col min="5896" max="5896" width="29.7109375" customWidth="1"/>
    <col min="5897" max="5897" width="8.42578125" customWidth="1"/>
    <col min="6145" max="6145" width="26.5703125" customWidth="1"/>
    <col min="6146" max="6149" width="7.7109375" customWidth="1"/>
    <col min="6150" max="6150" width="6.5703125" customWidth="1"/>
    <col min="6151" max="6151" width="1.7109375" customWidth="1"/>
    <col min="6152" max="6152" width="29.7109375" customWidth="1"/>
    <col min="6153" max="6153" width="8.42578125" customWidth="1"/>
    <col min="6401" max="6401" width="26.5703125" customWidth="1"/>
    <col min="6402" max="6405" width="7.7109375" customWidth="1"/>
    <col min="6406" max="6406" width="6.5703125" customWidth="1"/>
    <col min="6407" max="6407" width="1.7109375" customWidth="1"/>
    <col min="6408" max="6408" width="29.7109375" customWidth="1"/>
    <col min="6409" max="6409" width="8.42578125" customWidth="1"/>
    <col min="6657" max="6657" width="26.5703125" customWidth="1"/>
    <col min="6658" max="6661" width="7.7109375" customWidth="1"/>
    <col min="6662" max="6662" width="6.5703125" customWidth="1"/>
    <col min="6663" max="6663" width="1.7109375" customWidth="1"/>
    <col min="6664" max="6664" width="29.7109375" customWidth="1"/>
    <col min="6665" max="6665" width="8.42578125" customWidth="1"/>
    <col min="6913" max="6913" width="26.5703125" customWidth="1"/>
    <col min="6914" max="6917" width="7.7109375" customWidth="1"/>
    <col min="6918" max="6918" width="6.5703125" customWidth="1"/>
    <col min="6919" max="6919" width="1.7109375" customWidth="1"/>
    <col min="6920" max="6920" width="29.7109375" customWidth="1"/>
    <col min="6921" max="6921" width="8.42578125" customWidth="1"/>
    <col min="7169" max="7169" width="26.5703125" customWidth="1"/>
    <col min="7170" max="7173" width="7.7109375" customWidth="1"/>
    <col min="7174" max="7174" width="6.5703125" customWidth="1"/>
    <col min="7175" max="7175" width="1.7109375" customWidth="1"/>
    <col min="7176" max="7176" width="29.7109375" customWidth="1"/>
    <col min="7177" max="7177" width="8.42578125" customWidth="1"/>
    <col min="7425" max="7425" width="26.5703125" customWidth="1"/>
    <col min="7426" max="7429" width="7.7109375" customWidth="1"/>
    <col min="7430" max="7430" width="6.5703125" customWidth="1"/>
    <col min="7431" max="7431" width="1.7109375" customWidth="1"/>
    <col min="7432" max="7432" width="29.7109375" customWidth="1"/>
    <col min="7433" max="7433" width="8.42578125" customWidth="1"/>
    <col min="7681" max="7681" width="26.5703125" customWidth="1"/>
    <col min="7682" max="7685" width="7.7109375" customWidth="1"/>
    <col min="7686" max="7686" width="6.5703125" customWidth="1"/>
    <col min="7687" max="7687" width="1.7109375" customWidth="1"/>
    <col min="7688" max="7688" width="29.7109375" customWidth="1"/>
    <col min="7689" max="7689" width="8.42578125" customWidth="1"/>
    <col min="7937" max="7937" width="26.5703125" customWidth="1"/>
    <col min="7938" max="7941" width="7.7109375" customWidth="1"/>
    <col min="7942" max="7942" width="6.5703125" customWidth="1"/>
    <col min="7943" max="7943" width="1.7109375" customWidth="1"/>
    <col min="7944" max="7944" width="29.7109375" customWidth="1"/>
    <col min="7945" max="7945" width="8.42578125" customWidth="1"/>
    <col min="8193" max="8193" width="26.5703125" customWidth="1"/>
    <col min="8194" max="8197" width="7.7109375" customWidth="1"/>
    <col min="8198" max="8198" width="6.5703125" customWidth="1"/>
    <col min="8199" max="8199" width="1.7109375" customWidth="1"/>
    <col min="8200" max="8200" width="29.7109375" customWidth="1"/>
    <col min="8201" max="8201" width="8.42578125" customWidth="1"/>
    <col min="8449" max="8449" width="26.5703125" customWidth="1"/>
    <col min="8450" max="8453" width="7.7109375" customWidth="1"/>
    <col min="8454" max="8454" width="6.5703125" customWidth="1"/>
    <col min="8455" max="8455" width="1.7109375" customWidth="1"/>
    <col min="8456" max="8456" width="29.7109375" customWidth="1"/>
    <col min="8457" max="8457" width="8.42578125" customWidth="1"/>
    <col min="8705" max="8705" width="26.5703125" customWidth="1"/>
    <col min="8706" max="8709" width="7.7109375" customWidth="1"/>
    <col min="8710" max="8710" width="6.5703125" customWidth="1"/>
    <col min="8711" max="8711" width="1.7109375" customWidth="1"/>
    <col min="8712" max="8712" width="29.7109375" customWidth="1"/>
    <col min="8713" max="8713" width="8.42578125" customWidth="1"/>
    <col min="8961" max="8961" width="26.5703125" customWidth="1"/>
    <col min="8962" max="8965" width="7.7109375" customWidth="1"/>
    <col min="8966" max="8966" width="6.5703125" customWidth="1"/>
    <col min="8967" max="8967" width="1.7109375" customWidth="1"/>
    <col min="8968" max="8968" width="29.7109375" customWidth="1"/>
    <col min="8969" max="8969" width="8.42578125" customWidth="1"/>
    <col min="9217" max="9217" width="26.5703125" customWidth="1"/>
    <col min="9218" max="9221" width="7.7109375" customWidth="1"/>
    <col min="9222" max="9222" width="6.5703125" customWidth="1"/>
    <col min="9223" max="9223" width="1.7109375" customWidth="1"/>
    <col min="9224" max="9224" width="29.7109375" customWidth="1"/>
    <col min="9225" max="9225" width="8.42578125" customWidth="1"/>
    <col min="9473" max="9473" width="26.5703125" customWidth="1"/>
    <col min="9474" max="9477" width="7.7109375" customWidth="1"/>
    <col min="9478" max="9478" width="6.5703125" customWidth="1"/>
    <col min="9479" max="9479" width="1.7109375" customWidth="1"/>
    <col min="9480" max="9480" width="29.7109375" customWidth="1"/>
    <col min="9481" max="9481" width="8.42578125" customWidth="1"/>
    <col min="9729" max="9729" width="26.5703125" customWidth="1"/>
    <col min="9730" max="9733" width="7.7109375" customWidth="1"/>
    <col min="9734" max="9734" width="6.5703125" customWidth="1"/>
    <col min="9735" max="9735" width="1.7109375" customWidth="1"/>
    <col min="9736" max="9736" width="29.7109375" customWidth="1"/>
    <col min="9737" max="9737" width="8.42578125" customWidth="1"/>
    <col min="9985" max="9985" width="26.5703125" customWidth="1"/>
    <col min="9986" max="9989" width="7.7109375" customWidth="1"/>
    <col min="9990" max="9990" width="6.5703125" customWidth="1"/>
    <col min="9991" max="9991" width="1.7109375" customWidth="1"/>
    <col min="9992" max="9992" width="29.7109375" customWidth="1"/>
    <col min="9993" max="9993" width="8.42578125" customWidth="1"/>
    <col min="10241" max="10241" width="26.5703125" customWidth="1"/>
    <col min="10242" max="10245" width="7.7109375" customWidth="1"/>
    <col min="10246" max="10246" width="6.5703125" customWidth="1"/>
    <col min="10247" max="10247" width="1.7109375" customWidth="1"/>
    <col min="10248" max="10248" width="29.7109375" customWidth="1"/>
    <col min="10249" max="10249" width="8.42578125" customWidth="1"/>
    <col min="10497" max="10497" width="26.5703125" customWidth="1"/>
    <col min="10498" max="10501" width="7.7109375" customWidth="1"/>
    <col min="10502" max="10502" width="6.5703125" customWidth="1"/>
    <col min="10503" max="10503" width="1.7109375" customWidth="1"/>
    <col min="10504" max="10504" width="29.7109375" customWidth="1"/>
    <col min="10505" max="10505" width="8.42578125" customWidth="1"/>
    <col min="10753" max="10753" width="26.5703125" customWidth="1"/>
    <col min="10754" max="10757" width="7.7109375" customWidth="1"/>
    <col min="10758" max="10758" width="6.5703125" customWidth="1"/>
    <col min="10759" max="10759" width="1.7109375" customWidth="1"/>
    <col min="10760" max="10760" width="29.7109375" customWidth="1"/>
    <col min="10761" max="10761" width="8.42578125" customWidth="1"/>
    <col min="11009" max="11009" width="26.5703125" customWidth="1"/>
    <col min="11010" max="11013" width="7.7109375" customWidth="1"/>
    <col min="11014" max="11014" width="6.5703125" customWidth="1"/>
    <col min="11015" max="11015" width="1.7109375" customWidth="1"/>
    <col min="11016" max="11016" width="29.7109375" customWidth="1"/>
    <col min="11017" max="11017" width="8.42578125" customWidth="1"/>
    <col min="11265" max="11265" width="26.5703125" customWidth="1"/>
    <col min="11266" max="11269" width="7.7109375" customWidth="1"/>
    <col min="11270" max="11270" width="6.5703125" customWidth="1"/>
    <col min="11271" max="11271" width="1.7109375" customWidth="1"/>
    <col min="11272" max="11272" width="29.7109375" customWidth="1"/>
    <col min="11273" max="11273" width="8.42578125" customWidth="1"/>
    <col min="11521" max="11521" width="26.5703125" customWidth="1"/>
    <col min="11522" max="11525" width="7.7109375" customWidth="1"/>
    <col min="11526" max="11526" width="6.5703125" customWidth="1"/>
    <col min="11527" max="11527" width="1.7109375" customWidth="1"/>
    <col min="11528" max="11528" width="29.7109375" customWidth="1"/>
    <col min="11529" max="11529" width="8.42578125" customWidth="1"/>
    <col min="11777" max="11777" width="26.5703125" customWidth="1"/>
    <col min="11778" max="11781" width="7.7109375" customWidth="1"/>
    <col min="11782" max="11782" width="6.5703125" customWidth="1"/>
    <col min="11783" max="11783" width="1.7109375" customWidth="1"/>
    <col min="11784" max="11784" width="29.7109375" customWidth="1"/>
    <col min="11785" max="11785" width="8.42578125" customWidth="1"/>
    <col min="12033" max="12033" width="26.5703125" customWidth="1"/>
    <col min="12034" max="12037" width="7.7109375" customWidth="1"/>
    <col min="12038" max="12038" width="6.5703125" customWidth="1"/>
    <col min="12039" max="12039" width="1.7109375" customWidth="1"/>
    <col min="12040" max="12040" width="29.7109375" customWidth="1"/>
    <col min="12041" max="12041" width="8.42578125" customWidth="1"/>
    <col min="12289" max="12289" width="26.5703125" customWidth="1"/>
    <col min="12290" max="12293" width="7.7109375" customWidth="1"/>
    <col min="12294" max="12294" width="6.5703125" customWidth="1"/>
    <col min="12295" max="12295" width="1.7109375" customWidth="1"/>
    <col min="12296" max="12296" width="29.7109375" customWidth="1"/>
    <col min="12297" max="12297" width="8.42578125" customWidth="1"/>
    <col min="12545" max="12545" width="26.5703125" customWidth="1"/>
    <col min="12546" max="12549" width="7.7109375" customWidth="1"/>
    <col min="12550" max="12550" width="6.5703125" customWidth="1"/>
    <col min="12551" max="12551" width="1.7109375" customWidth="1"/>
    <col min="12552" max="12552" width="29.7109375" customWidth="1"/>
    <col min="12553" max="12553" width="8.42578125" customWidth="1"/>
    <col min="12801" max="12801" width="26.5703125" customWidth="1"/>
    <col min="12802" max="12805" width="7.7109375" customWidth="1"/>
    <col min="12806" max="12806" width="6.5703125" customWidth="1"/>
    <col min="12807" max="12807" width="1.7109375" customWidth="1"/>
    <col min="12808" max="12808" width="29.7109375" customWidth="1"/>
    <col min="12809" max="12809" width="8.42578125" customWidth="1"/>
    <col min="13057" max="13057" width="26.5703125" customWidth="1"/>
    <col min="13058" max="13061" width="7.7109375" customWidth="1"/>
    <col min="13062" max="13062" width="6.5703125" customWidth="1"/>
    <col min="13063" max="13063" width="1.7109375" customWidth="1"/>
    <col min="13064" max="13064" width="29.7109375" customWidth="1"/>
    <col min="13065" max="13065" width="8.42578125" customWidth="1"/>
    <col min="13313" max="13313" width="26.5703125" customWidth="1"/>
    <col min="13314" max="13317" width="7.7109375" customWidth="1"/>
    <col min="13318" max="13318" width="6.5703125" customWidth="1"/>
    <col min="13319" max="13319" width="1.7109375" customWidth="1"/>
    <col min="13320" max="13320" width="29.7109375" customWidth="1"/>
    <col min="13321" max="13321" width="8.42578125" customWidth="1"/>
    <col min="13569" max="13569" width="26.5703125" customWidth="1"/>
    <col min="13570" max="13573" width="7.7109375" customWidth="1"/>
    <col min="13574" max="13574" width="6.5703125" customWidth="1"/>
    <col min="13575" max="13575" width="1.7109375" customWidth="1"/>
    <col min="13576" max="13576" width="29.7109375" customWidth="1"/>
    <col min="13577" max="13577" width="8.42578125" customWidth="1"/>
    <col min="13825" max="13825" width="26.5703125" customWidth="1"/>
    <col min="13826" max="13829" width="7.7109375" customWidth="1"/>
    <col min="13830" max="13830" width="6.5703125" customWidth="1"/>
    <col min="13831" max="13831" width="1.7109375" customWidth="1"/>
    <col min="13832" max="13832" width="29.7109375" customWidth="1"/>
    <col min="13833" max="13833" width="8.42578125" customWidth="1"/>
    <col min="14081" max="14081" width="26.5703125" customWidth="1"/>
    <col min="14082" max="14085" width="7.7109375" customWidth="1"/>
    <col min="14086" max="14086" width="6.5703125" customWidth="1"/>
    <col min="14087" max="14087" width="1.7109375" customWidth="1"/>
    <col min="14088" max="14088" width="29.7109375" customWidth="1"/>
    <col min="14089" max="14089" width="8.42578125" customWidth="1"/>
    <col min="14337" max="14337" width="26.5703125" customWidth="1"/>
    <col min="14338" max="14341" width="7.7109375" customWidth="1"/>
    <col min="14342" max="14342" width="6.5703125" customWidth="1"/>
    <col min="14343" max="14343" width="1.7109375" customWidth="1"/>
    <col min="14344" max="14344" width="29.7109375" customWidth="1"/>
    <col min="14345" max="14345" width="8.42578125" customWidth="1"/>
    <col min="14593" max="14593" width="26.5703125" customWidth="1"/>
    <col min="14594" max="14597" width="7.7109375" customWidth="1"/>
    <col min="14598" max="14598" width="6.5703125" customWidth="1"/>
    <col min="14599" max="14599" width="1.7109375" customWidth="1"/>
    <col min="14600" max="14600" width="29.7109375" customWidth="1"/>
    <col min="14601" max="14601" width="8.42578125" customWidth="1"/>
    <col min="14849" max="14849" width="26.5703125" customWidth="1"/>
    <col min="14850" max="14853" width="7.7109375" customWidth="1"/>
    <col min="14854" max="14854" width="6.5703125" customWidth="1"/>
    <col min="14855" max="14855" width="1.7109375" customWidth="1"/>
    <col min="14856" max="14856" width="29.7109375" customWidth="1"/>
    <col min="14857" max="14857" width="8.42578125" customWidth="1"/>
    <col min="15105" max="15105" width="26.5703125" customWidth="1"/>
    <col min="15106" max="15109" width="7.7109375" customWidth="1"/>
    <col min="15110" max="15110" width="6.5703125" customWidth="1"/>
    <col min="15111" max="15111" width="1.7109375" customWidth="1"/>
    <col min="15112" max="15112" width="29.7109375" customWidth="1"/>
    <col min="15113" max="15113" width="8.42578125" customWidth="1"/>
    <col min="15361" max="15361" width="26.5703125" customWidth="1"/>
    <col min="15362" max="15365" width="7.7109375" customWidth="1"/>
    <col min="15366" max="15366" width="6.5703125" customWidth="1"/>
    <col min="15367" max="15367" width="1.7109375" customWidth="1"/>
    <col min="15368" max="15368" width="29.7109375" customWidth="1"/>
    <col min="15369" max="15369" width="8.42578125" customWidth="1"/>
    <col min="15617" max="15617" width="26.5703125" customWidth="1"/>
    <col min="15618" max="15621" width="7.7109375" customWidth="1"/>
    <col min="15622" max="15622" width="6.5703125" customWidth="1"/>
    <col min="15623" max="15623" width="1.7109375" customWidth="1"/>
    <col min="15624" max="15624" width="29.7109375" customWidth="1"/>
    <col min="15625" max="15625" width="8.42578125" customWidth="1"/>
    <col min="15873" max="15873" width="26.5703125" customWidth="1"/>
    <col min="15874" max="15877" width="7.7109375" customWidth="1"/>
    <col min="15878" max="15878" width="6.5703125" customWidth="1"/>
    <col min="15879" max="15879" width="1.7109375" customWidth="1"/>
    <col min="15880" max="15880" width="29.7109375" customWidth="1"/>
    <col min="15881" max="15881" width="8.42578125" customWidth="1"/>
    <col min="16129" max="16129" width="26.5703125" customWidth="1"/>
    <col min="16130" max="16133" width="7.7109375" customWidth="1"/>
    <col min="16134" max="16134" width="6.5703125" customWidth="1"/>
    <col min="16135" max="16135" width="1.7109375" customWidth="1"/>
    <col min="16136" max="16136" width="29.7109375" customWidth="1"/>
    <col min="16137" max="16137" width="8.42578125" customWidth="1"/>
  </cols>
  <sheetData>
    <row r="1" spans="1:8" ht="29.25" customHeight="1" thickBot="1">
      <c r="A1" s="1720" t="s">
        <v>2489</v>
      </c>
      <c r="B1" s="1721"/>
      <c r="C1" s="1721"/>
      <c r="D1" s="1721"/>
      <c r="E1" s="1722"/>
      <c r="F1" s="1468">
        <v>5</v>
      </c>
      <c r="G1" s="1469"/>
      <c r="H1" s="1470"/>
    </row>
    <row r="2" spans="1:8" ht="5.25" customHeight="1" thickBot="1">
      <c r="A2" s="1528"/>
      <c r="B2" s="1528"/>
      <c r="C2" s="1528"/>
      <c r="D2" s="1528"/>
      <c r="E2" s="1528"/>
      <c r="F2" s="1528"/>
      <c r="G2" s="1469"/>
      <c r="H2" s="1471"/>
    </row>
    <row r="3" spans="1:8" ht="19.5" customHeight="1" thickBot="1">
      <c r="A3" s="1723" t="s">
        <v>2442</v>
      </c>
      <c r="B3" s="1724"/>
      <c r="C3" s="1472">
        <v>30</v>
      </c>
      <c r="D3" s="1723" t="s">
        <v>2443</v>
      </c>
      <c r="E3" s="1725"/>
      <c r="F3" s="1472"/>
      <c r="G3" s="1469"/>
      <c r="H3" s="1471"/>
    </row>
    <row r="4" spans="1:8" ht="26.25" customHeight="1" thickBot="1">
      <c r="A4" s="1528"/>
      <c r="B4" s="1528"/>
      <c r="C4" s="1528"/>
      <c r="D4" s="1528"/>
      <c r="E4" s="1528"/>
      <c r="F4" s="1528"/>
      <c r="G4" s="1469"/>
      <c r="H4" s="1473" t="s">
        <v>2444</v>
      </c>
    </row>
    <row r="5" spans="1:8" ht="15" thickBot="1">
      <c r="A5" s="1723" t="s">
        <v>2445</v>
      </c>
      <c r="B5" s="1726"/>
      <c r="C5" s="1474"/>
      <c r="D5" s="1723" t="s">
        <v>4</v>
      </c>
      <c r="E5" s="1727"/>
      <c r="F5" s="1475"/>
      <c r="G5" s="1469"/>
      <c r="H5" s="1471"/>
    </row>
    <row r="6" spans="1:8" ht="14.25" thickBot="1">
      <c r="A6" s="1528"/>
      <c r="B6" s="1528"/>
      <c r="C6" s="1528"/>
      <c r="D6" s="1528"/>
      <c r="E6" s="1528"/>
      <c r="F6" s="1528"/>
      <c r="G6" s="1469"/>
      <c r="H6" s="1471"/>
    </row>
    <row r="7" spans="1:8" ht="12.95" customHeight="1" thickBot="1">
      <c r="A7" s="1476" t="s">
        <v>2446</v>
      </c>
      <c r="B7" s="1477" t="s">
        <v>2447</v>
      </c>
      <c r="C7" s="1477" t="s">
        <v>11</v>
      </c>
      <c r="D7" s="1477" t="s">
        <v>2448</v>
      </c>
      <c r="E7" s="1477" t="s">
        <v>2449</v>
      </c>
      <c r="F7" s="1478" t="s">
        <v>4</v>
      </c>
      <c r="G7" s="1469"/>
      <c r="H7" s="1471"/>
    </row>
    <row r="8" spans="1:8" ht="12.95" customHeight="1">
      <c r="A8" s="1479"/>
      <c r="B8" s="1480"/>
      <c r="C8" s="1480"/>
      <c r="D8" s="1480"/>
      <c r="E8" s="1480"/>
      <c r="F8" s="1481"/>
      <c r="G8" s="1469"/>
      <c r="H8" s="1471"/>
    </row>
    <row r="9" spans="1:8" ht="12.95" customHeight="1">
      <c r="A9" s="1482" t="s">
        <v>2475</v>
      </c>
      <c r="B9" s="1483">
        <v>0.75</v>
      </c>
      <c r="C9" s="1483" t="s">
        <v>22</v>
      </c>
      <c r="D9" s="1483"/>
      <c r="E9" s="1480"/>
      <c r="F9" s="1484"/>
      <c r="G9" s="1469"/>
      <c r="H9" s="1471"/>
    </row>
    <row r="10" spans="1:8" ht="12.95" customHeight="1">
      <c r="A10" s="1482" t="s">
        <v>2499</v>
      </c>
      <c r="B10" s="1483">
        <v>0.25</v>
      </c>
      <c r="C10" s="1483" t="s">
        <v>22</v>
      </c>
      <c r="D10" s="1483"/>
      <c r="E10" s="1480"/>
      <c r="F10" s="1484"/>
      <c r="G10" s="1469"/>
      <c r="H10" s="1485"/>
    </row>
    <row r="11" spans="1:8" ht="12.95" customHeight="1">
      <c r="A11" s="1482" t="s">
        <v>2477</v>
      </c>
      <c r="B11" s="1483">
        <v>0.03</v>
      </c>
      <c r="C11" s="1483" t="s">
        <v>22</v>
      </c>
      <c r="D11" s="1483"/>
      <c r="E11" s="1480"/>
      <c r="F11" s="1484"/>
      <c r="G11" s="1469"/>
      <c r="H11" s="1471"/>
    </row>
    <row r="12" spans="1:8" ht="12.95" customHeight="1">
      <c r="A12" s="1482" t="s">
        <v>2481</v>
      </c>
      <c r="B12" s="1483">
        <v>4</v>
      </c>
      <c r="C12" s="1483" t="s">
        <v>2482</v>
      </c>
      <c r="D12" s="1483"/>
      <c r="E12" s="1480"/>
      <c r="F12" s="1484"/>
      <c r="G12" s="1469"/>
      <c r="H12" s="1471"/>
    </row>
    <row r="13" spans="1:8" ht="12.95" customHeight="1">
      <c r="A13" s="1482" t="s">
        <v>1988</v>
      </c>
      <c r="B13" s="1483">
        <v>1.25</v>
      </c>
      <c r="C13" s="1483" t="s">
        <v>23</v>
      </c>
      <c r="D13" s="1483"/>
      <c r="E13" s="1480"/>
      <c r="F13" s="1484"/>
      <c r="G13" s="1469"/>
      <c r="H13" s="1471"/>
    </row>
    <row r="14" spans="1:8" ht="12.95" customHeight="1">
      <c r="A14" s="1482" t="s">
        <v>1462</v>
      </c>
      <c r="B14" s="1483">
        <v>1</v>
      </c>
      <c r="C14" s="1483" t="s">
        <v>23</v>
      </c>
      <c r="D14" s="1483"/>
      <c r="E14" s="1480"/>
      <c r="F14" s="1484"/>
      <c r="G14" s="1469"/>
      <c r="H14" s="1471"/>
    </row>
    <row r="15" spans="1:8" ht="12.95" customHeight="1">
      <c r="A15" s="1482"/>
      <c r="B15" s="1483"/>
      <c r="C15" s="1483"/>
      <c r="D15" s="1483"/>
      <c r="E15" s="1480"/>
      <c r="F15" s="1484"/>
      <c r="G15" s="1469"/>
      <c r="H15" s="1471"/>
    </row>
    <row r="16" spans="1:8" ht="12.95" customHeight="1" thickBot="1">
      <c r="A16" s="1482"/>
      <c r="B16" s="1483"/>
      <c r="C16" s="1483"/>
      <c r="D16" s="1483"/>
      <c r="E16" s="1480"/>
      <c r="F16" s="1484"/>
      <c r="G16" s="1469"/>
      <c r="H16" s="1486"/>
    </row>
    <row r="17" spans="1:8" ht="12.95" customHeight="1" thickBot="1">
      <c r="A17" s="1482"/>
      <c r="B17" s="1483"/>
      <c r="C17" s="1483"/>
      <c r="D17" s="1483"/>
      <c r="E17" s="1480"/>
      <c r="F17" s="1484"/>
      <c r="G17" s="1469"/>
      <c r="H17" s="1469"/>
    </row>
    <row r="18" spans="1:8" ht="12.95" customHeight="1">
      <c r="A18" s="1482"/>
      <c r="B18" s="1483"/>
      <c r="C18" s="1483"/>
      <c r="D18" s="1483"/>
      <c r="E18" s="1480"/>
      <c r="F18" s="1484"/>
      <c r="G18" s="1469"/>
      <c r="H18" s="1487"/>
    </row>
    <row r="19" spans="1:8" ht="12.95" customHeight="1">
      <c r="A19" s="1482"/>
      <c r="B19" s="1483"/>
      <c r="C19" s="1483"/>
      <c r="D19" s="1483"/>
      <c r="E19" s="1480"/>
      <c r="F19" s="1484"/>
      <c r="G19" s="1469"/>
      <c r="H19" s="1488" t="s">
        <v>2450</v>
      </c>
    </row>
    <row r="20" spans="1:8" ht="12.95" customHeight="1" thickBot="1">
      <c r="A20" s="1482"/>
      <c r="B20" s="1483"/>
      <c r="C20" s="1483"/>
      <c r="D20" s="1483"/>
      <c r="E20" s="1480"/>
      <c r="F20" s="1484"/>
      <c r="G20" s="1469"/>
      <c r="H20" s="1489" t="s">
        <v>2451</v>
      </c>
    </row>
    <row r="21" spans="1:8" ht="12.95" customHeight="1">
      <c r="A21" s="1482"/>
      <c r="B21" s="1483"/>
      <c r="C21" s="1483"/>
      <c r="D21" s="1483"/>
      <c r="E21" s="1480"/>
      <c r="F21" s="1484"/>
      <c r="G21" s="1469"/>
      <c r="H21" s="1490"/>
    </row>
    <row r="22" spans="1:8" ht="12.95" customHeight="1">
      <c r="A22" s="1482"/>
      <c r="B22" s="1483"/>
      <c r="C22" s="1483"/>
      <c r="D22" s="1483"/>
      <c r="E22" s="1480"/>
      <c r="F22" s="1484"/>
      <c r="G22" s="1469"/>
      <c r="H22" s="1490"/>
    </row>
    <row r="23" spans="1:8" ht="12.95" customHeight="1">
      <c r="A23" s="1482"/>
      <c r="B23" s="1483"/>
      <c r="C23" s="1483"/>
      <c r="D23" s="1483"/>
      <c r="E23" s="1480"/>
      <c r="F23" s="1484"/>
      <c r="G23" s="1469"/>
      <c r="H23" s="1490"/>
    </row>
    <row r="24" spans="1:8" ht="12.95" customHeight="1">
      <c r="A24" s="1482"/>
      <c r="B24" s="1483"/>
      <c r="C24" s="1483"/>
      <c r="D24" s="1483"/>
      <c r="E24" s="1480"/>
      <c r="F24" s="1484"/>
      <c r="G24" s="1469"/>
      <c r="H24" s="1490"/>
    </row>
    <row r="25" spans="1:8" ht="12.95" customHeight="1">
      <c r="A25" s="1482"/>
      <c r="B25" s="1483"/>
      <c r="C25" s="1483"/>
      <c r="D25" s="1483"/>
      <c r="E25" s="1480"/>
      <c r="F25" s="1484"/>
      <c r="G25" s="1469"/>
      <c r="H25" s="1490"/>
    </row>
    <row r="26" spans="1:8" ht="12.95" customHeight="1">
      <c r="A26" s="1482"/>
      <c r="B26" s="1483"/>
      <c r="C26" s="1483"/>
      <c r="D26" s="1483"/>
      <c r="E26" s="1480"/>
      <c r="F26" s="1484"/>
      <c r="G26" s="1469"/>
      <c r="H26" s="1490"/>
    </row>
    <row r="27" spans="1:8" ht="12.95" customHeight="1">
      <c r="A27" s="1482"/>
      <c r="B27" s="1483"/>
      <c r="C27" s="1483"/>
      <c r="D27" s="1483"/>
      <c r="E27" s="1480"/>
      <c r="F27" s="1484"/>
      <c r="G27" s="1469"/>
      <c r="H27" s="1490"/>
    </row>
    <row r="28" spans="1:8" ht="12.95" customHeight="1">
      <c r="A28" s="1482"/>
      <c r="B28" s="1483"/>
      <c r="C28" s="1483"/>
      <c r="D28" s="1483"/>
      <c r="E28" s="1480"/>
      <c r="F28" s="1484"/>
      <c r="G28" s="1469"/>
      <c r="H28" s="1490"/>
    </row>
    <row r="29" spans="1:8" ht="12.95" customHeight="1">
      <c r="A29" s="1482"/>
      <c r="B29" s="1483"/>
      <c r="C29" s="1483"/>
      <c r="D29" s="1483"/>
      <c r="E29" s="1480"/>
      <c r="F29" s="1484"/>
      <c r="G29" s="1469"/>
      <c r="H29" s="1490"/>
    </row>
    <row r="30" spans="1:8" ht="12.95" customHeight="1">
      <c r="A30" s="1482"/>
      <c r="B30" s="1483"/>
      <c r="C30" s="1483"/>
      <c r="D30" s="1483"/>
      <c r="E30" s="1480"/>
      <c r="F30" s="1484"/>
      <c r="G30" s="1469"/>
      <c r="H30" s="1490"/>
    </row>
    <row r="31" spans="1:8" ht="12.95" customHeight="1" thickBot="1">
      <c r="A31" s="1482"/>
      <c r="B31" s="1483"/>
      <c r="C31" s="1483"/>
      <c r="D31" s="1483"/>
      <c r="E31" s="1480"/>
      <c r="F31" s="1484"/>
      <c r="G31" s="1469"/>
      <c r="H31" s="1490"/>
    </row>
    <row r="32" spans="1:8" ht="12.95" customHeight="1" thickBot="1">
      <c r="A32" s="1491"/>
      <c r="B32" s="1492"/>
      <c r="C32" s="1492"/>
      <c r="D32" s="1493"/>
      <c r="E32" s="1494"/>
      <c r="F32" s="1495"/>
      <c r="G32" s="1469"/>
      <c r="H32" s="1496"/>
    </row>
    <row r="33" spans="1:8" ht="13.5" thickBot="1">
      <c r="A33" s="1497"/>
      <c r="H33"/>
    </row>
    <row r="34" spans="1:8">
      <c r="A34" s="1714" t="s">
        <v>2452</v>
      </c>
      <c r="B34" s="1715"/>
      <c r="C34" s="1715"/>
      <c r="D34" s="1715"/>
      <c r="E34" s="1715"/>
      <c r="F34" s="1716"/>
      <c r="H34" s="1498"/>
    </row>
    <row r="35" spans="1:8" ht="13.5" thickBot="1">
      <c r="A35" s="1717"/>
      <c r="B35" s="1718"/>
      <c r="C35" s="1718"/>
      <c r="D35" s="1718"/>
      <c r="E35" s="1718"/>
      <c r="F35" s="1719"/>
      <c r="H35" s="1499" t="s">
        <v>2453</v>
      </c>
    </row>
    <row r="36" spans="1:8" ht="14.25">
      <c r="A36" s="1731" t="s">
        <v>2505</v>
      </c>
      <c r="B36" s="1732"/>
      <c r="C36" s="1732"/>
      <c r="D36" s="1732"/>
      <c r="E36" s="1732"/>
      <c r="F36" s="1733"/>
      <c r="H36" s="1490"/>
    </row>
    <row r="37" spans="1:8" ht="14.25">
      <c r="A37" s="1728" t="s">
        <v>2459</v>
      </c>
      <c r="B37" s="1729"/>
      <c r="C37" s="1729"/>
      <c r="D37" s="1729"/>
      <c r="E37" s="1729"/>
      <c r="F37" s="1730"/>
      <c r="H37" s="1490"/>
    </row>
    <row r="38" spans="1:8" ht="14.25">
      <c r="A38" s="1728" t="s">
        <v>2491</v>
      </c>
      <c r="B38" s="1729"/>
      <c r="C38" s="1729"/>
      <c r="D38" s="1729"/>
      <c r="E38" s="1729"/>
      <c r="F38" s="1730"/>
      <c r="H38" s="1490"/>
    </row>
    <row r="39" spans="1:8" ht="14.25">
      <c r="A39" s="1728" t="s">
        <v>2483</v>
      </c>
      <c r="B39" s="1729"/>
      <c r="C39" s="1729"/>
      <c r="D39" s="1729"/>
      <c r="E39" s="1729"/>
      <c r="F39" s="1730"/>
      <c r="H39" s="1490"/>
    </row>
    <row r="40" spans="1:8" ht="14.25">
      <c r="A40" s="1728" t="s">
        <v>2484</v>
      </c>
      <c r="B40" s="1729"/>
      <c r="C40" s="1729"/>
      <c r="D40" s="1729"/>
      <c r="E40" s="1729"/>
      <c r="F40" s="1730"/>
      <c r="H40" s="1490"/>
    </row>
    <row r="41" spans="1:8" ht="14.25">
      <c r="A41" s="1728" t="s">
        <v>2492</v>
      </c>
      <c r="B41" s="1729"/>
      <c r="C41" s="1729"/>
      <c r="D41" s="1729"/>
      <c r="E41" s="1729"/>
      <c r="F41" s="1730"/>
      <c r="H41" s="1490"/>
    </row>
    <row r="42" spans="1:8" ht="14.25">
      <c r="A42" s="1728"/>
      <c r="B42" s="1729"/>
      <c r="C42" s="1729"/>
      <c r="D42" s="1729"/>
      <c r="E42" s="1729"/>
      <c r="F42" s="1730"/>
      <c r="H42" s="1490"/>
    </row>
    <row r="43" spans="1:8" ht="15" thickBot="1">
      <c r="A43" s="1728" t="s">
        <v>2506</v>
      </c>
      <c r="B43" s="1729"/>
      <c r="C43" s="1729"/>
      <c r="D43" s="1729"/>
      <c r="E43" s="1729"/>
      <c r="F43" s="1730"/>
      <c r="H43" s="1496"/>
    </row>
    <row r="44" spans="1:8" ht="15" thickBot="1">
      <c r="A44" s="1734" t="s">
        <v>2485</v>
      </c>
      <c r="B44" s="1735"/>
      <c r="C44" s="1735"/>
      <c r="D44" s="1735"/>
      <c r="E44" s="1735"/>
      <c r="F44" s="1736"/>
      <c r="H44"/>
    </row>
    <row r="45" spans="1:8" ht="14.25">
      <c r="A45" s="1529" t="s">
        <v>2486</v>
      </c>
      <c r="B45" s="1530"/>
      <c r="C45" s="1530"/>
      <c r="D45" s="1530"/>
      <c r="E45" s="1530"/>
      <c r="F45" s="1531"/>
      <c r="H45" s="1500" t="s">
        <v>2454</v>
      </c>
    </row>
    <row r="46" spans="1:8" ht="15" thickBot="1">
      <c r="A46" s="1529" t="s">
        <v>2487</v>
      </c>
      <c r="B46" s="1530"/>
      <c r="C46" s="1530"/>
      <c r="D46" s="1530"/>
      <c r="E46" s="1530"/>
      <c r="F46" s="1531"/>
      <c r="H46" s="1501"/>
    </row>
    <row r="47" spans="1:8" ht="14.25">
      <c r="A47" s="1525" t="s">
        <v>2488</v>
      </c>
      <c r="B47" s="1526"/>
      <c r="C47" s="1526"/>
      <c r="D47" s="1526"/>
      <c r="E47" s="1526"/>
      <c r="F47" s="1527"/>
      <c r="H47" s="1490"/>
    </row>
    <row r="48" spans="1:8" ht="14.25">
      <c r="A48" s="1728"/>
      <c r="B48" s="1729"/>
      <c r="C48" s="1729"/>
      <c r="D48" s="1729"/>
      <c r="E48" s="1729"/>
      <c r="F48" s="1730"/>
      <c r="H48" s="1490"/>
    </row>
    <row r="49" spans="1:242" ht="14.25">
      <c r="A49" s="1728"/>
      <c r="B49" s="1729"/>
      <c r="C49" s="1729"/>
      <c r="D49" s="1729"/>
      <c r="E49" s="1729"/>
      <c r="F49" s="1730"/>
      <c r="H49" s="1490"/>
    </row>
    <row r="50" spans="1:242" ht="14.25">
      <c r="A50" s="1740"/>
      <c r="B50" s="1741"/>
      <c r="C50" s="1741"/>
      <c r="D50" s="1741"/>
      <c r="E50" s="1741"/>
      <c r="F50" s="1742"/>
      <c r="H50" s="1490"/>
    </row>
    <row r="51" spans="1:242" ht="14.25">
      <c r="A51" s="1743"/>
      <c r="B51" s="1744"/>
      <c r="C51" s="1744"/>
      <c r="D51" s="1744"/>
      <c r="E51" s="1744"/>
      <c r="F51" s="1745"/>
      <c r="H51" s="1490"/>
    </row>
    <row r="52" spans="1:242" ht="14.25">
      <c r="A52" s="1743"/>
      <c r="B52" s="1744"/>
      <c r="C52" s="1744"/>
      <c r="D52" s="1744"/>
      <c r="E52" s="1744"/>
      <c r="F52" s="1745"/>
      <c r="H52" s="1490"/>
    </row>
    <row r="53" spans="1:242" ht="14.25">
      <c r="A53" s="1743"/>
      <c r="B53" s="1744"/>
      <c r="C53" s="1744"/>
      <c r="D53" s="1744"/>
      <c r="E53" s="1744"/>
      <c r="F53" s="1745"/>
      <c r="H53" s="1490"/>
    </row>
    <row r="54" spans="1:242" ht="15" thickBot="1">
      <c r="A54" s="1737"/>
      <c r="B54" s="1738"/>
      <c r="C54" s="1738"/>
      <c r="D54" s="1738"/>
      <c r="E54" s="1738"/>
      <c r="F54" s="1739"/>
      <c r="H54" s="1496"/>
    </row>
    <row r="55" spans="1:242">
      <c r="H55" s="1502"/>
    </row>
    <row r="56" spans="1:242" s="1505" customFormat="1" ht="15" customHeight="1">
      <c r="A56" s="1503" t="s">
        <v>2455</v>
      </c>
      <c r="B56" s="1504"/>
      <c r="D56" s="1504"/>
      <c r="E56" s="1504"/>
      <c r="F56" s="1504"/>
      <c r="G56" s="1504"/>
      <c r="H56" s="1504"/>
      <c r="I56" s="1504"/>
      <c r="J56" s="1504"/>
      <c r="K56" s="1504"/>
      <c r="L56" s="1504"/>
      <c r="M56" s="1504"/>
      <c r="N56" s="1504"/>
      <c r="O56" s="1504"/>
      <c r="P56" s="1504"/>
      <c r="Q56" s="1504"/>
      <c r="R56" s="1506"/>
      <c r="S56" s="1506"/>
      <c r="T56" s="1506"/>
      <c r="U56" s="1506"/>
      <c r="V56" s="1506"/>
      <c r="W56" s="1506"/>
      <c r="X56" s="1506"/>
      <c r="Y56" s="1506"/>
      <c r="Z56" s="1506"/>
      <c r="AA56" s="1506"/>
      <c r="AB56" s="1506"/>
      <c r="AC56" s="1506"/>
      <c r="AD56" s="1506"/>
      <c r="AE56" s="1506"/>
      <c r="AF56" s="1506"/>
      <c r="AG56" s="1506"/>
      <c r="AH56" s="1506"/>
      <c r="AI56" s="1506"/>
      <c r="AJ56" s="1506"/>
      <c r="AK56" s="1506"/>
      <c r="AL56" s="1506"/>
      <c r="AM56" s="1506"/>
      <c r="AN56" s="1506"/>
      <c r="AO56" s="1506"/>
      <c r="AP56" s="1506"/>
      <c r="AQ56" s="1506"/>
      <c r="AR56" s="1506"/>
      <c r="AS56" s="1506"/>
      <c r="AT56" s="1506"/>
      <c r="AU56" s="1506"/>
      <c r="AV56" s="1506"/>
      <c r="AW56" s="1506"/>
      <c r="AX56" s="1506"/>
      <c r="AY56" s="1506"/>
      <c r="AZ56" s="1506"/>
      <c r="BA56" s="1506"/>
      <c r="BB56" s="1506"/>
      <c r="BC56" s="1506"/>
      <c r="BD56" s="1506"/>
      <c r="BE56" s="1506"/>
      <c r="BF56" s="1506"/>
      <c r="BG56" s="1506"/>
      <c r="BH56" s="1506"/>
      <c r="BI56" s="1506"/>
      <c r="BJ56" s="1506"/>
      <c r="BK56" s="1506"/>
      <c r="BL56" s="1506"/>
      <c r="BM56" s="1506"/>
      <c r="BN56" s="1506"/>
      <c r="BO56" s="1506"/>
      <c r="BP56" s="1506"/>
      <c r="BQ56" s="1506"/>
      <c r="BR56" s="1506"/>
      <c r="BS56" s="1506"/>
      <c r="BT56" s="1506"/>
      <c r="BU56" s="1506"/>
      <c r="BV56" s="1506"/>
      <c r="BW56" s="1506"/>
      <c r="BX56" s="1506"/>
      <c r="BY56" s="1506"/>
      <c r="BZ56" s="1506"/>
      <c r="CA56" s="1506"/>
      <c r="CB56" s="1506"/>
      <c r="CC56" s="1506"/>
      <c r="CD56" s="1506"/>
      <c r="CE56" s="1506"/>
      <c r="CF56" s="1506"/>
      <c r="CG56" s="1506"/>
      <c r="CH56" s="1506"/>
      <c r="CI56" s="1506"/>
      <c r="CJ56" s="1506"/>
      <c r="CK56" s="1506"/>
      <c r="CL56" s="1506"/>
      <c r="CM56" s="1506"/>
      <c r="CN56" s="1506"/>
      <c r="CO56" s="1506"/>
      <c r="CP56" s="1506"/>
      <c r="CQ56" s="1506"/>
      <c r="CR56" s="1506"/>
      <c r="CS56" s="1506"/>
      <c r="CT56" s="1506"/>
      <c r="CU56" s="1506"/>
      <c r="CV56" s="1506"/>
      <c r="CW56" s="1506"/>
      <c r="CX56" s="1506"/>
      <c r="CY56" s="1506"/>
      <c r="CZ56" s="1506"/>
      <c r="DA56" s="1506"/>
      <c r="DB56" s="1506"/>
      <c r="DC56" s="1506"/>
      <c r="DD56" s="1506"/>
      <c r="DE56" s="1506"/>
      <c r="DF56" s="1506"/>
      <c r="DG56" s="1506"/>
      <c r="DH56" s="1506"/>
      <c r="DI56" s="1506"/>
      <c r="DJ56" s="1506"/>
      <c r="DK56" s="1506"/>
      <c r="DL56" s="1506"/>
      <c r="DM56" s="1506"/>
      <c r="DN56" s="1506"/>
      <c r="DO56" s="1506"/>
      <c r="DP56" s="1506"/>
      <c r="DQ56" s="1506"/>
      <c r="DR56" s="1506"/>
      <c r="DS56" s="1506"/>
      <c r="DT56" s="1506"/>
      <c r="DU56" s="1506"/>
      <c r="DV56" s="1506"/>
      <c r="DW56" s="1506"/>
      <c r="DX56" s="1506"/>
      <c r="DY56" s="1506"/>
      <c r="DZ56" s="1506"/>
      <c r="EA56" s="1506"/>
      <c r="EB56" s="1506"/>
      <c r="EC56" s="1506"/>
      <c r="ED56" s="1506"/>
      <c r="EE56" s="1506"/>
      <c r="EF56" s="1506"/>
      <c r="EG56" s="1506"/>
      <c r="EH56" s="1506"/>
      <c r="EI56" s="1506"/>
      <c r="EJ56" s="1506"/>
      <c r="EK56" s="1506"/>
      <c r="EL56" s="1506"/>
      <c r="EM56" s="1506"/>
      <c r="EN56" s="1506"/>
      <c r="EO56" s="1506"/>
      <c r="EP56" s="1506"/>
      <c r="EQ56" s="1506"/>
      <c r="ER56" s="1506"/>
      <c r="ES56" s="1506"/>
      <c r="ET56" s="1506"/>
      <c r="EU56" s="1506"/>
      <c r="EV56" s="1506"/>
      <c r="EW56" s="1506"/>
      <c r="EX56" s="1506"/>
      <c r="EY56" s="1506"/>
      <c r="EZ56" s="1506"/>
      <c r="FA56" s="1506"/>
      <c r="FB56" s="1506"/>
      <c r="FC56" s="1506"/>
      <c r="FD56" s="1506"/>
      <c r="FE56" s="1506"/>
      <c r="FF56" s="1506"/>
      <c r="FG56" s="1506"/>
      <c r="FH56" s="1506"/>
      <c r="FI56" s="1506"/>
      <c r="FJ56" s="1506"/>
      <c r="FK56" s="1506"/>
      <c r="FL56" s="1506"/>
      <c r="FM56" s="1506"/>
      <c r="FN56" s="1506"/>
      <c r="FO56" s="1506"/>
      <c r="FP56" s="1506"/>
      <c r="FQ56" s="1506"/>
      <c r="FR56" s="1506"/>
      <c r="FS56" s="1506"/>
      <c r="FT56" s="1506"/>
      <c r="FU56" s="1506"/>
      <c r="FV56" s="1506"/>
      <c r="FW56" s="1506"/>
      <c r="FX56" s="1506"/>
      <c r="FY56" s="1506"/>
      <c r="FZ56" s="1506"/>
      <c r="GA56" s="1506"/>
      <c r="GB56" s="1506"/>
      <c r="GC56" s="1506"/>
      <c r="GD56" s="1506"/>
      <c r="GE56" s="1506"/>
      <c r="GF56" s="1506"/>
      <c r="GG56" s="1506"/>
      <c r="GH56" s="1506"/>
      <c r="GI56" s="1506"/>
      <c r="GJ56" s="1506"/>
      <c r="GK56" s="1506"/>
      <c r="GL56" s="1506"/>
      <c r="GM56" s="1506"/>
      <c r="GN56" s="1506"/>
      <c r="GO56" s="1506"/>
      <c r="GP56" s="1506"/>
      <c r="GQ56" s="1506"/>
      <c r="GR56" s="1506"/>
      <c r="GS56" s="1506"/>
      <c r="GT56" s="1506"/>
      <c r="GU56" s="1506"/>
      <c r="GV56" s="1506"/>
      <c r="GW56" s="1506"/>
      <c r="GX56" s="1506"/>
      <c r="GY56" s="1506"/>
      <c r="GZ56" s="1506"/>
      <c r="HA56" s="1506"/>
      <c r="HB56" s="1506"/>
      <c r="HC56" s="1506"/>
      <c r="HD56" s="1506"/>
      <c r="HE56" s="1506"/>
      <c r="HF56" s="1506"/>
      <c r="HG56" s="1506"/>
      <c r="HH56" s="1506"/>
      <c r="HI56" s="1506"/>
      <c r="HJ56" s="1506"/>
      <c r="HK56" s="1506"/>
      <c r="HL56" s="1506"/>
      <c r="HM56" s="1506"/>
      <c r="HN56" s="1506"/>
      <c r="HO56" s="1506"/>
      <c r="HP56" s="1506"/>
      <c r="HQ56" s="1506"/>
      <c r="HR56" s="1506"/>
      <c r="HS56" s="1506"/>
      <c r="HT56" s="1506"/>
      <c r="HU56" s="1506"/>
      <c r="HV56" s="1506"/>
      <c r="HW56" s="1506"/>
      <c r="HX56" s="1506"/>
      <c r="HY56" s="1506"/>
      <c r="HZ56" s="1506"/>
      <c r="IA56" s="1506"/>
      <c r="IB56" s="1506"/>
      <c r="IC56" s="1506"/>
      <c r="ID56" s="1506"/>
      <c r="IE56" s="1506"/>
      <c r="IF56" s="1506"/>
      <c r="IG56" s="1506"/>
      <c r="IH56" s="1506"/>
    </row>
    <row r="57" spans="1:242" s="1505" customFormat="1" ht="15" customHeight="1">
      <c r="A57" s="1503" t="s">
        <v>2456</v>
      </c>
      <c r="B57" s="1504"/>
      <c r="D57" s="1504"/>
      <c r="E57" s="1504"/>
      <c r="F57" s="1504"/>
      <c r="G57" s="1504"/>
      <c r="H57" s="1504"/>
      <c r="I57" s="1504"/>
      <c r="J57" s="1504"/>
      <c r="K57" s="1504"/>
      <c r="L57" s="1504"/>
      <c r="M57" s="1504"/>
      <c r="N57" s="1504"/>
      <c r="O57" s="1504"/>
      <c r="P57" s="1504"/>
      <c r="Q57" s="1504"/>
      <c r="R57" s="1506"/>
      <c r="S57" s="1506"/>
      <c r="T57" s="1506"/>
      <c r="U57" s="1506"/>
      <c r="V57" s="1506"/>
      <c r="W57" s="1506"/>
      <c r="X57" s="1506"/>
      <c r="Y57" s="1506"/>
      <c r="Z57" s="1506"/>
      <c r="AA57" s="1506"/>
      <c r="AB57" s="1506"/>
      <c r="AC57" s="1506"/>
      <c r="AD57" s="1506"/>
      <c r="AE57" s="1506"/>
      <c r="AF57" s="1506"/>
      <c r="AG57" s="1506"/>
      <c r="AH57" s="1506"/>
      <c r="AI57" s="1506"/>
      <c r="AJ57" s="1506"/>
      <c r="AK57" s="1506"/>
      <c r="AL57" s="1506"/>
      <c r="AM57" s="1506"/>
      <c r="AN57" s="1506"/>
      <c r="AO57" s="1506"/>
      <c r="AP57" s="1506"/>
      <c r="AQ57" s="1506"/>
      <c r="AR57" s="1506"/>
      <c r="AS57" s="1506"/>
      <c r="AT57" s="1506"/>
      <c r="AU57" s="1506"/>
      <c r="AV57" s="1506"/>
      <c r="AW57" s="1506"/>
      <c r="AX57" s="1506"/>
      <c r="AY57" s="1506"/>
      <c r="AZ57" s="1506"/>
      <c r="BA57" s="1506"/>
      <c r="BB57" s="1506"/>
      <c r="BC57" s="1506"/>
      <c r="BD57" s="1506"/>
      <c r="BE57" s="1506"/>
      <c r="BF57" s="1506"/>
      <c r="BG57" s="1506"/>
      <c r="BH57" s="1506"/>
      <c r="BI57" s="1506"/>
      <c r="BJ57" s="1506"/>
      <c r="BK57" s="1506"/>
      <c r="BL57" s="1506"/>
      <c r="BM57" s="1506"/>
      <c r="BN57" s="1506"/>
      <c r="BO57" s="1506"/>
      <c r="BP57" s="1506"/>
      <c r="BQ57" s="1506"/>
      <c r="BR57" s="1506"/>
      <c r="BS57" s="1506"/>
      <c r="BT57" s="1506"/>
      <c r="BU57" s="1506"/>
      <c r="BV57" s="1506"/>
      <c r="BW57" s="1506"/>
      <c r="BX57" s="1506"/>
      <c r="BY57" s="1506"/>
      <c r="BZ57" s="1506"/>
      <c r="CA57" s="1506"/>
      <c r="CB57" s="1506"/>
      <c r="CC57" s="1506"/>
      <c r="CD57" s="1506"/>
      <c r="CE57" s="1506"/>
      <c r="CF57" s="1506"/>
      <c r="CG57" s="1506"/>
      <c r="CH57" s="1506"/>
      <c r="CI57" s="1506"/>
      <c r="CJ57" s="1506"/>
      <c r="CK57" s="1506"/>
      <c r="CL57" s="1506"/>
      <c r="CM57" s="1506"/>
      <c r="CN57" s="1506"/>
      <c r="CO57" s="1506"/>
      <c r="CP57" s="1506"/>
      <c r="CQ57" s="1506"/>
      <c r="CR57" s="1506"/>
      <c r="CS57" s="1506"/>
      <c r="CT57" s="1506"/>
      <c r="CU57" s="1506"/>
      <c r="CV57" s="1506"/>
      <c r="CW57" s="1506"/>
      <c r="CX57" s="1506"/>
      <c r="CY57" s="1506"/>
      <c r="CZ57" s="1506"/>
      <c r="DA57" s="1506"/>
      <c r="DB57" s="1506"/>
      <c r="DC57" s="1506"/>
      <c r="DD57" s="1506"/>
      <c r="DE57" s="1506"/>
      <c r="DF57" s="1506"/>
      <c r="DG57" s="1506"/>
      <c r="DH57" s="1506"/>
      <c r="DI57" s="1506"/>
      <c r="DJ57" s="1506"/>
      <c r="DK57" s="1506"/>
      <c r="DL57" s="1506"/>
      <c r="DM57" s="1506"/>
      <c r="DN57" s="1506"/>
      <c r="DO57" s="1506"/>
      <c r="DP57" s="1506"/>
      <c r="DQ57" s="1506"/>
      <c r="DR57" s="1506"/>
      <c r="DS57" s="1506"/>
      <c r="DT57" s="1506"/>
      <c r="DU57" s="1506"/>
      <c r="DV57" s="1506"/>
      <c r="DW57" s="1506"/>
      <c r="DX57" s="1506"/>
      <c r="DY57" s="1506"/>
      <c r="DZ57" s="1506"/>
      <c r="EA57" s="1506"/>
      <c r="EB57" s="1506"/>
      <c r="EC57" s="1506"/>
      <c r="ED57" s="1506"/>
      <c r="EE57" s="1506"/>
      <c r="EF57" s="1506"/>
      <c r="EG57" s="1506"/>
      <c r="EH57" s="1506"/>
      <c r="EI57" s="1506"/>
      <c r="EJ57" s="1506"/>
      <c r="EK57" s="1506"/>
      <c r="EL57" s="1506"/>
      <c r="EM57" s="1506"/>
      <c r="EN57" s="1506"/>
      <c r="EO57" s="1506"/>
      <c r="EP57" s="1506"/>
      <c r="EQ57" s="1506"/>
      <c r="ER57" s="1506"/>
      <c r="ES57" s="1506"/>
      <c r="ET57" s="1506"/>
      <c r="EU57" s="1506"/>
      <c r="EV57" s="1506"/>
      <c r="EW57" s="1506"/>
      <c r="EX57" s="1506"/>
      <c r="EY57" s="1506"/>
      <c r="EZ57" s="1506"/>
      <c r="FA57" s="1506"/>
      <c r="FB57" s="1506"/>
      <c r="FC57" s="1506"/>
      <c r="FD57" s="1506"/>
      <c r="FE57" s="1506"/>
      <c r="FF57" s="1506"/>
      <c r="FG57" s="1506"/>
      <c r="FH57" s="1506"/>
      <c r="FI57" s="1506"/>
      <c r="FJ57" s="1506"/>
      <c r="FK57" s="1506"/>
      <c r="FL57" s="1506"/>
      <c r="FM57" s="1506"/>
      <c r="FN57" s="1506"/>
      <c r="FO57" s="1506"/>
      <c r="FP57" s="1506"/>
      <c r="FQ57" s="1506"/>
      <c r="FR57" s="1506"/>
      <c r="FS57" s="1506"/>
      <c r="FT57" s="1506"/>
      <c r="FU57" s="1506"/>
      <c r="FV57" s="1506"/>
      <c r="FW57" s="1506"/>
      <c r="FX57" s="1506"/>
      <c r="FY57" s="1506"/>
      <c r="FZ57" s="1506"/>
      <c r="GA57" s="1506"/>
      <c r="GB57" s="1506"/>
      <c r="GC57" s="1506"/>
      <c r="GD57" s="1506"/>
      <c r="GE57" s="1506"/>
      <c r="GF57" s="1506"/>
      <c r="GG57" s="1506"/>
      <c r="GH57" s="1506"/>
      <c r="GI57" s="1506"/>
      <c r="GJ57" s="1506"/>
      <c r="GK57" s="1506"/>
      <c r="GL57" s="1506"/>
      <c r="GM57" s="1506"/>
      <c r="GN57" s="1506"/>
      <c r="GO57" s="1506"/>
      <c r="GP57" s="1506"/>
      <c r="GQ57" s="1506"/>
      <c r="GR57" s="1506"/>
      <c r="GS57" s="1506"/>
      <c r="GT57" s="1506"/>
      <c r="GU57" s="1506"/>
      <c r="GV57" s="1506"/>
      <c r="GW57" s="1506"/>
      <c r="GX57" s="1506"/>
      <c r="GY57" s="1506"/>
      <c r="GZ57" s="1506"/>
      <c r="HA57" s="1506"/>
      <c r="HB57" s="1506"/>
      <c r="HC57" s="1506"/>
      <c r="HD57" s="1506"/>
      <c r="HE57" s="1506"/>
      <c r="HF57" s="1506"/>
      <c r="HG57" s="1506"/>
      <c r="HH57" s="1506"/>
      <c r="HI57" s="1506"/>
      <c r="HJ57" s="1506"/>
      <c r="HK57" s="1506"/>
      <c r="HL57" s="1506"/>
      <c r="HM57" s="1506"/>
      <c r="HN57" s="1506"/>
      <c r="HO57" s="1506"/>
      <c r="HP57" s="1506"/>
      <c r="HQ57" s="1506"/>
      <c r="HR57" s="1506"/>
      <c r="HS57" s="1506"/>
      <c r="HT57" s="1506"/>
      <c r="HU57" s="1506"/>
      <c r="HV57" s="1506"/>
      <c r="HW57" s="1506"/>
      <c r="HX57" s="1506"/>
      <c r="HY57" s="1506"/>
      <c r="HZ57" s="1506"/>
      <c r="IA57" s="1506"/>
      <c r="IB57" s="1506"/>
      <c r="IC57" s="1506"/>
      <c r="ID57" s="1506"/>
      <c r="IE57" s="1506"/>
      <c r="IF57" s="1506"/>
      <c r="IG57" s="1506"/>
      <c r="IH57" s="1506"/>
    </row>
    <row r="58" spans="1:242" s="1505" customFormat="1" ht="24" customHeight="1">
      <c r="A58" s="1507" t="s">
        <v>2457</v>
      </c>
      <c r="B58" s="1508"/>
      <c r="D58"/>
      <c r="E58"/>
      <c r="F58"/>
      <c r="G58"/>
      <c r="H58"/>
      <c r="I58"/>
      <c r="J58"/>
      <c r="K58"/>
      <c r="L58"/>
      <c r="M58"/>
      <c r="N58"/>
      <c r="O58"/>
      <c r="P58"/>
      <c r="Q58" s="1506"/>
      <c r="R58" s="1506"/>
      <c r="S58" s="1506"/>
      <c r="T58" s="1506"/>
      <c r="U58" s="1506"/>
      <c r="V58" s="1506"/>
      <c r="W58" s="1506"/>
      <c r="X58" s="1506"/>
      <c r="Y58" s="1506"/>
      <c r="Z58" s="1506"/>
      <c r="AA58" s="1506"/>
      <c r="AB58" s="1506"/>
      <c r="AC58" s="1506"/>
      <c r="AD58" s="1506"/>
      <c r="AE58" s="1506"/>
      <c r="AF58" s="1506"/>
      <c r="AG58" s="1506"/>
      <c r="AH58" s="1506"/>
      <c r="AI58" s="1506"/>
      <c r="AJ58" s="1506"/>
      <c r="AK58" s="1506"/>
      <c r="AL58" s="1506"/>
      <c r="AM58" s="1506"/>
      <c r="AN58" s="1506"/>
      <c r="AO58" s="1506"/>
      <c r="AP58" s="1506"/>
      <c r="AQ58" s="1506"/>
      <c r="AR58" s="1506"/>
      <c r="AS58" s="1506"/>
      <c r="AT58" s="1506"/>
      <c r="AU58" s="1506"/>
      <c r="AV58" s="1506"/>
      <c r="AW58" s="1506"/>
      <c r="AX58" s="1506"/>
      <c r="AY58" s="1506"/>
      <c r="AZ58" s="1506"/>
      <c r="BA58" s="1506"/>
      <c r="BB58" s="1506"/>
      <c r="BC58" s="1506"/>
      <c r="BD58" s="1506"/>
      <c r="BE58" s="1506"/>
      <c r="BF58" s="1506"/>
      <c r="BG58" s="1506"/>
      <c r="BH58" s="1506"/>
      <c r="BI58" s="1506"/>
      <c r="BJ58" s="1506"/>
      <c r="BK58" s="1506"/>
      <c r="BL58" s="1506"/>
      <c r="BM58" s="1506"/>
      <c r="BN58" s="1506"/>
      <c r="BO58" s="1506"/>
      <c r="BP58" s="1506"/>
      <c r="BQ58" s="1506"/>
      <c r="BR58" s="1506"/>
      <c r="BS58" s="1506"/>
      <c r="BT58" s="1506"/>
      <c r="BU58" s="1506"/>
      <c r="BV58" s="1506"/>
      <c r="BW58" s="1506"/>
      <c r="BX58" s="1506"/>
      <c r="BY58" s="1506"/>
      <c r="BZ58" s="1506"/>
      <c r="CA58" s="1506"/>
      <c r="CB58" s="1506"/>
      <c r="CC58" s="1506"/>
      <c r="CD58" s="1506"/>
      <c r="CE58" s="1506"/>
      <c r="CF58" s="1506"/>
      <c r="CG58" s="1506"/>
      <c r="CH58" s="1506"/>
      <c r="CI58" s="1506"/>
      <c r="CJ58" s="1506"/>
      <c r="CK58" s="1506"/>
      <c r="CL58" s="1506"/>
      <c r="CM58" s="1506"/>
      <c r="CN58" s="1506"/>
      <c r="CO58" s="1506"/>
      <c r="CP58" s="1506"/>
      <c r="CQ58" s="1506"/>
      <c r="CR58" s="1506"/>
      <c r="CS58" s="1506"/>
      <c r="CT58" s="1506"/>
      <c r="CU58" s="1506"/>
      <c r="CV58" s="1506"/>
      <c r="CW58" s="1506"/>
      <c r="CX58" s="1506"/>
      <c r="CY58" s="1506"/>
      <c r="CZ58" s="1506"/>
      <c r="DA58" s="1506"/>
      <c r="DB58" s="1506"/>
      <c r="DC58" s="1506"/>
      <c r="DD58" s="1506"/>
      <c r="DE58" s="1506"/>
      <c r="DF58" s="1506"/>
      <c r="DG58" s="1506"/>
      <c r="DH58" s="1506"/>
      <c r="DI58" s="1506"/>
      <c r="DJ58" s="1506"/>
      <c r="DK58" s="1506"/>
      <c r="DL58" s="1506"/>
      <c r="DM58" s="1506"/>
      <c r="DN58" s="1506"/>
      <c r="DO58" s="1506"/>
      <c r="DP58" s="1506"/>
      <c r="DQ58" s="1506"/>
      <c r="DR58" s="1506"/>
      <c r="DS58" s="1506"/>
      <c r="DT58" s="1506"/>
      <c r="DU58" s="1506"/>
      <c r="DV58" s="1506"/>
      <c r="DW58" s="1506"/>
      <c r="DX58" s="1506"/>
      <c r="DY58" s="1506"/>
      <c r="DZ58" s="1506"/>
      <c r="EA58" s="1506"/>
      <c r="EB58" s="1506"/>
      <c r="EC58" s="1506"/>
      <c r="ED58" s="1506"/>
      <c r="EE58" s="1506"/>
      <c r="EF58" s="1506"/>
      <c r="EG58" s="1506"/>
      <c r="EH58" s="1506"/>
      <c r="EI58" s="1506"/>
      <c r="EJ58" s="1506"/>
      <c r="EK58" s="1506"/>
      <c r="EL58" s="1506"/>
      <c r="EM58" s="1506"/>
      <c r="EN58" s="1506"/>
      <c r="EO58" s="1506"/>
      <c r="EP58" s="1506"/>
      <c r="EQ58" s="1506"/>
      <c r="ER58" s="1506"/>
      <c r="ES58" s="1506"/>
      <c r="ET58" s="1506"/>
      <c r="EU58" s="1506"/>
      <c r="EV58" s="1506"/>
      <c r="EW58" s="1506"/>
      <c r="EX58" s="1506"/>
      <c r="EY58" s="1506"/>
      <c r="EZ58" s="1506"/>
      <c r="FA58" s="1506"/>
      <c r="FB58" s="1506"/>
      <c r="FC58" s="1506"/>
      <c r="FD58" s="1506"/>
      <c r="FE58" s="1506"/>
      <c r="FF58" s="1506"/>
      <c r="FG58" s="1506"/>
      <c r="FH58" s="1506"/>
      <c r="FI58" s="1506"/>
      <c r="FJ58" s="1506"/>
      <c r="FK58" s="1506"/>
      <c r="FL58" s="1506"/>
      <c r="FM58" s="1506"/>
      <c r="FN58" s="1506"/>
      <c r="FO58" s="1506"/>
      <c r="FP58" s="1506"/>
      <c r="FQ58" s="1506"/>
      <c r="FR58" s="1506"/>
      <c r="FS58" s="1506"/>
      <c r="FT58" s="1506"/>
      <c r="FU58" s="1506"/>
      <c r="FV58" s="1506"/>
      <c r="FW58" s="1506"/>
      <c r="FX58" s="1506"/>
      <c r="FY58" s="1506"/>
      <c r="FZ58" s="1506"/>
      <c r="GA58" s="1506"/>
      <c r="GB58" s="1506"/>
      <c r="GC58" s="1506"/>
      <c r="GD58" s="1506"/>
      <c r="GE58" s="1506"/>
      <c r="GF58" s="1506"/>
      <c r="GG58" s="1506"/>
      <c r="GH58" s="1506"/>
      <c r="GI58" s="1506"/>
      <c r="GJ58" s="1506"/>
      <c r="GK58" s="1506"/>
      <c r="GL58" s="1506"/>
      <c r="GM58" s="1506"/>
      <c r="GN58" s="1506"/>
      <c r="GO58" s="1506"/>
      <c r="GP58" s="1506"/>
      <c r="GQ58" s="1506"/>
      <c r="GR58" s="1506"/>
      <c r="GS58" s="1506"/>
      <c r="GT58" s="1506"/>
      <c r="GU58" s="1506"/>
      <c r="GV58" s="1506"/>
      <c r="GW58" s="1506"/>
      <c r="GX58" s="1506"/>
      <c r="GY58" s="1506"/>
      <c r="GZ58" s="1506"/>
      <c r="HA58" s="1506"/>
      <c r="HB58" s="1506"/>
      <c r="HC58" s="1506"/>
      <c r="HD58" s="1506"/>
      <c r="HE58" s="1506"/>
      <c r="HF58" s="1506"/>
      <c r="HG58" s="1506"/>
      <c r="HH58" s="1506"/>
      <c r="HI58" s="1506"/>
      <c r="HJ58" s="1506"/>
      <c r="HK58" s="1506"/>
      <c r="HL58" s="1506"/>
      <c r="HM58" s="1506"/>
      <c r="HN58" s="1506"/>
      <c r="HO58" s="1506"/>
      <c r="HP58" s="1506"/>
      <c r="HQ58" s="1506"/>
      <c r="HR58" s="1506"/>
      <c r="HS58" s="1506"/>
      <c r="HT58" s="1506"/>
      <c r="HU58" s="1506"/>
      <c r="HV58" s="1506"/>
      <c r="HW58" s="1506"/>
      <c r="HX58" s="1506"/>
    </row>
    <row r="59" spans="1:242" s="1505" customFormat="1" ht="23.25" customHeight="1">
      <c r="A59" s="1507" t="s">
        <v>2458</v>
      </c>
      <c r="B59" s="1508"/>
      <c r="D59"/>
      <c r="E59"/>
      <c r="F59"/>
      <c r="G59"/>
      <c r="H59"/>
      <c r="I59"/>
      <c r="J59"/>
      <c r="K59"/>
      <c r="L59"/>
      <c r="M59"/>
      <c r="N59"/>
      <c r="O59"/>
      <c r="P59"/>
      <c r="Q59" s="1506"/>
      <c r="R59" s="1506"/>
      <c r="S59" s="1506"/>
      <c r="T59" s="1506"/>
      <c r="U59" s="1506"/>
      <c r="V59" s="1506"/>
      <c r="W59" s="1506"/>
      <c r="X59" s="1506"/>
      <c r="Y59" s="1506"/>
      <c r="Z59" s="1506"/>
      <c r="AA59" s="1506"/>
      <c r="AB59" s="1506"/>
      <c r="AC59" s="1506"/>
      <c r="AD59" s="1506"/>
      <c r="AE59" s="1506"/>
      <c r="AF59" s="1506"/>
      <c r="AG59" s="1506"/>
      <c r="AH59" s="1506"/>
      <c r="AI59" s="1506"/>
      <c r="AJ59" s="1506"/>
      <c r="AK59" s="1506"/>
      <c r="AL59" s="1506"/>
      <c r="AM59" s="1506"/>
      <c r="AN59" s="1506"/>
      <c r="AO59" s="1506"/>
      <c r="AP59" s="1506"/>
      <c r="AQ59" s="1506"/>
      <c r="AR59" s="1506"/>
      <c r="AS59" s="1506"/>
      <c r="AT59" s="1506"/>
      <c r="AU59" s="1506"/>
      <c r="AV59" s="1506"/>
      <c r="AW59" s="1506"/>
      <c r="AX59" s="1506"/>
      <c r="AY59" s="1506"/>
      <c r="AZ59" s="1506"/>
      <c r="BA59" s="1506"/>
      <c r="BB59" s="1506"/>
      <c r="BC59" s="1506"/>
      <c r="BD59" s="1506"/>
      <c r="BE59" s="1506"/>
      <c r="BF59" s="1506"/>
      <c r="BG59" s="1506"/>
      <c r="BH59" s="1506"/>
      <c r="BI59" s="1506"/>
      <c r="BJ59" s="1506"/>
      <c r="BK59" s="1506"/>
      <c r="BL59" s="1506"/>
      <c r="BM59" s="1506"/>
      <c r="BN59" s="1506"/>
      <c r="BO59" s="1506"/>
      <c r="BP59" s="1506"/>
      <c r="BQ59" s="1506"/>
      <c r="BR59" s="1506"/>
      <c r="BS59" s="1506"/>
      <c r="BT59" s="1506"/>
      <c r="BU59" s="1506"/>
      <c r="BV59" s="1506"/>
      <c r="BW59" s="1506"/>
      <c r="BX59" s="1506"/>
      <c r="BY59" s="1506"/>
      <c r="BZ59" s="1506"/>
      <c r="CA59" s="1506"/>
      <c r="CB59" s="1506"/>
      <c r="CC59" s="1506"/>
      <c r="CD59" s="1506"/>
      <c r="CE59" s="1506"/>
      <c r="CF59" s="1506"/>
      <c r="CG59" s="1506"/>
      <c r="CH59" s="1506"/>
      <c r="CI59" s="1506"/>
      <c r="CJ59" s="1506"/>
      <c r="CK59" s="1506"/>
      <c r="CL59" s="1506"/>
      <c r="CM59" s="1506"/>
      <c r="CN59" s="1506"/>
      <c r="CO59" s="1506"/>
      <c r="CP59" s="1506"/>
      <c r="CQ59" s="1506"/>
      <c r="CR59" s="1506"/>
      <c r="CS59" s="1506"/>
      <c r="CT59" s="1506"/>
      <c r="CU59" s="1506"/>
      <c r="CV59" s="1506"/>
      <c r="CW59" s="1506"/>
      <c r="CX59" s="1506"/>
      <c r="CY59" s="1506"/>
      <c r="CZ59" s="1506"/>
      <c r="DA59" s="1506"/>
      <c r="DB59" s="1506"/>
      <c r="DC59" s="1506"/>
      <c r="DD59" s="1506"/>
      <c r="DE59" s="1506"/>
      <c r="DF59" s="1506"/>
      <c r="DG59" s="1506"/>
      <c r="DH59" s="1506"/>
      <c r="DI59" s="1506"/>
      <c r="DJ59" s="1506"/>
      <c r="DK59" s="1506"/>
      <c r="DL59" s="1506"/>
      <c r="DM59" s="1506"/>
      <c r="DN59" s="1506"/>
      <c r="DO59" s="1506"/>
      <c r="DP59" s="1506"/>
      <c r="DQ59" s="1506"/>
      <c r="DR59" s="1506"/>
      <c r="DS59" s="1506"/>
      <c r="DT59" s="1506"/>
      <c r="DU59" s="1506"/>
      <c r="DV59" s="1506"/>
      <c r="DW59" s="1506"/>
      <c r="DX59" s="1506"/>
      <c r="DY59" s="1506"/>
      <c r="DZ59" s="1506"/>
      <c r="EA59" s="1506"/>
      <c r="EB59" s="1506"/>
      <c r="EC59" s="1506"/>
      <c r="ED59" s="1506"/>
      <c r="EE59" s="1506"/>
      <c r="EF59" s="1506"/>
      <c r="EG59" s="1506"/>
      <c r="EH59" s="1506"/>
      <c r="EI59" s="1506"/>
      <c r="EJ59" s="1506"/>
      <c r="EK59" s="1506"/>
      <c r="EL59" s="1506"/>
      <c r="EM59" s="1506"/>
      <c r="EN59" s="1506"/>
      <c r="EO59" s="1506"/>
      <c r="EP59" s="1506"/>
      <c r="EQ59" s="1506"/>
      <c r="ER59" s="1506"/>
      <c r="ES59" s="1506"/>
      <c r="ET59" s="1506"/>
      <c r="EU59" s="1506"/>
      <c r="EV59" s="1506"/>
      <c r="EW59" s="1506"/>
      <c r="EX59" s="1506"/>
      <c r="EY59" s="1506"/>
      <c r="EZ59" s="1506"/>
      <c r="FA59" s="1506"/>
      <c r="FB59" s="1506"/>
      <c r="FC59" s="1506"/>
      <c r="FD59" s="1506"/>
      <c r="FE59" s="1506"/>
      <c r="FF59" s="1506"/>
      <c r="FG59" s="1506"/>
      <c r="FH59" s="1506"/>
      <c r="FI59" s="1506"/>
      <c r="FJ59" s="1506"/>
      <c r="FK59" s="1506"/>
      <c r="FL59" s="1506"/>
      <c r="FM59" s="1506"/>
      <c r="FN59" s="1506"/>
      <c r="FO59" s="1506"/>
      <c r="FP59" s="1506"/>
      <c r="FQ59" s="1506"/>
      <c r="FR59" s="1506"/>
      <c r="FS59" s="1506"/>
      <c r="FT59" s="1506"/>
      <c r="FU59" s="1506"/>
      <c r="FV59" s="1506"/>
      <c r="FW59" s="1506"/>
      <c r="FX59" s="1506"/>
      <c r="FY59" s="1506"/>
      <c r="FZ59" s="1506"/>
      <c r="GA59" s="1506"/>
      <c r="GB59" s="1506"/>
      <c r="GC59" s="1506"/>
      <c r="GD59" s="1506"/>
      <c r="GE59" s="1506"/>
      <c r="GF59" s="1506"/>
      <c r="GG59" s="1506"/>
      <c r="GH59" s="1506"/>
      <c r="GI59" s="1506"/>
      <c r="GJ59" s="1506"/>
      <c r="GK59" s="1506"/>
      <c r="GL59" s="1506"/>
      <c r="GM59" s="1506"/>
      <c r="GN59" s="1506"/>
      <c r="GO59" s="1506"/>
      <c r="GP59" s="1506"/>
      <c r="GQ59" s="1506"/>
      <c r="GR59" s="1506"/>
      <c r="GS59" s="1506"/>
      <c r="GT59" s="1506"/>
      <c r="GU59" s="1506"/>
      <c r="GV59" s="1506"/>
      <c r="GW59" s="1506"/>
      <c r="GX59" s="1506"/>
      <c r="GY59" s="1506"/>
      <c r="GZ59" s="1506"/>
      <c r="HA59" s="1506"/>
      <c r="HB59" s="1506"/>
      <c r="HC59" s="1506"/>
      <c r="HD59" s="1506"/>
      <c r="HE59" s="1506"/>
      <c r="HF59" s="1506"/>
      <c r="HG59" s="1506"/>
      <c r="HH59" s="1506"/>
      <c r="HI59" s="1506"/>
      <c r="HJ59" s="1506"/>
      <c r="HK59" s="1506"/>
      <c r="HL59" s="1506"/>
      <c r="HM59" s="1506"/>
      <c r="HN59" s="1506"/>
      <c r="HO59" s="1506"/>
      <c r="HP59" s="1506"/>
      <c r="HQ59" s="1506"/>
      <c r="HR59" s="1506"/>
      <c r="HS59" s="1506"/>
      <c r="HT59" s="1506"/>
      <c r="HU59" s="1506"/>
      <c r="HV59" s="1506"/>
      <c r="HW59" s="1506"/>
      <c r="HX59" s="1506"/>
    </row>
    <row r="60" spans="1:242">
      <c r="H60"/>
    </row>
    <row r="61" spans="1:242">
      <c r="H61"/>
    </row>
    <row r="62" spans="1:242">
      <c r="H62"/>
    </row>
    <row r="63" spans="1:242">
      <c r="H63"/>
    </row>
  </sheetData>
  <mergeCells count="22">
    <mergeCell ref="A51:F51"/>
    <mergeCell ref="A52:F52"/>
    <mergeCell ref="A53:F53"/>
    <mergeCell ref="A54:F54"/>
    <mergeCell ref="A42:F42"/>
    <mergeCell ref="A43:F43"/>
    <mergeCell ref="A44:F44"/>
    <mergeCell ref="A48:F48"/>
    <mergeCell ref="A49:F49"/>
    <mergeCell ref="A50:F50"/>
    <mergeCell ref="A36:F36"/>
    <mergeCell ref="A37:F37"/>
    <mergeCell ref="A38:F38"/>
    <mergeCell ref="A39:F39"/>
    <mergeCell ref="A40:F40"/>
    <mergeCell ref="A41:F41"/>
    <mergeCell ref="A1:E1"/>
    <mergeCell ref="A3:B3"/>
    <mergeCell ref="D3:E3"/>
    <mergeCell ref="A5:B5"/>
    <mergeCell ref="D5:E5"/>
    <mergeCell ref="A34:F35"/>
  </mergeCells>
  <conditionalFormatting sqref="B12">
    <cfRule type="expression" dxfId="0" priority="1" stopIfTrue="1">
      <formula>OR(ROW()=CELL("ligne"),COLUMN()=CELL("colonne"))</formula>
    </cfRule>
  </conditionalFormatting>
  <hyperlinks>
    <hyperlink ref="A58" r:id="rId1" location="liste" xr:uid="{79CEE84F-9ED5-4F4A-B22C-81A8B7C9C5AA}"/>
    <hyperlink ref="A59" r:id="rId2" xr:uid="{B3AADB6F-BA93-424A-A208-2A770879F280}"/>
  </hyperlinks>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A792B-CF4F-48CB-90EB-983D2E7D4768}">
  <sheetPr codeName="Feuil9"/>
  <dimension ref="B2:M64"/>
  <sheetViews>
    <sheetView workbookViewId="0">
      <selection activeCell="M13" sqref="M13"/>
    </sheetView>
  </sheetViews>
  <sheetFormatPr baseColWidth="10" defaultRowHeight="18.75"/>
  <cols>
    <col min="1" max="1" width="11.42578125" style="20"/>
    <col min="2" max="2" width="4.42578125" style="20" customWidth="1"/>
    <col min="3" max="12" width="11.42578125" style="20"/>
    <col min="13" max="13" width="5.7109375" style="20" customWidth="1"/>
    <col min="14" max="16384" width="11.42578125" style="20"/>
  </cols>
  <sheetData>
    <row r="2" spans="2:13">
      <c r="B2" s="36"/>
      <c r="C2" s="37"/>
      <c r="D2" s="37"/>
      <c r="E2" s="37"/>
      <c r="F2" s="37"/>
      <c r="G2" s="37"/>
      <c r="H2" s="37"/>
      <c r="I2" s="37"/>
      <c r="J2" s="37"/>
      <c r="K2" s="37"/>
      <c r="L2" s="37"/>
      <c r="M2" s="38"/>
    </row>
    <row r="3" spans="2:13">
      <c r="B3" s="39"/>
      <c r="C3" s="1415" t="s">
        <v>330</v>
      </c>
      <c r="D3" s="40"/>
      <c r="E3" s="40"/>
      <c r="F3" s="40"/>
      <c r="G3" s="40"/>
      <c r="H3" s="40"/>
      <c r="I3" s="40"/>
      <c r="J3" s="40"/>
      <c r="K3" s="40"/>
      <c r="L3" s="40"/>
      <c r="M3" s="41"/>
    </row>
    <row r="4" spans="2:13">
      <c r="B4" s="39"/>
      <c r="C4" s="40" t="s">
        <v>329</v>
      </c>
      <c r="D4" s="40"/>
      <c r="E4" s="40"/>
      <c r="F4" s="40"/>
      <c r="G4" s="40"/>
      <c r="H4" s="40"/>
      <c r="I4" s="40"/>
      <c r="J4" s="40"/>
      <c r="K4" s="40"/>
      <c r="L4" s="40"/>
      <c r="M4" s="41"/>
    </row>
    <row r="5" spans="2:13">
      <c r="B5" s="39"/>
      <c r="C5" s="40"/>
      <c r="D5" s="40" t="s">
        <v>324</v>
      </c>
      <c r="E5" s="40"/>
      <c r="F5" s="40"/>
      <c r="G5" s="40"/>
      <c r="H5" s="40"/>
      <c r="I5" s="40"/>
      <c r="J5" s="40"/>
      <c r="K5" s="40"/>
      <c r="L5" s="40"/>
      <c r="M5" s="41"/>
    </row>
    <row r="6" spans="2:13">
      <c r="B6" s="39"/>
      <c r="C6" s="40"/>
      <c r="D6" s="40"/>
      <c r="E6" s="40"/>
      <c r="F6" s="40"/>
      <c r="G6" s="40"/>
      <c r="H6" s="40"/>
      <c r="I6" s="40"/>
      <c r="J6" s="40"/>
      <c r="K6" s="40"/>
      <c r="L6" s="40"/>
      <c r="M6" s="41"/>
    </row>
    <row r="7" spans="2:13">
      <c r="B7" s="39"/>
      <c r="C7" s="40"/>
      <c r="D7" s="40"/>
      <c r="E7" s="40"/>
      <c r="F7" s="40"/>
      <c r="G7" s="40"/>
      <c r="H7" s="40"/>
      <c r="I7" s="40"/>
      <c r="J7" s="40"/>
      <c r="K7" s="40"/>
      <c r="L7" s="40"/>
      <c r="M7" s="41"/>
    </row>
    <row r="8" spans="2:13">
      <c r="B8" s="39"/>
      <c r="C8" s="40"/>
      <c r="D8" s="40"/>
      <c r="E8" s="40"/>
      <c r="F8" s="40"/>
      <c r="G8" s="40"/>
      <c r="H8" s="40"/>
      <c r="I8" s="40"/>
      <c r="J8" s="40"/>
      <c r="K8" s="40"/>
      <c r="L8" s="40"/>
      <c r="M8" s="41"/>
    </row>
    <row r="9" spans="2:13">
      <c r="B9" s="39"/>
      <c r="C9" s="40"/>
      <c r="D9" s="40"/>
      <c r="E9" s="40"/>
      <c r="F9" s="40"/>
      <c r="G9" s="40"/>
      <c r="H9" s="40"/>
      <c r="I9" s="40"/>
      <c r="J9" s="40"/>
      <c r="K9" s="40"/>
      <c r="L9" s="40"/>
      <c r="M9" s="41"/>
    </row>
    <row r="10" spans="2:13">
      <c r="B10" s="39"/>
      <c r="C10" s="40"/>
      <c r="D10" s="40"/>
      <c r="E10" s="40"/>
      <c r="F10" s="40"/>
      <c r="G10" s="40"/>
      <c r="H10" s="40"/>
      <c r="I10" s="40"/>
      <c r="J10" s="40"/>
      <c r="K10" s="40"/>
      <c r="L10" s="40"/>
      <c r="M10" s="41"/>
    </row>
    <row r="11" spans="2:13">
      <c r="B11" s="39"/>
      <c r="C11" s="40"/>
      <c r="D11" s="40"/>
      <c r="E11" s="40"/>
      <c r="F11" s="40"/>
      <c r="G11" s="40"/>
      <c r="H11" s="40"/>
      <c r="I11" s="40"/>
      <c r="J11" s="40"/>
      <c r="K11" s="40"/>
      <c r="L11" s="40"/>
      <c r="M11" s="41"/>
    </row>
    <row r="12" spans="2:13">
      <c r="B12" s="39"/>
      <c r="C12" s="40"/>
      <c r="D12" s="40"/>
      <c r="E12" s="40"/>
      <c r="F12" s="40"/>
      <c r="G12" s="40"/>
      <c r="H12" s="40"/>
      <c r="I12" s="40"/>
      <c r="J12" s="40"/>
      <c r="K12" s="40"/>
      <c r="L12" s="40"/>
      <c r="M12" s="41"/>
    </row>
    <row r="13" spans="2:13">
      <c r="B13" s="39"/>
      <c r="C13" s="40"/>
      <c r="D13" s="40" t="s">
        <v>325</v>
      </c>
      <c r="E13" s="40"/>
      <c r="F13" s="40"/>
      <c r="G13" s="40"/>
      <c r="H13" s="40"/>
      <c r="I13" s="40"/>
      <c r="J13" s="40"/>
      <c r="K13" s="40"/>
      <c r="L13" s="40"/>
      <c r="M13" s="41"/>
    </row>
    <row r="14" spans="2:13">
      <c r="B14" s="39"/>
      <c r="C14" s="40"/>
      <c r="D14" s="40" t="s">
        <v>326</v>
      </c>
      <c r="E14" s="40"/>
      <c r="F14" s="40"/>
      <c r="G14" s="40"/>
      <c r="H14" s="40"/>
      <c r="I14" s="40"/>
      <c r="J14" s="40"/>
      <c r="K14" s="40"/>
      <c r="L14" s="40"/>
      <c r="M14" s="41"/>
    </row>
    <row r="15" spans="2:13">
      <c r="B15" s="39"/>
      <c r="C15" s="40"/>
      <c r="D15" s="40"/>
      <c r="E15" s="40"/>
      <c r="F15" s="40"/>
      <c r="G15" s="40"/>
      <c r="H15" s="40"/>
      <c r="I15" s="40"/>
      <c r="J15" s="40"/>
      <c r="K15" s="40"/>
      <c r="L15" s="40"/>
      <c r="M15" s="41"/>
    </row>
    <row r="16" spans="2:13">
      <c r="B16" s="39"/>
      <c r="C16" s="40"/>
      <c r="D16" s="40"/>
      <c r="E16" s="40"/>
      <c r="F16" s="40"/>
      <c r="G16" s="40"/>
      <c r="H16" s="40"/>
      <c r="I16" s="40"/>
      <c r="J16" s="40"/>
      <c r="K16" s="40"/>
      <c r="L16" s="40"/>
      <c r="M16" s="41"/>
    </row>
    <row r="17" spans="2:13">
      <c r="B17" s="39"/>
      <c r="C17" s="40"/>
      <c r="D17" s="40"/>
      <c r="E17" s="40"/>
      <c r="F17" s="40"/>
      <c r="G17" s="40"/>
      <c r="H17" s="40"/>
      <c r="I17" s="40"/>
      <c r="J17" s="40"/>
      <c r="K17" s="40"/>
      <c r="L17" s="40"/>
      <c r="M17" s="41"/>
    </row>
    <row r="18" spans="2:13">
      <c r="B18" s="39"/>
      <c r="C18" s="40"/>
      <c r="D18" s="40"/>
      <c r="E18" s="40"/>
      <c r="F18" s="40"/>
      <c r="G18" s="40"/>
      <c r="H18" s="40"/>
      <c r="I18" s="40"/>
      <c r="J18" s="40"/>
      <c r="K18" s="40"/>
      <c r="L18" s="40"/>
      <c r="M18" s="41"/>
    </row>
    <row r="19" spans="2:13">
      <c r="B19" s="39"/>
      <c r="C19" s="40"/>
      <c r="D19" s="40" t="s">
        <v>327</v>
      </c>
      <c r="E19" s="40"/>
      <c r="F19" s="40"/>
      <c r="G19" s="40"/>
      <c r="H19" s="40"/>
      <c r="I19" s="40"/>
      <c r="J19" s="40"/>
      <c r="K19" s="40"/>
      <c r="L19" s="40"/>
      <c r="M19" s="41"/>
    </row>
    <row r="20" spans="2:13">
      <c r="B20" s="39"/>
      <c r="C20" s="40"/>
      <c r="D20" s="40" t="s">
        <v>336</v>
      </c>
      <c r="E20" s="40"/>
      <c r="F20" s="40"/>
      <c r="G20" s="40"/>
      <c r="H20" s="40"/>
      <c r="I20" s="40"/>
      <c r="J20" s="40"/>
      <c r="K20" s="40"/>
      <c r="L20" s="40"/>
      <c r="M20" s="41"/>
    </row>
    <row r="21" spans="2:13">
      <c r="B21" s="39"/>
      <c r="C21" s="40"/>
      <c r="D21" s="40"/>
      <c r="E21" s="40"/>
      <c r="F21" s="40"/>
      <c r="G21" s="40"/>
      <c r="H21" s="40"/>
      <c r="I21" s="40"/>
      <c r="J21" s="40"/>
      <c r="K21" s="40"/>
      <c r="L21" s="40"/>
      <c r="M21" s="41"/>
    </row>
    <row r="22" spans="2:13" ht="21">
      <c r="B22" s="42"/>
      <c r="C22" s="43"/>
      <c r="D22" s="43"/>
      <c r="E22" s="43"/>
      <c r="F22" s="43"/>
      <c r="G22" s="43"/>
      <c r="H22" s="43"/>
      <c r="I22" s="43"/>
      <c r="J22" s="43"/>
      <c r="K22" s="47" t="str">
        <f ca="1">"Page "&amp;_xlfn.SHEET()&amp;" sur "&amp;_xlfn.SHEETS()</f>
        <v>Page 6 sur 11</v>
      </c>
      <c r="L22" s="43"/>
      <c r="M22" s="44"/>
    </row>
    <row r="48" spans="3:3">
      <c r="C48" s="20" t="s">
        <v>328</v>
      </c>
    </row>
    <row r="50" spans="3:3">
      <c r="C50" s="20" t="s">
        <v>313</v>
      </c>
    </row>
    <row r="52" spans="3:3">
      <c r="C52" s="20" t="s">
        <v>314</v>
      </c>
    </row>
    <row r="54" spans="3:3">
      <c r="C54" s="20" t="s">
        <v>315</v>
      </c>
    </row>
    <row r="55" spans="3:3">
      <c r="C55" s="20" t="s">
        <v>316</v>
      </c>
    </row>
    <row r="56" spans="3:3">
      <c r="C56" s="20" t="s">
        <v>317</v>
      </c>
    </row>
    <row r="57" spans="3:3">
      <c r="C57" s="20" t="s">
        <v>318</v>
      </c>
    </row>
    <row r="58" spans="3:3">
      <c r="C58" s="20" t="s">
        <v>322</v>
      </c>
    </row>
    <row r="59" spans="3:3">
      <c r="C59" s="20" t="s">
        <v>319</v>
      </c>
    </row>
    <row r="60" spans="3:3">
      <c r="C60" s="20" t="s">
        <v>320</v>
      </c>
    </row>
    <row r="62" spans="3:3">
      <c r="C62" s="20" t="s">
        <v>321</v>
      </c>
    </row>
    <row r="64" spans="3:3">
      <c r="C64" s="20" t="s">
        <v>323</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844D2-A1A2-4363-8743-1EE5079691A8}">
  <sheetPr codeName="Feuil14"/>
  <dimension ref="B2:Q25"/>
  <sheetViews>
    <sheetView workbookViewId="0">
      <selection activeCell="Q33" sqref="Q33"/>
    </sheetView>
  </sheetViews>
  <sheetFormatPr baseColWidth="10" defaultRowHeight="21"/>
  <cols>
    <col min="1" max="1" width="4.42578125" style="21" customWidth="1"/>
    <col min="2" max="16384" width="11.42578125" style="21"/>
  </cols>
  <sheetData>
    <row r="2" spans="2:17">
      <c r="B2" s="25"/>
      <c r="C2" s="26"/>
      <c r="D2" s="26"/>
      <c r="E2" s="26"/>
      <c r="F2" s="26"/>
      <c r="G2" s="26"/>
      <c r="H2" s="26"/>
      <c r="I2" s="26"/>
      <c r="J2" s="26"/>
      <c r="K2" s="26"/>
      <c r="L2" s="26"/>
      <c r="M2" s="26"/>
      <c r="N2" s="26"/>
      <c r="O2" s="26"/>
      <c r="P2" s="26"/>
      <c r="Q2" s="27"/>
    </row>
    <row r="3" spans="2:17" ht="23.25">
      <c r="B3" s="28"/>
      <c r="C3" s="29" t="s">
        <v>335</v>
      </c>
      <c r="D3" s="30"/>
      <c r="E3" s="30"/>
      <c r="F3" s="30"/>
      <c r="G3" s="30"/>
      <c r="H3" s="30"/>
      <c r="I3" s="30"/>
      <c r="J3" s="30"/>
      <c r="K3" s="30"/>
      <c r="L3" s="30"/>
      <c r="M3" s="30"/>
      <c r="N3" s="30"/>
      <c r="O3" s="30"/>
      <c r="P3" s="30"/>
      <c r="Q3" s="31"/>
    </row>
    <row r="4" spans="2:17">
      <c r="B4" s="28"/>
      <c r="C4" s="30" t="s">
        <v>331</v>
      </c>
      <c r="D4" s="30"/>
      <c r="E4" s="30"/>
      <c r="F4" s="30"/>
      <c r="G4" s="30"/>
      <c r="H4" s="30"/>
      <c r="I4" s="30"/>
      <c r="J4" s="30"/>
      <c r="K4" s="30"/>
      <c r="L4" s="30"/>
      <c r="M4" s="30"/>
      <c r="N4" s="30"/>
      <c r="O4" s="30"/>
      <c r="P4" s="30"/>
      <c r="Q4" s="31"/>
    </row>
    <row r="5" spans="2:17">
      <c r="B5" s="28"/>
      <c r="C5" s="30"/>
      <c r="D5" s="30"/>
      <c r="E5" s="30"/>
      <c r="F5" s="30"/>
      <c r="G5" s="30"/>
      <c r="H5" s="30"/>
      <c r="I5" s="30"/>
      <c r="J5" s="30"/>
      <c r="K5" s="30"/>
      <c r="L5" s="30"/>
      <c r="M5" s="30"/>
      <c r="N5" s="30"/>
      <c r="O5" s="30"/>
      <c r="P5" s="30"/>
      <c r="Q5" s="31"/>
    </row>
    <row r="6" spans="2:17">
      <c r="B6" s="28"/>
      <c r="C6" s="32" t="s">
        <v>333</v>
      </c>
      <c r="D6" s="30"/>
      <c r="E6" s="30"/>
      <c r="F6" s="30"/>
      <c r="G6" s="30"/>
      <c r="H6" s="30"/>
      <c r="I6" s="30"/>
      <c r="J6" s="30"/>
      <c r="K6" s="30"/>
      <c r="L6" s="30"/>
      <c r="M6" s="30"/>
      <c r="N6" s="30"/>
      <c r="O6" s="30"/>
      <c r="P6" s="30"/>
      <c r="Q6" s="31"/>
    </row>
    <row r="7" spans="2:17">
      <c r="B7" s="28"/>
      <c r="C7" s="22" t="s">
        <v>311</v>
      </c>
      <c r="D7" s="30"/>
      <c r="E7" s="30"/>
      <c r="F7" s="30"/>
      <c r="G7" s="30"/>
      <c r="H7" s="30"/>
      <c r="I7" s="30"/>
      <c r="J7" s="30"/>
      <c r="K7" s="30"/>
      <c r="L7" s="30"/>
      <c r="M7" s="30"/>
      <c r="N7" s="30"/>
      <c r="O7" s="30"/>
      <c r="P7" s="30"/>
      <c r="Q7" s="31"/>
    </row>
    <row r="8" spans="2:17">
      <c r="B8" s="28"/>
      <c r="C8" s="23" t="s">
        <v>332</v>
      </c>
      <c r="D8" s="30"/>
      <c r="E8" s="30"/>
      <c r="F8" s="30"/>
      <c r="G8" s="30"/>
      <c r="H8" s="30"/>
      <c r="I8" s="30"/>
      <c r="J8" s="30"/>
      <c r="K8" s="30"/>
      <c r="L8" s="30"/>
      <c r="M8" s="30"/>
      <c r="N8" s="30"/>
      <c r="O8" s="30"/>
      <c r="P8" s="30"/>
      <c r="Q8" s="31"/>
    </row>
    <row r="9" spans="2:17">
      <c r="B9" s="28"/>
      <c r="C9" s="22" t="s">
        <v>306</v>
      </c>
      <c r="D9" s="30"/>
      <c r="E9" s="30"/>
      <c r="F9" s="30"/>
      <c r="G9" s="30"/>
      <c r="H9" s="30"/>
      <c r="I9" s="30"/>
      <c r="J9" s="30"/>
      <c r="K9" s="30"/>
      <c r="L9" s="30"/>
      <c r="M9" s="30"/>
      <c r="N9" s="30"/>
      <c r="O9" s="30"/>
      <c r="P9" s="30"/>
      <c r="Q9" s="31"/>
    </row>
    <row r="10" spans="2:17">
      <c r="B10" s="28"/>
      <c r="C10" s="22" t="s">
        <v>307</v>
      </c>
      <c r="D10" s="30"/>
      <c r="E10" s="30"/>
      <c r="F10" s="30"/>
      <c r="G10" s="30"/>
      <c r="H10" s="30"/>
      <c r="I10" s="30"/>
      <c r="J10" s="30"/>
      <c r="K10" s="30"/>
      <c r="L10" s="30"/>
      <c r="M10" s="30"/>
      <c r="N10" s="30"/>
      <c r="O10" s="30"/>
      <c r="P10" s="30"/>
      <c r="Q10" s="31"/>
    </row>
    <row r="11" spans="2:17">
      <c r="B11" s="28"/>
      <c r="C11" s="22" t="s">
        <v>308</v>
      </c>
      <c r="D11" s="30"/>
      <c r="E11" s="30"/>
      <c r="F11" s="30"/>
      <c r="G11" s="30"/>
      <c r="H11" s="30"/>
      <c r="I11" s="30"/>
      <c r="J11" s="30"/>
      <c r="K11" s="30"/>
      <c r="L11" s="30"/>
      <c r="M11" s="30"/>
      <c r="N11" s="30"/>
      <c r="O11" s="30"/>
      <c r="P11" s="30"/>
      <c r="Q11" s="31"/>
    </row>
    <row r="12" spans="2:17">
      <c r="B12" s="28"/>
      <c r="C12" s="30"/>
      <c r="D12" s="30"/>
      <c r="E12" s="30"/>
      <c r="F12" s="30"/>
      <c r="G12" s="30"/>
      <c r="H12" s="30"/>
      <c r="I12" s="30"/>
      <c r="J12" s="30"/>
      <c r="K12" s="30"/>
      <c r="L12" s="30"/>
      <c r="M12" s="30"/>
      <c r="N12" s="30"/>
      <c r="O12" s="30"/>
      <c r="P12" s="30"/>
      <c r="Q12" s="31"/>
    </row>
    <row r="13" spans="2:17">
      <c r="B13" s="28"/>
      <c r="C13" s="32" t="s">
        <v>309</v>
      </c>
      <c r="D13" s="30"/>
      <c r="E13" s="30"/>
      <c r="F13" s="30"/>
      <c r="G13" s="30"/>
      <c r="H13" s="30"/>
      <c r="I13" s="30"/>
      <c r="J13" s="30"/>
      <c r="K13" s="30"/>
      <c r="L13" s="30"/>
      <c r="M13" s="30"/>
      <c r="N13" s="30"/>
      <c r="O13" s="30"/>
      <c r="P13" s="30"/>
      <c r="Q13" s="31"/>
    </row>
    <row r="14" spans="2:17">
      <c r="B14" s="28"/>
      <c r="C14" s="24" t="s">
        <v>310</v>
      </c>
      <c r="D14" s="30"/>
      <c r="E14" s="30"/>
      <c r="F14" s="30"/>
      <c r="G14" s="30"/>
      <c r="H14" s="30"/>
      <c r="I14" s="30"/>
      <c r="J14" s="30"/>
      <c r="K14" s="30"/>
      <c r="L14" s="30"/>
      <c r="M14" s="30"/>
      <c r="N14" s="30"/>
      <c r="O14" s="30"/>
      <c r="P14" s="30"/>
      <c r="Q14" s="31"/>
    </row>
    <row r="15" spans="2:17">
      <c r="B15" s="28"/>
      <c r="C15" s="30"/>
      <c r="D15" s="30"/>
      <c r="E15" s="30"/>
      <c r="F15" s="30"/>
      <c r="G15" s="30"/>
      <c r="H15" s="30"/>
      <c r="I15" s="30"/>
      <c r="J15" s="30"/>
      <c r="K15" s="30"/>
      <c r="L15" s="30"/>
      <c r="M15" s="30"/>
      <c r="N15" s="30"/>
      <c r="O15" s="30"/>
      <c r="P15" s="30"/>
      <c r="Q15" s="31"/>
    </row>
    <row r="16" spans="2:17">
      <c r="B16" s="28"/>
      <c r="C16" s="32" t="s">
        <v>331</v>
      </c>
      <c r="D16" s="30"/>
      <c r="E16" s="30"/>
      <c r="F16" s="30"/>
      <c r="G16" s="30"/>
      <c r="H16" s="30"/>
      <c r="I16" s="30"/>
      <c r="J16" s="30"/>
      <c r="K16" s="30"/>
      <c r="L16" s="30"/>
      <c r="M16" s="30"/>
      <c r="N16" s="30"/>
      <c r="O16" s="30"/>
      <c r="P16" s="30"/>
      <c r="Q16" s="31"/>
    </row>
    <row r="17" spans="2:17">
      <c r="B17" s="28"/>
      <c r="C17" s="30"/>
      <c r="D17" s="30"/>
      <c r="E17" s="30"/>
      <c r="F17" s="30"/>
      <c r="G17" s="30"/>
      <c r="H17" s="30"/>
      <c r="I17" s="30"/>
      <c r="J17" s="30"/>
      <c r="K17" s="30"/>
      <c r="L17" s="30"/>
      <c r="M17" s="30"/>
      <c r="N17" s="30"/>
      <c r="O17" s="30"/>
      <c r="P17" s="30"/>
      <c r="Q17" s="31"/>
    </row>
    <row r="18" spans="2:17">
      <c r="B18" s="28"/>
      <c r="C18" s="22" t="s">
        <v>315</v>
      </c>
      <c r="D18" s="30"/>
      <c r="E18" s="30"/>
      <c r="F18" s="30"/>
      <c r="G18" s="30"/>
      <c r="H18" s="30"/>
      <c r="I18" s="30"/>
      <c r="J18" s="30"/>
      <c r="K18" s="30"/>
      <c r="L18" s="30"/>
      <c r="M18" s="30"/>
      <c r="N18" s="30"/>
      <c r="O18" s="30"/>
      <c r="P18" s="30"/>
      <c r="Q18" s="31"/>
    </row>
    <row r="19" spans="2:17">
      <c r="B19" s="28"/>
      <c r="C19" s="22" t="s">
        <v>316</v>
      </c>
      <c r="D19" s="30"/>
      <c r="E19" s="30"/>
      <c r="F19" s="30"/>
      <c r="G19" s="30"/>
      <c r="H19" s="30"/>
      <c r="I19" s="30"/>
      <c r="J19" s="30"/>
      <c r="K19" s="30"/>
      <c r="L19" s="30"/>
      <c r="M19" s="30"/>
      <c r="N19" s="30"/>
      <c r="O19" s="30"/>
      <c r="P19" s="30"/>
      <c r="Q19" s="31"/>
    </row>
    <row r="20" spans="2:17">
      <c r="B20" s="28"/>
      <c r="C20" s="22" t="s">
        <v>317</v>
      </c>
      <c r="D20" s="30"/>
      <c r="E20" s="30"/>
      <c r="F20" s="30"/>
      <c r="G20" s="30"/>
      <c r="H20" s="30"/>
      <c r="I20" s="30"/>
      <c r="J20" s="30"/>
      <c r="K20" s="30"/>
      <c r="L20" s="30"/>
      <c r="M20" s="30"/>
      <c r="N20" s="30"/>
      <c r="O20" s="30"/>
      <c r="P20" s="30"/>
      <c r="Q20" s="31"/>
    </row>
    <row r="21" spans="2:17">
      <c r="B21" s="28"/>
      <c r="C21" s="22" t="s">
        <v>318</v>
      </c>
      <c r="D21" s="30"/>
      <c r="E21" s="30"/>
      <c r="F21" s="30"/>
      <c r="G21" s="30"/>
      <c r="H21" s="30"/>
      <c r="I21" s="30"/>
      <c r="J21" s="30"/>
      <c r="K21" s="30"/>
      <c r="L21" s="30"/>
      <c r="M21" s="30"/>
      <c r="N21" s="30"/>
      <c r="O21" s="30"/>
      <c r="P21" s="30"/>
      <c r="Q21" s="31"/>
    </row>
    <row r="22" spans="2:17">
      <c r="B22" s="28"/>
      <c r="C22" s="22" t="s">
        <v>334</v>
      </c>
      <c r="D22" s="30"/>
      <c r="E22" s="30"/>
      <c r="F22" s="30"/>
      <c r="G22" s="30"/>
      <c r="H22" s="30"/>
      <c r="I22" s="30"/>
      <c r="J22" s="30"/>
      <c r="K22" s="30"/>
      <c r="L22" s="30"/>
      <c r="M22" s="30"/>
      <c r="N22" s="30"/>
      <c r="O22" s="30"/>
      <c r="P22" s="30"/>
      <c r="Q22" s="31"/>
    </row>
    <row r="23" spans="2:17">
      <c r="B23" s="28"/>
      <c r="C23" s="22" t="s">
        <v>319</v>
      </c>
      <c r="D23" s="30"/>
      <c r="E23" s="30"/>
      <c r="F23" s="30"/>
      <c r="G23" s="30"/>
      <c r="H23" s="30"/>
      <c r="I23" s="30"/>
      <c r="J23" s="30"/>
      <c r="K23" s="30"/>
      <c r="L23" s="30"/>
      <c r="M23" s="30"/>
      <c r="N23" s="30"/>
      <c r="O23" s="30"/>
      <c r="P23" s="30"/>
      <c r="Q23" s="31"/>
    </row>
    <row r="24" spans="2:17">
      <c r="B24" s="28"/>
      <c r="C24" s="22" t="s">
        <v>320</v>
      </c>
      <c r="D24" s="30"/>
      <c r="E24" s="30"/>
      <c r="F24" s="30"/>
      <c r="G24" s="30"/>
      <c r="H24" s="30"/>
      <c r="I24" s="30"/>
      <c r="J24" s="30"/>
      <c r="K24" s="30"/>
      <c r="L24" s="30"/>
      <c r="M24" s="30"/>
      <c r="N24" s="30"/>
      <c r="O24" s="30"/>
      <c r="P24" s="30"/>
      <c r="Q24" s="31"/>
    </row>
    <row r="25" spans="2:17">
      <c r="B25" s="33"/>
      <c r="C25" s="34"/>
      <c r="D25" s="34"/>
      <c r="E25" s="34"/>
      <c r="F25" s="34"/>
      <c r="G25" s="34"/>
      <c r="H25" s="34"/>
      <c r="I25" s="34"/>
      <c r="J25" s="34"/>
      <c r="K25" s="34"/>
      <c r="L25" s="34"/>
      <c r="M25" s="34"/>
      <c r="N25" s="34"/>
      <c r="O25" s="47" t="str">
        <f ca="1">"Page "&amp;_xlfn.SHEET()&amp;" sur "&amp;_xlfn.SHEETS()</f>
        <v>Page 7 sur 11</v>
      </c>
      <c r="P25" s="34"/>
      <c r="Q25" s="3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CCD09-DB71-4AC9-B6B6-1B7EB4637CA6}">
  <sheetPr codeName="Feuil13"/>
  <dimension ref="A1:AA84"/>
  <sheetViews>
    <sheetView zoomScale="75" zoomScaleNormal="75" workbookViewId="0">
      <selection activeCell="P34" sqref="P34"/>
    </sheetView>
  </sheetViews>
  <sheetFormatPr baseColWidth="10" defaultRowHeight="15"/>
  <cols>
    <col min="1" max="1" width="3.7109375" style="179" customWidth="1"/>
    <col min="2" max="17" width="11.7109375" style="179" customWidth="1"/>
    <col min="18" max="18" width="11.42578125" style="179" customWidth="1"/>
    <col min="19" max="26" width="18.7109375" style="398" customWidth="1"/>
    <col min="27" max="16384" width="11.42578125" style="179"/>
  </cols>
  <sheetData>
    <row r="1" spans="1:26" ht="18.75">
      <c r="A1" s="276">
        <v>3</v>
      </c>
      <c r="B1" s="277">
        <f t="shared" ref="B1:P1" ca="1" si="0">CELL("largeur",B1)</f>
        <v>11</v>
      </c>
      <c r="C1" s="277">
        <f t="shared" ca="1" si="0"/>
        <v>11</v>
      </c>
      <c r="D1" s="277">
        <f t="shared" ca="1" si="0"/>
        <v>11</v>
      </c>
      <c r="E1" s="277">
        <f t="shared" ca="1" si="0"/>
        <v>11</v>
      </c>
      <c r="F1" s="277">
        <f t="shared" ca="1" si="0"/>
        <v>11</v>
      </c>
      <c r="G1" s="277">
        <f t="shared" ca="1" si="0"/>
        <v>11</v>
      </c>
      <c r="H1" s="277">
        <f t="shared" ca="1" si="0"/>
        <v>11</v>
      </c>
      <c r="I1" s="277">
        <f t="shared" ca="1" si="0"/>
        <v>11</v>
      </c>
      <c r="J1" s="277">
        <f t="shared" ca="1" si="0"/>
        <v>11</v>
      </c>
      <c r="K1" s="277">
        <f t="shared" ca="1" si="0"/>
        <v>11</v>
      </c>
      <c r="L1" s="277">
        <f t="shared" ca="1" si="0"/>
        <v>11</v>
      </c>
      <c r="M1" s="277">
        <f t="shared" ca="1" si="0"/>
        <v>11</v>
      </c>
      <c r="N1" s="277">
        <f t="shared" ca="1" si="0"/>
        <v>11</v>
      </c>
      <c r="O1" s="277">
        <f t="shared" ca="1" si="0"/>
        <v>11</v>
      </c>
      <c r="P1" s="277">
        <f t="shared" ca="1" si="0"/>
        <v>11</v>
      </c>
      <c r="Q1" s="277">
        <f ca="1">CELL("largeur",Q1)</f>
        <v>11</v>
      </c>
      <c r="R1" s="278" t="s">
        <v>1500</v>
      </c>
      <c r="S1" s="279"/>
      <c r="T1" s="279"/>
      <c r="U1" s="279"/>
      <c r="V1" s="279"/>
      <c r="W1" s="279"/>
      <c r="X1" s="279"/>
      <c r="Y1" s="279"/>
      <c r="Z1" s="279"/>
    </row>
    <row r="2" spans="1:26" ht="15" customHeight="1">
      <c r="A2" s="1748" t="s">
        <v>1501</v>
      </c>
      <c r="B2" s="1748"/>
      <c r="C2" s="1748"/>
      <c r="D2" s="1748"/>
      <c r="E2" s="1748"/>
      <c r="F2" s="1748"/>
      <c r="G2" s="1748"/>
      <c r="H2" s="1748"/>
      <c r="I2" s="1748"/>
      <c r="J2" s="1748"/>
      <c r="K2" s="1748"/>
      <c r="L2" s="1748"/>
      <c r="M2" s="1748"/>
      <c r="N2" s="1748"/>
      <c r="O2" s="1748"/>
      <c r="P2" s="1748"/>
      <c r="Q2" s="1748"/>
      <c r="S2" s="279"/>
      <c r="T2" s="279"/>
      <c r="U2" s="279"/>
      <c r="V2" s="279"/>
      <c r="W2" s="279"/>
      <c r="X2" s="279"/>
      <c r="Y2" s="279"/>
      <c r="Z2" s="279"/>
    </row>
    <row r="3" spans="1:26" ht="15" customHeight="1">
      <c r="A3" s="1748"/>
      <c r="B3" s="1748"/>
      <c r="C3" s="1748"/>
      <c r="D3" s="1748"/>
      <c r="E3" s="1748"/>
      <c r="F3" s="1748"/>
      <c r="G3" s="1748"/>
      <c r="H3" s="1748"/>
      <c r="I3" s="1748"/>
      <c r="J3" s="1748"/>
      <c r="K3" s="1748"/>
      <c r="L3" s="1748"/>
      <c r="M3" s="1748"/>
      <c r="N3" s="1748"/>
      <c r="O3" s="1748"/>
      <c r="P3" s="1748"/>
      <c r="Q3" s="1748"/>
      <c r="S3" s="279"/>
      <c r="T3" s="279"/>
      <c r="U3" s="279"/>
      <c r="V3" s="279"/>
      <c r="W3" s="279"/>
      <c r="X3" s="279"/>
      <c r="Y3" s="279"/>
      <c r="Z3" s="279"/>
    </row>
    <row r="4" spans="1:26" ht="18.75">
      <c r="A4" s="280"/>
      <c r="B4" s="280"/>
      <c r="C4" s="280"/>
      <c r="D4" s="280"/>
      <c r="E4" s="280"/>
      <c r="F4" s="280"/>
      <c r="G4" s="280"/>
      <c r="H4" s="280"/>
      <c r="I4" s="280"/>
      <c r="J4" s="280"/>
      <c r="K4" s="280"/>
      <c r="L4" s="280"/>
      <c r="M4" s="280"/>
      <c r="N4" s="280"/>
      <c r="O4" s="281"/>
      <c r="P4" s="282" t="str">
        <f ca="1">"Page "&amp;_xlfn.SHEET()&amp;" sur "&amp;_xlfn.SHEETS()</f>
        <v>Page 8 sur 11</v>
      </c>
      <c r="Q4" s="282"/>
      <c r="S4" s="279"/>
      <c r="T4" s="279"/>
      <c r="U4" s="279"/>
      <c r="V4" s="279"/>
      <c r="W4" s="279"/>
      <c r="X4" s="279"/>
      <c r="Y4" s="279"/>
      <c r="Z4" s="279"/>
    </row>
    <row r="5" spans="1:26">
      <c r="S5" s="279"/>
      <c r="T5" s="279"/>
      <c r="U5" s="279"/>
      <c r="V5" s="279"/>
      <c r="W5" s="279"/>
      <c r="X5" s="279"/>
      <c r="Y5" s="279"/>
      <c r="Z5" s="279"/>
    </row>
    <row r="6" spans="1:26" ht="15.75" thickBot="1">
      <c r="B6" s="283"/>
      <c r="C6" s="284"/>
      <c r="D6" s="284"/>
      <c r="E6" s="284"/>
      <c r="F6" s="284"/>
      <c r="G6" s="284"/>
      <c r="H6" s="284"/>
      <c r="I6" s="284"/>
      <c r="J6" s="284"/>
      <c r="K6" s="284"/>
      <c r="L6" s="284"/>
      <c r="M6" s="284"/>
      <c r="N6" s="284"/>
      <c r="O6" s="284"/>
      <c r="P6" s="284"/>
      <c r="Q6" s="285"/>
      <c r="S6" s="279"/>
      <c r="T6" s="279"/>
      <c r="U6" s="279"/>
      <c r="V6" s="279"/>
      <c r="W6" s="279"/>
      <c r="X6" s="279"/>
      <c r="Y6" s="279"/>
      <c r="Z6" s="279"/>
    </row>
    <row r="7" spans="1:26" ht="26.25">
      <c r="B7" s="286"/>
      <c r="C7" s="287" t="s">
        <v>1502</v>
      </c>
      <c r="D7" s="288"/>
      <c r="E7" s="288"/>
      <c r="F7" s="288"/>
      <c r="G7" s="288"/>
      <c r="H7" s="288"/>
      <c r="I7" s="288"/>
      <c r="J7" s="288"/>
      <c r="K7" s="288"/>
      <c r="L7" s="288"/>
      <c r="M7" s="288"/>
      <c r="N7" s="288"/>
      <c r="O7" s="288"/>
      <c r="P7" s="288"/>
      <c r="Q7" s="289"/>
      <c r="S7" s="1749" t="s">
        <v>1503</v>
      </c>
      <c r="T7" s="1750"/>
      <c r="U7" s="1750"/>
      <c r="V7" s="1750"/>
      <c r="W7" s="290"/>
      <c r="X7" s="290"/>
      <c r="Y7" s="290"/>
      <c r="Z7" s="291"/>
    </row>
    <row r="8" spans="1:26" ht="23.25">
      <c r="B8" s="292"/>
      <c r="C8" s="293" t="s">
        <v>1504</v>
      </c>
      <c r="D8" s="294"/>
      <c r="E8" s="294"/>
      <c r="F8" s="294"/>
      <c r="G8" s="294"/>
      <c r="H8" s="294"/>
      <c r="I8" s="294"/>
      <c r="J8" s="294"/>
      <c r="K8" s="294"/>
      <c r="L8" s="294"/>
      <c r="M8" s="294"/>
      <c r="N8" s="294"/>
      <c r="O8" s="294"/>
      <c r="P8" s="294"/>
      <c r="Q8" s="295"/>
      <c r="S8" s="296"/>
      <c r="T8" s="297"/>
      <c r="U8" s="297"/>
      <c r="V8" s="297"/>
      <c r="W8" s="297"/>
      <c r="X8" s="297"/>
      <c r="Y8" s="297"/>
      <c r="Z8" s="298"/>
    </row>
    <row r="9" spans="1:26" ht="23.25">
      <c r="B9" s="292"/>
      <c r="C9" s="299" t="s">
        <v>305</v>
      </c>
      <c r="D9" s="300" t="s">
        <v>1505</v>
      </c>
      <c r="E9" s="294"/>
      <c r="F9" s="294"/>
      <c r="G9" s="294"/>
      <c r="H9" s="294"/>
      <c r="I9" s="294"/>
      <c r="J9" s="294"/>
      <c r="K9" s="294"/>
      <c r="L9" s="294"/>
      <c r="M9" s="294"/>
      <c r="N9" s="294"/>
      <c r="O9" s="294"/>
      <c r="P9" s="294"/>
      <c r="Q9" s="295"/>
      <c r="S9" s="296"/>
      <c r="T9" s="301" t="s">
        <v>1506</v>
      </c>
      <c r="U9" s="297"/>
      <c r="V9" s="297"/>
      <c r="W9" s="297"/>
      <c r="X9" s="297"/>
      <c r="Y9" s="297"/>
      <c r="Z9" s="298"/>
    </row>
    <row r="10" spans="1:26" ht="23.25">
      <c r="B10" s="302"/>
      <c r="C10" s="287" t="s">
        <v>1507</v>
      </c>
      <c r="D10" s="288"/>
      <c r="E10" s="288"/>
      <c r="F10" s="288"/>
      <c r="G10" s="288"/>
      <c r="H10" s="288"/>
      <c r="I10" s="288"/>
      <c r="J10" s="288"/>
      <c r="K10" s="288"/>
      <c r="L10" s="288"/>
      <c r="M10" s="288"/>
      <c r="N10" s="288"/>
      <c r="O10" s="288"/>
      <c r="P10" s="288"/>
      <c r="Q10" s="289"/>
      <c r="S10" s="296"/>
      <c r="T10" s="303" t="s">
        <v>1508</v>
      </c>
      <c r="U10" s="297"/>
      <c r="V10" s="297"/>
      <c r="W10" s="297"/>
      <c r="X10" s="297"/>
      <c r="Y10" s="297"/>
      <c r="Z10" s="298"/>
    </row>
    <row r="11" spans="1:26" ht="23.25">
      <c r="B11" s="304"/>
      <c r="C11" s="293" t="s">
        <v>1509</v>
      </c>
      <c r="D11" s="294"/>
      <c r="E11" s="294"/>
      <c r="F11" s="294"/>
      <c r="G11" s="305"/>
      <c r="H11" s="294"/>
      <c r="I11" s="294"/>
      <c r="J11" s="294"/>
      <c r="K11" s="294"/>
      <c r="L11" s="305"/>
      <c r="M11" s="305"/>
      <c r="N11" s="294"/>
      <c r="O11" s="294"/>
      <c r="P11" s="294"/>
      <c r="Q11" s="306"/>
      <c r="S11" s="296"/>
      <c r="T11" s="307" t="s">
        <v>1510</v>
      </c>
      <c r="U11" s="297"/>
      <c r="V11" s="308"/>
      <c r="W11" s="309"/>
      <c r="X11" s="310"/>
      <c r="Y11" s="301"/>
      <c r="Z11" s="298"/>
    </row>
    <row r="12" spans="1:26" ht="23.25">
      <c r="B12" s="304"/>
      <c r="C12" s="293" t="s">
        <v>1511</v>
      </c>
      <c r="D12" s="294"/>
      <c r="E12" s="294"/>
      <c r="F12" s="294"/>
      <c r="G12" s="305"/>
      <c r="H12" s="294"/>
      <c r="I12" s="294"/>
      <c r="J12" s="294"/>
      <c r="K12" s="294"/>
      <c r="L12" s="305"/>
      <c r="M12" s="305"/>
      <c r="N12" s="294"/>
      <c r="O12" s="294"/>
      <c r="P12" s="294"/>
      <c r="Q12" s="306"/>
      <c r="S12" s="296"/>
      <c r="T12" s="303" t="s">
        <v>1512</v>
      </c>
      <c r="U12" s="297"/>
      <c r="V12" s="297"/>
      <c r="W12" s="297"/>
      <c r="X12" s="297"/>
      <c r="Y12" s="297"/>
      <c r="Z12" s="298"/>
    </row>
    <row r="13" spans="1:26" ht="23.25">
      <c r="B13" s="311"/>
      <c r="C13" s="312" t="s">
        <v>1513</v>
      </c>
      <c r="D13" s="313"/>
      <c r="E13" s="313"/>
      <c r="F13" s="313"/>
      <c r="G13" s="313"/>
      <c r="H13" s="313"/>
      <c r="I13" s="313"/>
      <c r="J13" s="313"/>
      <c r="K13" s="313"/>
      <c r="L13" s="313"/>
      <c r="M13" s="313"/>
      <c r="N13" s="313"/>
      <c r="O13" s="313"/>
      <c r="P13" s="313"/>
      <c r="Q13" s="314"/>
      <c r="S13" s="296"/>
      <c r="T13" s="315"/>
      <c r="U13" s="297"/>
      <c r="V13" s="297"/>
      <c r="W13" s="297"/>
      <c r="X13" s="297"/>
      <c r="Y13" s="297"/>
      <c r="Z13" s="298"/>
    </row>
    <row r="14" spans="1:26" ht="23.25">
      <c r="B14" s="311"/>
      <c r="C14" s="312" t="s">
        <v>1514</v>
      </c>
      <c r="D14" s="313"/>
      <c r="E14" s="313"/>
      <c r="F14" s="313"/>
      <c r="G14" s="316"/>
      <c r="H14" s="313"/>
      <c r="I14" s="313"/>
      <c r="J14" s="313"/>
      <c r="K14" s="313"/>
      <c r="L14" s="316"/>
      <c r="M14" s="316"/>
      <c r="N14" s="313"/>
      <c r="O14" s="313"/>
      <c r="P14" s="313"/>
      <c r="Q14" s="317"/>
      <c r="S14" s="318"/>
      <c r="T14" s="319" t="s">
        <v>1515</v>
      </c>
      <c r="U14" s="320"/>
      <c r="V14" s="315"/>
      <c r="W14" s="315"/>
      <c r="X14" s="297"/>
      <c r="Y14" s="297"/>
      <c r="Z14" s="321"/>
    </row>
    <row r="15" spans="1:26" ht="24" thickBot="1">
      <c r="B15" s="311"/>
      <c r="C15" s="312" t="s">
        <v>1516</v>
      </c>
      <c r="D15" s="313"/>
      <c r="E15" s="313"/>
      <c r="F15" s="313"/>
      <c r="G15" s="316"/>
      <c r="H15" s="313"/>
      <c r="I15" s="313"/>
      <c r="J15" s="313"/>
      <c r="K15" s="313"/>
      <c r="L15" s="316"/>
      <c r="M15" s="316"/>
      <c r="N15" s="313"/>
      <c r="O15" s="313"/>
      <c r="P15" s="313"/>
      <c r="Q15" s="317"/>
      <c r="S15" s="318"/>
      <c r="T15" s="1751" t="s">
        <v>1517</v>
      </c>
      <c r="U15" s="1751"/>
      <c r="V15" s="1751"/>
      <c r="W15" s="315" t="s">
        <v>1518</v>
      </c>
      <c r="X15" s="297"/>
      <c r="Y15" s="297"/>
      <c r="Z15" s="321"/>
    </row>
    <row r="16" spans="1:26" ht="23.25">
      <c r="B16" s="322"/>
      <c r="C16" s="323" t="s">
        <v>1519</v>
      </c>
      <c r="D16" s="324"/>
      <c r="E16" s="324"/>
      <c r="F16" s="324"/>
      <c r="G16" s="324"/>
      <c r="H16" s="324"/>
      <c r="I16" s="324"/>
      <c r="J16" s="324"/>
      <c r="K16" s="324"/>
      <c r="L16" s="324"/>
      <c r="M16" s="324"/>
      <c r="N16" s="324"/>
      <c r="O16" s="324"/>
      <c r="P16" s="324"/>
      <c r="Q16" s="325"/>
      <c r="S16" s="318"/>
      <c r="T16" s="1752" t="s">
        <v>1520</v>
      </c>
      <c r="U16" s="1752"/>
      <c r="V16" s="1752"/>
      <c r="W16" s="297"/>
      <c r="X16" s="297"/>
      <c r="Y16" s="297"/>
      <c r="Z16" s="321"/>
    </row>
    <row r="17" spans="2:26" ht="23.25">
      <c r="B17" s="322"/>
      <c r="C17" s="323" t="s">
        <v>1521</v>
      </c>
      <c r="D17" s="324"/>
      <c r="E17" s="324"/>
      <c r="F17" s="324"/>
      <c r="G17" s="324"/>
      <c r="H17" s="324"/>
      <c r="I17" s="324"/>
      <c r="J17" s="324"/>
      <c r="K17" s="324"/>
      <c r="L17" s="324"/>
      <c r="M17" s="324"/>
      <c r="N17" s="324"/>
      <c r="O17" s="324"/>
      <c r="P17" s="324"/>
      <c r="Q17" s="325"/>
      <c r="S17" s="318"/>
      <c r="T17" s="315"/>
      <c r="U17" s="315"/>
      <c r="V17" s="315"/>
      <c r="W17" s="315"/>
      <c r="X17" s="315"/>
      <c r="Y17" s="315"/>
      <c r="Z17" s="321"/>
    </row>
    <row r="18" spans="2:26" ht="23.25">
      <c r="B18" s="322"/>
      <c r="C18" s="323" t="s">
        <v>1522</v>
      </c>
      <c r="D18" s="324"/>
      <c r="E18" s="324"/>
      <c r="F18" s="324"/>
      <c r="G18" s="324"/>
      <c r="H18" s="324"/>
      <c r="I18" s="324"/>
      <c r="J18" s="324"/>
      <c r="K18" s="324"/>
      <c r="L18" s="324"/>
      <c r="M18" s="324"/>
      <c r="N18" s="324"/>
      <c r="O18" s="324"/>
      <c r="P18" s="324"/>
      <c r="Q18" s="325"/>
      <c r="S18" s="296"/>
      <c r="T18" s="326" t="s">
        <v>1523</v>
      </c>
      <c r="U18" s="297"/>
      <c r="V18" s="297"/>
      <c r="W18" s="297"/>
      <c r="X18" s="297"/>
      <c r="Y18" s="297"/>
      <c r="Z18" s="298"/>
    </row>
    <row r="19" spans="2:26" ht="23.25">
      <c r="B19" s="322"/>
      <c r="C19" s="323" t="s">
        <v>1524</v>
      </c>
      <c r="D19" s="324"/>
      <c r="E19" s="324"/>
      <c r="F19" s="324"/>
      <c r="G19" s="324"/>
      <c r="H19" s="324"/>
      <c r="I19" s="324"/>
      <c r="J19" s="324"/>
      <c r="K19" s="324"/>
      <c r="L19" s="324"/>
      <c r="M19" s="324"/>
      <c r="N19" s="324"/>
      <c r="O19" s="324"/>
      <c r="P19" s="324"/>
      <c r="Q19" s="325"/>
      <c r="S19" s="318"/>
      <c r="T19" s="327" t="s">
        <v>1525</v>
      </c>
      <c r="U19" s="315"/>
      <c r="V19" s="315"/>
      <c r="W19" s="315"/>
      <c r="X19" s="315"/>
      <c r="Y19" s="315"/>
      <c r="Z19" s="321"/>
    </row>
    <row r="20" spans="2:26" ht="23.25">
      <c r="B20" s="322"/>
      <c r="C20" s="323" t="s">
        <v>1526</v>
      </c>
      <c r="D20" s="324"/>
      <c r="E20" s="324"/>
      <c r="F20" s="324"/>
      <c r="G20" s="328"/>
      <c r="H20" s="324"/>
      <c r="I20" s="324"/>
      <c r="J20" s="324"/>
      <c r="K20" s="324"/>
      <c r="L20" s="328"/>
      <c r="M20" s="328"/>
      <c r="N20" s="324"/>
      <c r="O20" s="324"/>
      <c r="P20" s="324"/>
      <c r="Q20" s="329"/>
      <c r="S20" s="318"/>
      <c r="T20" s="327" t="s">
        <v>1527</v>
      </c>
      <c r="U20" s="315"/>
      <c r="V20" s="315"/>
      <c r="W20" s="315"/>
      <c r="X20" s="315"/>
      <c r="Y20" s="315"/>
      <c r="Z20" s="321"/>
    </row>
    <row r="21" spans="2:26" ht="23.25">
      <c r="B21" s="322"/>
      <c r="C21" s="330" t="s">
        <v>1528</v>
      </c>
      <c r="D21" s="331"/>
      <c r="E21" s="332"/>
      <c r="F21" s="332"/>
      <c r="G21" s="332"/>
      <c r="H21" s="332"/>
      <c r="I21" s="332"/>
      <c r="J21" s="332"/>
      <c r="K21" s="332"/>
      <c r="L21" s="332"/>
      <c r="M21" s="332"/>
      <c r="N21" s="332"/>
      <c r="O21" s="332"/>
      <c r="P21" s="332"/>
      <c r="Q21" s="333"/>
      <c r="S21" s="318"/>
      <c r="T21" s="297" t="s">
        <v>1529</v>
      </c>
      <c r="U21" s="315"/>
      <c r="V21" s="315"/>
      <c r="W21" s="315"/>
      <c r="X21" s="315"/>
      <c r="Y21" s="315"/>
      <c r="Z21" s="321"/>
    </row>
    <row r="22" spans="2:26" ht="23.25">
      <c r="B22" s="322"/>
      <c r="C22" s="330" t="s">
        <v>1530</v>
      </c>
      <c r="D22" s="331"/>
      <c r="E22" s="332"/>
      <c r="F22" s="332"/>
      <c r="G22" s="332"/>
      <c r="H22" s="332"/>
      <c r="I22" s="332"/>
      <c r="J22" s="332"/>
      <c r="K22" s="332"/>
      <c r="L22" s="332"/>
      <c r="M22" s="332"/>
      <c r="N22" s="332"/>
      <c r="O22" s="332"/>
      <c r="P22" s="332"/>
      <c r="Q22" s="333"/>
      <c r="S22" s="318"/>
      <c r="T22" s="1753" t="s">
        <v>1531</v>
      </c>
      <c r="U22" s="1753"/>
      <c r="V22" s="297"/>
      <c r="W22" s="297"/>
      <c r="X22" s="297"/>
      <c r="Y22" s="297"/>
      <c r="Z22" s="298"/>
    </row>
    <row r="23" spans="2:26" ht="23.25">
      <c r="B23" s="322"/>
      <c r="C23" s="334"/>
      <c r="D23" s="200"/>
      <c r="E23" s="200"/>
      <c r="F23" s="200"/>
      <c r="G23" s="200"/>
      <c r="H23" s="200"/>
      <c r="I23" s="200"/>
      <c r="J23" s="200"/>
      <c r="K23" s="52"/>
      <c r="N23" s="52"/>
      <c r="O23" s="335" t="s">
        <v>1532</v>
      </c>
      <c r="P23" s="336" t="s">
        <v>269</v>
      </c>
      <c r="Q23" s="337" t="s">
        <v>269</v>
      </c>
      <c r="S23" s="318"/>
      <c r="T23" s="338" t="s">
        <v>277</v>
      </c>
      <c r="U23" s="339" t="s">
        <v>1</v>
      </c>
      <c r="V23" s="315"/>
      <c r="W23" s="297"/>
      <c r="X23" s="340" t="s">
        <v>1533</v>
      </c>
      <c r="Y23" s="315"/>
      <c r="Z23" s="341" t="s">
        <v>278</v>
      </c>
    </row>
    <row r="24" spans="2:26" ht="21">
      <c r="B24" s="304"/>
      <c r="C24" s="1746" t="s">
        <v>1534</v>
      </c>
      <c r="D24" s="342" t="s">
        <v>1535</v>
      </c>
      <c r="E24" s="305"/>
      <c r="F24" s="305"/>
      <c r="G24" s="305"/>
      <c r="H24" s="305"/>
      <c r="I24" s="305"/>
      <c r="J24" s="305"/>
      <c r="K24" s="305"/>
      <c r="L24" s="305"/>
      <c r="M24" s="305"/>
      <c r="N24" s="305"/>
      <c r="O24" s="305"/>
      <c r="P24" s="305"/>
      <c r="Q24" s="306"/>
      <c r="S24" s="343"/>
      <c r="T24" s="1747" t="s">
        <v>880</v>
      </c>
      <c r="U24" s="1747"/>
      <c r="V24" s="319"/>
      <c r="W24" s="297"/>
      <c r="X24" s="344" t="s">
        <v>878</v>
      </c>
      <c r="Y24" s="319"/>
      <c r="Z24" s="345" t="s">
        <v>879</v>
      </c>
    </row>
    <row r="25" spans="2:26" ht="21">
      <c r="B25" s="304"/>
      <c r="C25" s="1746"/>
      <c r="D25" s="342" t="s">
        <v>1536</v>
      </c>
      <c r="E25" s="305"/>
      <c r="F25" s="305"/>
      <c r="G25" s="305"/>
      <c r="H25" s="305"/>
      <c r="I25" s="305"/>
      <c r="J25" s="305"/>
      <c r="K25" s="305"/>
      <c r="L25" s="305"/>
      <c r="M25" s="305"/>
      <c r="N25" s="305"/>
      <c r="O25" s="305"/>
      <c r="P25" s="305"/>
      <c r="Q25" s="306"/>
      <c r="S25" s="343"/>
      <c r="T25" s="346">
        <v>0.25</v>
      </c>
      <c r="U25" s="347"/>
      <c r="V25" s="348"/>
      <c r="W25" s="319"/>
      <c r="X25" s="349" t="s">
        <v>1537</v>
      </c>
      <c r="Y25" s="350">
        <f>IF(ISBLANK(T25),U25,IF(ISBLANK(U25),T25,T25*U25))</f>
        <v>0.25</v>
      </c>
      <c r="Z25" s="351" t="s">
        <v>1538</v>
      </c>
    </row>
    <row r="26" spans="2:26" ht="21">
      <c r="B26" s="304"/>
      <c r="C26" s="1746"/>
      <c r="D26" s="342" t="s">
        <v>1539</v>
      </c>
      <c r="E26" s="305"/>
      <c r="F26" s="305"/>
      <c r="G26" s="305"/>
      <c r="H26" s="305"/>
      <c r="I26" s="305"/>
      <c r="J26" s="305"/>
      <c r="K26" s="305"/>
      <c r="L26" s="305"/>
      <c r="M26" s="305"/>
      <c r="N26" s="305"/>
      <c r="O26" s="305"/>
      <c r="P26" s="305"/>
      <c r="Q26" s="306"/>
      <c r="S26" s="318"/>
      <c r="T26" s="346">
        <v>0.5</v>
      </c>
      <c r="U26" s="347"/>
      <c r="V26" s="348"/>
      <c r="W26" s="315"/>
      <c r="X26" s="349" t="s">
        <v>1540</v>
      </c>
      <c r="Y26" s="350">
        <f t="shared" ref="Y26:Y30" si="1">IF(ISBLANK(T26),U26,IF(ISBLANK(U26),T26,T26*U26))</f>
        <v>0.5</v>
      </c>
      <c r="Z26" s="351" t="s">
        <v>1541</v>
      </c>
    </row>
    <row r="27" spans="2:26" ht="21">
      <c r="B27" s="304"/>
      <c r="C27" s="1746"/>
      <c r="D27" s="342" t="s">
        <v>1542</v>
      </c>
      <c r="E27" s="305"/>
      <c r="F27" s="305"/>
      <c r="G27" s="305"/>
      <c r="H27" s="305"/>
      <c r="I27" s="305"/>
      <c r="J27" s="305"/>
      <c r="K27" s="305"/>
      <c r="L27" s="305"/>
      <c r="M27" s="305"/>
      <c r="N27" s="305"/>
      <c r="O27" s="305"/>
      <c r="P27" s="305"/>
      <c r="Q27" s="306"/>
      <c r="S27" s="352"/>
      <c r="T27" s="346">
        <v>0.75</v>
      </c>
      <c r="U27" s="347"/>
      <c r="V27" s="348"/>
      <c r="W27" s="315"/>
      <c r="X27" s="349" t="s">
        <v>1543</v>
      </c>
      <c r="Y27" s="350">
        <f t="shared" si="1"/>
        <v>0.75</v>
      </c>
      <c r="Z27" s="351" t="s">
        <v>1544</v>
      </c>
    </row>
    <row r="28" spans="2:26" ht="23.25">
      <c r="B28" s="304"/>
      <c r="C28" s="293"/>
      <c r="D28" s="294"/>
      <c r="E28" s="305"/>
      <c r="F28" s="305"/>
      <c r="G28" s="305"/>
      <c r="H28" s="305"/>
      <c r="I28" s="305"/>
      <c r="J28" s="305"/>
      <c r="K28" s="305"/>
      <c r="L28" s="305"/>
      <c r="M28" s="305"/>
      <c r="N28" s="305"/>
      <c r="O28" s="305"/>
      <c r="P28" s="305"/>
      <c r="Q28" s="306"/>
      <c r="S28" s="352"/>
      <c r="T28" s="347">
        <v>10</v>
      </c>
      <c r="U28" s="347"/>
      <c r="V28" s="348"/>
      <c r="W28" s="315"/>
      <c r="X28" s="349" t="s">
        <v>1545</v>
      </c>
      <c r="Y28" s="353">
        <f t="shared" si="1"/>
        <v>10</v>
      </c>
      <c r="Z28" s="351" t="s">
        <v>1546</v>
      </c>
    </row>
    <row r="29" spans="2:26" ht="23.25">
      <c r="B29" s="304"/>
      <c r="C29" s="293" t="s">
        <v>1547</v>
      </c>
      <c r="D29" s="294"/>
      <c r="E29" s="305"/>
      <c r="F29" s="305"/>
      <c r="G29" s="305"/>
      <c r="H29" s="305"/>
      <c r="I29" s="305"/>
      <c r="J29" s="305"/>
      <c r="K29" s="305"/>
      <c r="L29" s="305"/>
      <c r="M29" s="305"/>
      <c r="N29" s="305"/>
      <c r="O29" s="305"/>
      <c r="P29" s="305"/>
      <c r="Q29" s="306"/>
      <c r="S29" s="352"/>
      <c r="T29" s="347">
        <v>15</v>
      </c>
      <c r="U29" s="354">
        <v>0.03</v>
      </c>
      <c r="V29" s="348"/>
      <c r="W29" s="315"/>
      <c r="X29" s="349" t="s">
        <v>1548</v>
      </c>
      <c r="Y29" s="355">
        <f t="shared" si="1"/>
        <v>0.44999999999999996</v>
      </c>
      <c r="Z29" s="351" t="s">
        <v>351</v>
      </c>
    </row>
    <row r="30" spans="2:26" ht="23.25">
      <c r="B30" s="304"/>
      <c r="C30" s="293" t="s">
        <v>1549</v>
      </c>
      <c r="D30" s="294"/>
      <c r="E30" s="305"/>
      <c r="F30" s="305"/>
      <c r="G30" s="305"/>
      <c r="H30" s="305"/>
      <c r="I30" s="305"/>
      <c r="J30" s="305"/>
      <c r="K30" s="305"/>
      <c r="L30" s="305"/>
      <c r="M30" s="305"/>
      <c r="N30" s="305"/>
      <c r="O30" s="305"/>
      <c r="P30" s="305"/>
      <c r="Q30" s="306"/>
      <c r="S30" s="352"/>
      <c r="T30" s="354"/>
      <c r="U30" s="354">
        <v>0.2</v>
      </c>
      <c r="V30" s="348"/>
      <c r="W30" s="315"/>
      <c r="X30" s="349" t="s">
        <v>1550</v>
      </c>
      <c r="Y30" s="355">
        <f t="shared" si="1"/>
        <v>0.2</v>
      </c>
      <c r="Z30" s="351" t="s">
        <v>351</v>
      </c>
    </row>
    <row r="31" spans="2:26" ht="23.25">
      <c r="B31" s="356"/>
      <c r="C31" s="357" t="s">
        <v>1551</v>
      </c>
      <c r="D31" s="305"/>
      <c r="E31" s="305"/>
      <c r="F31" s="305"/>
      <c r="G31" s="305"/>
      <c r="H31" s="305"/>
      <c r="I31" s="305"/>
      <c r="J31" s="305"/>
      <c r="K31" s="305"/>
      <c r="L31" s="305"/>
      <c r="M31" s="305"/>
      <c r="N31" s="305"/>
      <c r="O31" s="305"/>
      <c r="P31" s="305"/>
      <c r="Q31" s="306"/>
      <c r="S31" s="296"/>
      <c r="T31" s="354"/>
      <c r="U31" s="354">
        <v>0.125</v>
      </c>
      <c r="V31" s="358"/>
      <c r="W31" s="315"/>
      <c r="X31" s="359" t="s">
        <v>1552</v>
      </c>
      <c r="Y31" s="355">
        <f>IF(ISBLANK(T31),U31,IF(ISBLANK(U31),T31,T31*U31))</f>
        <v>0.125</v>
      </c>
      <c r="Z31" s="351" t="s">
        <v>351</v>
      </c>
    </row>
    <row r="32" spans="2:26" ht="21">
      <c r="B32" s="360"/>
      <c r="C32" s="361" t="s">
        <v>1553</v>
      </c>
      <c r="D32" s="361"/>
      <c r="E32" s="361"/>
      <c r="F32" s="361"/>
      <c r="G32" s="361"/>
      <c r="H32" s="361"/>
      <c r="I32" s="361"/>
      <c r="J32" s="361"/>
      <c r="K32" s="361"/>
      <c r="L32" s="361"/>
      <c r="M32" s="361"/>
      <c r="N32" s="361"/>
      <c r="O32" s="361"/>
      <c r="P32" s="361"/>
      <c r="Q32" s="362"/>
      <c r="S32" s="296"/>
      <c r="T32" s="297"/>
      <c r="U32" s="297"/>
      <c r="V32" s="297"/>
      <c r="W32" s="297"/>
      <c r="X32" s="297"/>
      <c r="Y32" s="297"/>
      <c r="Z32" s="298"/>
    </row>
    <row r="33" spans="19:26" ht="21">
      <c r="S33" s="296"/>
      <c r="T33" s="363" t="s">
        <v>1554</v>
      </c>
      <c r="U33" s="297"/>
      <c r="V33" s="297"/>
      <c r="W33" s="297"/>
      <c r="X33" s="297"/>
      <c r="Y33" s="297"/>
      <c r="Z33" s="298"/>
    </row>
    <row r="34" spans="19:26" ht="21" customHeight="1">
      <c r="S34" s="296"/>
      <c r="T34" s="1767" t="s">
        <v>1555</v>
      </c>
      <c r="U34" s="1767"/>
      <c r="V34" s="1767"/>
      <c r="W34" s="1767"/>
      <c r="X34" s="1767"/>
      <c r="Y34" s="1767"/>
      <c r="Z34" s="1768"/>
    </row>
    <row r="35" spans="19:26" ht="21">
      <c r="S35" s="296"/>
      <c r="T35" s="1767"/>
      <c r="U35" s="1767"/>
      <c r="V35" s="1767"/>
      <c r="W35" s="1767"/>
      <c r="X35" s="1767"/>
      <c r="Y35" s="1767"/>
      <c r="Z35" s="1768"/>
    </row>
    <row r="36" spans="19:26" ht="21">
      <c r="S36" s="352"/>
      <c r="T36" s="301" t="s">
        <v>1556</v>
      </c>
      <c r="U36" s="297"/>
      <c r="V36" s="297"/>
      <c r="W36" s="297"/>
      <c r="X36" s="297"/>
      <c r="Y36" s="297"/>
      <c r="Z36" s="298"/>
    </row>
    <row r="37" spans="19:26" ht="21">
      <c r="S37" s="352"/>
      <c r="T37" s="363" t="s">
        <v>1554</v>
      </c>
      <c r="U37" s="364"/>
      <c r="V37" s="297"/>
      <c r="W37" s="365" t="s">
        <v>1557</v>
      </c>
      <c r="X37" s="366"/>
      <c r="Y37" s="297"/>
      <c r="Z37" s="298"/>
    </row>
    <row r="38" spans="19:26" ht="21">
      <c r="S38" s="352"/>
      <c r="T38" s="367">
        <v>0.125</v>
      </c>
      <c r="U38" s="368" t="s">
        <v>1558</v>
      </c>
      <c r="V38" s="297"/>
      <c r="W38" s="1769">
        <v>1</v>
      </c>
      <c r="X38" s="1770" t="str">
        <f>U38</f>
        <v>Kg de farine</v>
      </c>
      <c r="Y38" s="297"/>
      <c r="Z38" s="298"/>
    </row>
    <row r="39" spans="19:26" ht="21">
      <c r="S39" s="352"/>
      <c r="T39" s="297"/>
      <c r="U39" s="297"/>
      <c r="V39" s="297"/>
      <c r="W39" s="1769"/>
      <c r="X39" s="1771"/>
      <c r="Y39" s="297"/>
      <c r="Z39" s="298"/>
    </row>
    <row r="40" spans="19:26" ht="21">
      <c r="S40" s="352"/>
      <c r="T40" s="301" t="s">
        <v>1559</v>
      </c>
      <c r="U40" s="315"/>
      <c r="V40" s="315"/>
      <c r="W40" s="315"/>
      <c r="X40" s="315"/>
      <c r="Y40" s="315"/>
      <c r="Z40" s="321"/>
    </row>
    <row r="41" spans="19:26" ht="21">
      <c r="S41" s="352"/>
      <c r="T41" s="319"/>
      <c r="U41" s="319"/>
      <c r="V41" s="319"/>
      <c r="W41" s="319"/>
      <c r="X41" s="319"/>
      <c r="Y41" s="319"/>
      <c r="Z41" s="369"/>
    </row>
    <row r="42" spans="19:26" ht="21">
      <c r="S42" s="343"/>
      <c r="T42" s="370" t="s">
        <v>1560</v>
      </c>
      <c r="U42" s="371"/>
      <c r="V42" s="372"/>
      <c r="W42" s="371"/>
      <c r="X42" s="319"/>
      <c r="Y42" s="319"/>
      <c r="Z42" s="369"/>
    </row>
    <row r="43" spans="19:26" ht="21" customHeight="1">
      <c r="S43" s="318"/>
      <c r="T43" s="1772" t="s">
        <v>1561</v>
      </c>
      <c r="U43" s="1772"/>
      <c r="V43" s="373" t="s">
        <v>1562</v>
      </c>
      <c r="W43" s="374" t="s">
        <v>1563</v>
      </c>
      <c r="X43" s="319"/>
      <c r="Y43" s="315"/>
      <c r="Z43" s="321"/>
    </row>
    <row r="44" spans="19:26" ht="21">
      <c r="S44" s="318"/>
      <c r="T44" s="1772"/>
      <c r="U44" s="1772"/>
      <c r="V44" s="375" t="s">
        <v>1564</v>
      </c>
      <c r="W44" s="376"/>
      <c r="X44" s="319"/>
      <c r="Y44" s="315"/>
      <c r="Z44" s="321"/>
    </row>
    <row r="45" spans="19:26" ht="21">
      <c r="S45" s="377"/>
      <c r="T45" s="378"/>
      <c r="U45" s="378"/>
      <c r="V45" s="378"/>
      <c r="W45" s="378"/>
      <c r="X45" s="378"/>
      <c r="Y45" s="378"/>
      <c r="Z45" s="379"/>
    </row>
    <row r="46" spans="19:26" ht="21">
      <c r="S46" s="352"/>
      <c r="T46" s="1773" t="s">
        <v>1565</v>
      </c>
      <c r="U46" s="1773"/>
      <c r="V46" s="1773"/>
      <c r="W46" s="1774" t="s">
        <v>1566</v>
      </c>
      <c r="X46" s="1774"/>
      <c r="Y46" s="1774"/>
      <c r="Z46" s="1775"/>
    </row>
    <row r="47" spans="19:26" ht="21">
      <c r="S47" s="352"/>
      <c r="T47" s="297"/>
      <c r="U47" s="297"/>
      <c r="V47" s="308" t="s">
        <v>1567</v>
      </c>
      <c r="W47" s="380" t="s">
        <v>1568</v>
      </c>
      <c r="X47" s="297"/>
      <c r="Y47" s="297"/>
      <c r="Z47" s="298"/>
    </row>
    <row r="48" spans="19:26" ht="21">
      <c r="S48" s="352"/>
      <c r="T48" s="297"/>
      <c r="U48" s="297"/>
      <c r="V48" s="381" t="s">
        <v>1569</v>
      </c>
      <c r="W48" s="382" t="s">
        <v>1570</v>
      </c>
      <c r="X48" s="297"/>
      <c r="Y48" s="297"/>
      <c r="Z48" s="298"/>
    </row>
    <row r="49" spans="19:26" ht="21">
      <c r="S49" s="352"/>
      <c r="T49" s="297"/>
      <c r="U49" s="297"/>
      <c r="V49" s="381" t="s">
        <v>1571</v>
      </c>
      <c r="W49" s="315"/>
      <c r="X49" s="315"/>
      <c r="Y49" s="315"/>
      <c r="Z49" s="321"/>
    </row>
    <row r="50" spans="19:26" ht="21">
      <c r="S50" s="318"/>
      <c r="T50" s="297"/>
      <c r="U50" s="297"/>
      <c r="V50" s="297"/>
      <c r="W50" s="383" t="s">
        <v>1572</v>
      </c>
      <c r="X50" s="384">
        <v>2</v>
      </c>
      <c r="Y50" s="385" t="s">
        <v>1573</v>
      </c>
      <c r="Z50" s="386">
        <v>2</v>
      </c>
    </row>
    <row r="51" spans="19:26" ht="21">
      <c r="S51" s="318"/>
      <c r="T51" s="315"/>
      <c r="U51" s="378"/>
      <c r="V51" s="378"/>
      <c r="W51" s="378"/>
      <c r="X51" s="387" t="s">
        <v>1574</v>
      </c>
      <c r="Y51" s="378"/>
      <c r="Z51" s="379"/>
    </row>
    <row r="52" spans="19:26" ht="21">
      <c r="S52" s="388"/>
      <c r="T52" s="315"/>
      <c r="U52" s="315"/>
      <c r="V52" s="315"/>
      <c r="W52" s="315"/>
      <c r="X52" s="315"/>
      <c r="Y52" s="315"/>
      <c r="Z52" s="321"/>
    </row>
    <row r="53" spans="19:26" ht="21">
      <c r="S53" s="388" t="s">
        <v>1575</v>
      </c>
      <c r="T53" s="315"/>
      <c r="U53" s="315"/>
      <c r="V53" s="315"/>
      <c r="W53" s="315"/>
      <c r="X53" s="315"/>
      <c r="Y53" s="315"/>
      <c r="Z53" s="321"/>
    </row>
    <row r="54" spans="19:26" ht="21" customHeight="1">
      <c r="S54" s="388" t="s">
        <v>1576</v>
      </c>
      <c r="T54" s="315"/>
      <c r="U54" s="315"/>
      <c r="V54" s="315"/>
      <c r="W54" s="315"/>
      <c r="X54" s="315"/>
      <c r="Y54" s="315"/>
      <c r="Z54" s="321"/>
    </row>
    <row r="55" spans="19:26" ht="21">
      <c r="S55" s="318"/>
      <c r="T55" s="315"/>
      <c r="U55" s="315"/>
      <c r="V55" s="315"/>
      <c r="W55" s="315"/>
      <c r="X55" s="315"/>
      <c r="Y55" s="315"/>
      <c r="Z55" s="321"/>
    </row>
    <row r="56" spans="19:26" ht="21" customHeight="1">
      <c r="S56" s="1754" t="s">
        <v>1577</v>
      </c>
      <c r="T56" s="1755"/>
      <c r="U56" s="1755"/>
      <c r="V56" s="1755"/>
      <c r="W56" s="389" t="s">
        <v>1578</v>
      </c>
      <c r="X56" s="389"/>
      <c r="Y56" s="389"/>
      <c r="Z56" s="390"/>
    </row>
    <row r="57" spans="19:26" ht="21">
      <c r="S57" s="1754"/>
      <c r="T57" s="1755"/>
      <c r="U57" s="1755"/>
      <c r="V57" s="1755"/>
      <c r="W57" s="389" t="s">
        <v>1579</v>
      </c>
      <c r="X57" s="389"/>
      <c r="Y57" s="389"/>
      <c r="Z57" s="390"/>
    </row>
    <row r="58" spans="19:26" ht="21" customHeight="1">
      <c r="S58" s="318"/>
      <c r="T58" s="315"/>
      <c r="U58" s="315"/>
      <c r="V58" s="315"/>
      <c r="W58" s="315"/>
      <c r="X58" s="315"/>
      <c r="Y58" s="315"/>
      <c r="Z58" s="321"/>
    </row>
    <row r="59" spans="19:26" ht="21">
      <c r="S59" s="343"/>
      <c r="T59" s="319"/>
      <c r="U59" s="319"/>
      <c r="V59" s="319"/>
      <c r="W59" s="319"/>
      <c r="X59" s="315"/>
      <c r="Y59" s="315"/>
      <c r="Z59" s="321"/>
    </row>
    <row r="60" spans="19:26" ht="21" customHeight="1">
      <c r="S60" s="318"/>
      <c r="T60" s="1756" t="s">
        <v>1580</v>
      </c>
      <c r="U60" s="1757"/>
      <c r="V60" s="1757"/>
      <c r="W60" s="1757"/>
      <c r="X60" s="1757"/>
      <c r="Y60" s="1758"/>
      <c r="Z60" s="321"/>
    </row>
    <row r="61" spans="19:26" ht="21">
      <c r="S61" s="318"/>
      <c r="T61" s="1759"/>
      <c r="U61" s="1760"/>
      <c r="V61" s="1760"/>
      <c r="W61" s="1760"/>
      <c r="X61" s="1760"/>
      <c r="Y61" s="1761"/>
      <c r="Z61" s="321"/>
    </row>
    <row r="62" spans="19:26" ht="21">
      <c r="S62" s="318"/>
      <c r="T62" s="1759"/>
      <c r="U62" s="1760"/>
      <c r="V62" s="1760"/>
      <c r="W62" s="1760"/>
      <c r="X62" s="1760"/>
      <c r="Y62" s="1761"/>
      <c r="Z62" s="321"/>
    </row>
    <row r="63" spans="19:26" ht="21">
      <c r="S63" s="318"/>
      <c r="T63" s="1762"/>
      <c r="U63" s="1763"/>
      <c r="V63" s="1763"/>
      <c r="W63" s="1763"/>
      <c r="X63" s="1763"/>
      <c r="Y63" s="1764"/>
      <c r="Z63" s="321"/>
    </row>
    <row r="64" spans="19:26" ht="21">
      <c r="S64" s="318"/>
      <c r="T64" s="315"/>
      <c r="U64" s="315"/>
      <c r="V64" s="315"/>
      <c r="W64" s="315"/>
      <c r="X64" s="315"/>
      <c r="Y64" s="315"/>
      <c r="Z64" s="321"/>
    </row>
    <row r="65" spans="19:26" ht="21">
      <c r="S65" s="318"/>
      <c r="T65" s="391" t="s">
        <v>1581</v>
      </c>
      <c r="U65" s="315"/>
      <c r="V65" s="315"/>
      <c r="W65" s="315"/>
      <c r="X65" s="315"/>
      <c r="Y65" s="315"/>
      <c r="Z65" s="321"/>
    </row>
    <row r="66" spans="19:26" ht="21">
      <c r="S66" s="318"/>
      <c r="T66" s="315"/>
      <c r="U66" s="315"/>
      <c r="V66" s="315"/>
      <c r="W66" s="315"/>
      <c r="X66" s="315"/>
      <c r="Y66" s="315"/>
      <c r="Z66" s="321"/>
    </row>
    <row r="67" spans="19:26" ht="21">
      <c r="S67" s="318"/>
      <c r="T67" s="315"/>
      <c r="U67" s="315"/>
      <c r="V67" s="315"/>
      <c r="W67" s="315"/>
      <c r="X67" s="315"/>
      <c r="Y67" s="315"/>
      <c r="Z67" s="321"/>
    </row>
    <row r="68" spans="19:26" ht="21">
      <c r="S68" s="343"/>
      <c r="T68" s="319"/>
      <c r="U68" s="319"/>
      <c r="V68" s="319"/>
      <c r="W68" s="319"/>
      <c r="X68" s="319"/>
      <c r="Y68" s="319"/>
      <c r="Z68" s="369"/>
    </row>
    <row r="69" spans="19:26" ht="21">
      <c r="S69" s="343"/>
      <c r="T69" s="319"/>
      <c r="U69" s="319"/>
      <c r="V69" s="319"/>
      <c r="W69" s="319"/>
      <c r="X69" s="319"/>
      <c r="Y69" s="319"/>
      <c r="Z69" s="369"/>
    </row>
    <row r="70" spans="19:26" ht="21">
      <c r="S70" s="343"/>
      <c r="T70" s="319"/>
      <c r="U70" s="319"/>
      <c r="V70" s="319"/>
      <c r="W70" s="319"/>
      <c r="X70" s="319"/>
      <c r="Y70" s="319"/>
      <c r="Z70" s="369"/>
    </row>
    <row r="71" spans="19:26" ht="21">
      <c r="S71" s="343"/>
      <c r="T71" s="319"/>
      <c r="U71" s="319"/>
      <c r="V71" s="319"/>
      <c r="W71" s="319"/>
      <c r="X71" s="319"/>
      <c r="Y71" s="319"/>
      <c r="Z71" s="369"/>
    </row>
    <row r="72" spans="19:26" ht="21">
      <c r="S72" s="343"/>
      <c r="T72" s="319"/>
      <c r="U72" s="319"/>
      <c r="V72" s="319"/>
      <c r="W72" s="319"/>
      <c r="X72" s="319"/>
      <c r="Y72" s="319"/>
      <c r="Z72" s="369"/>
    </row>
    <row r="73" spans="19:26" ht="21">
      <c r="S73" s="343"/>
      <c r="T73" s="319"/>
      <c r="U73" s="319"/>
      <c r="V73" s="319"/>
      <c r="W73" s="319"/>
      <c r="X73" s="319"/>
      <c r="Y73" s="319"/>
      <c r="Z73" s="369"/>
    </row>
    <row r="74" spans="19:26" ht="21">
      <c r="S74" s="343"/>
      <c r="T74" s="319"/>
      <c r="U74" s="319"/>
      <c r="V74" s="319"/>
      <c r="W74" s="319"/>
      <c r="X74" s="319"/>
      <c r="Y74" s="319"/>
      <c r="Z74" s="369"/>
    </row>
    <row r="75" spans="19:26" ht="21">
      <c r="S75" s="343"/>
      <c r="T75" s="319"/>
      <c r="U75" s="319"/>
      <c r="V75" s="319"/>
      <c r="W75" s="319"/>
      <c r="X75" s="319"/>
      <c r="Y75" s="319"/>
      <c r="Z75" s="369"/>
    </row>
    <row r="76" spans="19:26" ht="21">
      <c r="S76" s="1765" t="s">
        <v>1582</v>
      </c>
      <c r="T76" s="1766"/>
      <c r="U76" s="1766"/>
      <c r="V76" s="1766"/>
      <c r="W76" s="392"/>
      <c r="X76" s="392"/>
      <c r="Y76" s="392"/>
      <c r="Z76" s="393"/>
    </row>
    <row r="77" spans="19:26" ht="21">
      <c r="S77" s="318"/>
      <c r="T77" s="315"/>
      <c r="U77" s="315"/>
      <c r="V77" s="315"/>
      <c r="W77" s="315"/>
      <c r="X77" s="315"/>
      <c r="Y77" s="315"/>
      <c r="Z77" s="321"/>
    </row>
    <row r="78" spans="19:26" ht="21">
      <c r="S78" s="296"/>
      <c r="T78" s="301" t="s">
        <v>1583</v>
      </c>
      <c r="U78" s="297"/>
      <c r="V78" s="297"/>
      <c r="W78" s="297"/>
      <c r="X78" s="297"/>
      <c r="Y78" s="297"/>
      <c r="Z78" s="298"/>
    </row>
    <row r="79" spans="19:26" ht="21">
      <c r="S79" s="318"/>
      <c r="T79" s="363" t="s">
        <v>1584</v>
      </c>
      <c r="U79" s="315"/>
      <c r="V79" s="315"/>
      <c r="W79" s="315"/>
      <c r="X79" s="315"/>
      <c r="Y79" s="315"/>
      <c r="Z79" s="321"/>
    </row>
    <row r="80" spans="19:26" ht="21">
      <c r="S80" s="318"/>
      <c r="T80" s="363" t="s">
        <v>1585</v>
      </c>
      <c r="U80" s="315"/>
      <c r="V80" s="315"/>
      <c r="W80" s="315"/>
      <c r="X80" s="315"/>
      <c r="Y80" s="315"/>
      <c r="Z80" s="321"/>
    </row>
    <row r="81" spans="19:27" ht="21">
      <c r="S81" s="318"/>
      <c r="T81" s="394" t="s">
        <v>1586</v>
      </c>
      <c r="U81" s="315"/>
      <c r="V81" s="315"/>
      <c r="W81" s="315"/>
      <c r="X81" s="315"/>
      <c r="Y81" s="315"/>
      <c r="Z81" s="321"/>
    </row>
    <row r="82" spans="19:27" ht="21">
      <c r="S82" s="318"/>
      <c r="T82" s="315"/>
      <c r="U82" s="315"/>
      <c r="V82" s="315"/>
      <c r="W82" s="315"/>
      <c r="X82" s="315"/>
      <c r="Y82" s="315"/>
      <c r="Z82" s="321"/>
    </row>
    <row r="83" spans="19:27" ht="15.75" thickBot="1">
      <c r="S83" s="395">
        <v>12</v>
      </c>
      <c r="T83" s="396">
        <v>12</v>
      </c>
      <c r="U83" s="396">
        <v>12</v>
      </c>
      <c r="V83" s="396">
        <v>12</v>
      </c>
      <c r="W83" s="396">
        <v>12</v>
      </c>
      <c r="X83" s="396">
        <v>12</v>
      </c>
      <c r="Y83" s="396">
        <v>12</v>
      </c>
      <c r="Z83" s="397">
        <v>12</v>
      </c>
      <c r="AA83" s="117" t="s">
        <v>370</v>
      </c>
    </row>
    <row r="84" spans="19:27">
      <c r="AA84" s="118" t="str">
        <f t="shared" ref="AA84" si="2">ADDRESS(ROW(),COLUMN(),4)</f>
        <v>AA84</v>
      </c>
    </row>
  </sheetData>
  <mergeCells count="16">
    <mergeCell ref="S56:V57"/>
    <mergeCell ref="T60:Y63"/>
    <mergeCell ref="S76:V76"/>
    <mergeCell ref="T34:Z35"/>
    <mergeCell ref="W38:W39"/>
    <mergeCell ref="X38:X39"/>
    <mergeCell ref="T43:U44"/>
    <mergeCell ref="T46:V46"/>
    <mergeCell ref="W46:Z46"/>
    <mergeCell ref="C24:C27"/>
    <mergeCell ref="T24:U24"/>
    <mergeCell ref="A2:Q3"/>
    <mergeCell ref="S7:V7"/>
    <mergeCell ref="T15:V15"/>
    <mergeCell ref="T16:V16"/>
    <mergeCell ref="T22:U22"/>
  </mergeCells>
  <hyperlinks>
    <hyperlink ref="D9" r:id="rId1" xr:uid="{A82634DE-EB01-4B21-97B3-111449212A0B}"/>
    <hyperlink ref="D24" r:id="rId2" xr:uid="{E897FE3E-FE55-428D-8B03-C34DA45A25DE}"/>
    <hyperlink ref="D25" r:id="rId3" xr:uid="{052F7DF3-80DC-46E3-8F0E-591A1DC4BC97}"/>
    <hyperlink ref="D26" r:id="rId4" xr:uid="{652D04E6-E9C7-48F9-AE67-5EAAAC9157F4}"/>
    <hyperlink ref="D27" r:id="rId5" xr:uid="{95EBF1F6-C60A-4ADC-831A-D8C4B851ADF6}"/>
  </hyperlinks>
  <pageMargins left="0.7" right="0.7" top="0.75" bottom="0.75" header="0.3" footer="0.3"/>
  <pageSetup paperSize="9" orientation="portrait" r:id="rId6"/>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E26FE-780A-488B-A948-457943005E5E}">
  <sheetPr codeName="Feuil10"/>
  <dimension ref="A1:AX131"/>
  <sheetViews>
    <sheetView showZeros="0" showWhiteSpace="0" zoomScaleNormal="100" zoomScalePageLayoutView="58" workbookViewId="0">
      <selection activeCell="AN8" sqref="AN8"/>
    </sheetView>
  </sheetViews>
  <sheetFormatPr baseColWidth="10" defaultRowHeight="15"/>
  <cols>
    <col min="1" max="1" width="3.7109375" style="122" customWidth="1"/>
    <col min="2" max="2" width="5.42578125" style="160" customWidth="1"/>
    <col min="3" max="3" width="29.85546875" style="160" customWidth="1"/>
    <col min="4" max="4" width="5.42578125" style="160" customWidth="1"/>
    <col min="5" max="5" width="35.5703125" style="160" customWidth="1"/>
    <col min="6" max="6" width="5.42578125" style="160" customWidth="1"/>
    <col min="7" max="7" width="33.28515625" style="160" customWidth="1"/>
    <col min="8" max="8" width="5.42578125" style="160" customWidth="1"/>
    <col min="9" max="9" width="32.28515625" style="160" customWidth="1"/>
    <col min="10" max="10" width="3.42578125" style="160" customWidth="1"/>
    <col min="11" max="11" width="4.140625" style="160" customWidth="1"/>
    <col min="12" max="12" width="5.42578125" style="160" customWidth="1"/>
    <col min="13" max="13" width="20.28515625" style="160" customWidth="1"/>
    <col min="14" max="14" width="5.42578125" style="160" customWidth="1"/>
    <col min="15" max="15" width="18.7109375" style="160" customWidth="1"/>
    <col min="16" max="16" width="5.42578125" style="160" customWidth="1"/>
    <col min="17" max="17" width="18.85546875" style="160" customWidth="1"/>
    <col min="18" max="18" width="5.42578125" style="160" customWidth="1"/>
    <col min="19" max="19" width="16.28515625" style="160" customWidth="1"/>
    <col min="20" max="20" width="2.85546875" style="160" customWidth="1"/>
    <col min="21" max="21" width="5.42578125" style="122" customWidth="1"/>
    <col min="22" max="22" width="4.7109375" style="122" customWidth="1"/>
    <col min="23" max="23" width="34.140625" style="122" customWidth="1"/>
    <col min="24" max="24" width="5.7109375" style="122" customWidth="1"/>
    <col min="25" max="25" width="25.7109375" style="122" customWidth="1"/>
    <col min="26" max="26" width="5.5703125" style="122" bestFit="1" customWidth="1"/>
    <col min="27" max="27" width="27.42578125" style="122" customWidth="1"/>
    <col min="28" max="28" width="5.5703125" style="122" bestFit="1" customWidth="1"/>
    <col min="29" max="29" width="36.7109375" style="122" customWidth="1"/>
    <col min="30" max="30" width="5.5703125" style="122" bestFit="1" customWidth="1"/>
    <col min="31" max="31" width="34" style="122" customWidth="1"/>
    <col min="32" max="32" width="5.5703125" style="122" bestFit="1" customWidth="1"/>
    <col min="33" max="33" width="25.7109375" style="122" customWidth="1"/>
    <col min="34" max="40" width="11.42578125" style="122"/>
    <col min="41" max="41" width="11.42578125" style="179"/>
    <col min="42" max="42" width="168.42578125" style="179" customWidth="1"/>
    <col min="43" max="43" width="11.42578125" style="122"/>
    <col min="44" max="44" width="4.7109375" style="132" customWidth="1"/>
    <col min="45" max="45" width="40.7109375" style="132" customWidth="1"/>
    <col min="46" max="46" width="12.7109375" style="132" customWidth="1"/>
    <col min="47" max="47" width="4.85546875" style="132" customWidth="1"/>
    <col min="48" max="48" width="4.7109375" style="132" customWidth="1"/>
    <col min="49" max="49" width="40.7109375" style="132" customWidth="1"/>
    <col min="50" max="50" width="12.7109375" style="132" customWidth="1"/>
    <col min="51" max="254" width="11.42578125" style="122"/>
    <col min="255" max="255" width="5.42578125" style="122" customWidth="1"/>
    <col min="256" max="256" width="43.5703125" style="122" customWidth="1"/>
    <col min="257" max="257" width="5.42578125" style="122" customWidth="1"/>
    <col min="258" max="258" width="43.5703125" style="122" customWidth="1"/>
    <col min="259" max="259" width="5.42578125" style="122" customWidth="1"/>
    <col min="260" max="260" width="43.5703125" style="122" customWidth="1"/>
    <col min="261" max="261" width="5.42578125" style="122" customWidth="1"/>
    <col min="262" max="262" width="43.5703125" style="122" customWidth="1"/>
    <col min="263" max="263" width="3.42578125" style="122" customWidth="1"/>
    <col min="264" max="264" width="13.7109375" style="122" customWidth="1"/>
    <col min="265" max="265" width="5.42578125" style="122" customWidth="1"/>
    <col min="266" max="266" width="43.5703125" style="122" customWidth="1"/>
    <col min="267" max="267" width="5.42578125" style="122" customWidth="1"/>
    <col min="268" max="268" width="43.5703125" style="122" customWidth="1"/>
    <col min="269" max="269" width="5.42578125" style="122" customWidth="1"/>
    <col min="270" max="270" width="43.5703125" style="122" customWidth="1"/>
    <col min="271" max="271" width="5.42578125" style="122" customWidth="1"/>
    <col min="272" max="272" width="43.5703125" style="122" customWidth="1"/>
    <col min="273" max="273" width="2.85546875" style="122" customWidth="1"/>
    <col min="274" max="510" width="11.42578125" style="122"/>
    <col min="511" max="511" width="5.42578125" style="122" customWidth="1"/>
    <col min="512" max="512" width="43.5703125" style="122" customWidth="1"/>
    <col min="513" max="513" width="5.42578125" style="122" customWidth="1"/>
    <col min="514" max="514" width="43.5703125" style="122" customWidth="1"/>
    <col min="515" max="515" width="5.42578125" style="122" customWidth="1"/>
    <col min="516" max="516" width="43.5703125" style="122" customWidth="1"/>
    <col min="517" max="517" width="5.42578125" style="122" customWidth="1"/>
    <col min="518" max="518" width="43.5703125" style="122" customWidth="1"/>
    <col min="519" max="519" width="3.42578125" style="122" customWidth="1"/>
    <col min="520" max="520" width="13.7109375" style="122" customWidth="1"/>
    <col min="521" max="521" width="5.42578125" style="122" customWidth="1"/>
    <col min="522" max="522" width="43.5703125" style="122" customWidth="1"/>
    <col min="523" max="523" width="5.42578125" style="122" customWidth="1"/>
    <col min="524" max="524" width="43.5703125" style="122" customWidth="1"/>
    <col min="525" max="525" width="5.42578125" style="122" customWidth="1"/>
    <col min="526" max="526" width="43.5703125" style="122" customWidth="1"/>
    <col min="527" max="527" width="5.42578125" style="122" customWidth="1"/>
    <col min="528" max="528" width="43.5703125" style="122" customWidth="1"/>
    <col min="529" max="529" width="2.85546875" style="122" customWidth="1"/>
    <col min="530" max="766" width="11.42578125" style="122"/>
    <col min="767" max="767" width="5.42578125" style="122" customWidth="1"/>
    <col min="768" max="768" width="43.5703125" style="122" customWidth="1"/>
    <col min="769" max="769" width="5.42578125" style="122" customWidth="1"/>
    <col min="770" max="770" width="43.5703125" style="122" customWidth="1"/>
    <col min="771" max="771" width="5.42578125" style="122" customWidth="1"/>
    <col min="772" max="772" width="43.5703125" style="122" customWidth="1"/>
    <col min="773" max="773" width="5.42578125" style="122" customWidth="1"/>
    <col min="774" max="774" width="43.5703125" style="122" customWidth="1"/>
    <col min="775" max="775" width="3.42578125" style="122" customWidth="1"/>
    <col min="776" max="776" width="13.7109375" style="122" customWidth="1"/>
    <col min="777" max="777" width="5.42578125" style="122" customWidth="1"/>
    <col min="778" max="778" width="43.5703125" style="122" customWidth="1"/>
    <col min="779" max="779" width="5.42578125" style="122" customWidth="1"/>
    <col min="780" max="780" width="43.5703125" style="122" customWidth="1"/>
    <col min="781" max="781" width="5.42578125" style="122" customWidth="1"/>
    <col min="782" max="782" width="43.5703125" style="122" customWidth="1"/>
    <col min="783" max="783" width="5.42578125" style="122" customWidth="1"/>
    <col min="784" max="784" width="43.5703125" style="122" customWidth="1"/>
    <col min="785" max="785" width="2.85546875" style="122" customWidth="1"/>
    <col min="786" max="1022" width="11.42578125" style="122"/>
    <col min="1023" max="1023" width="5.42578125" style="122" customWidth="1"/>
    <col min="1024" max="1024" width="43.5703125" style="122" customWidth="1"/>
    <col min="1025" max="1025" width="5.42578125" style="122" customWidth="1"/>
    <col min="1026" max="1026" width="43.5703125" style="122" customWidth="1"/>
    <col min="1027" max="1027" width="5.42578125" style="122" customWidth="1"/>
    <col min="1028" max="1028" width="43.5703125" style="122" customWidth="1"/>
    <col min="1029" max="1029" width="5.42578125" style="122" customWidth="1"/>
    <col min="1030" max="1030" width="43.5703125" style="122" customWidth="1"/>
    <col min="1031" max="1031" width="3.42578125" style="122" customWidth="1"/>
    <col min="1032" max="1032" width="13.7109375" style="122" customWidth="1"/>
    <col min="1033" max="1033" width="5.42578125" style="122" customWidth="1"/>
    <col min="1034" max="1034" width="43.5703125" style="122" customWidth="1"/>
    <col min="1035" max="1035" width="5.42578125" style="122" customWidth="1"/>
    <col min="1036" max="1036" width="43.5703125" style="122" customWidth="1"/>
    <col min="1037" max="1037" width="5.42578125" style="122" customWidth="1"/>
    <col min="1038" max="1038" width="43.5703125" style="122" customWidth="1"/>
    <col min="1039" max="1039" width="5.42578125" style="122" customWidth="1"/>
    <col min="1040" max="1040" width="43.5703125" style="122" customWidth="1"/>
    <col min="1041" max="1041" width="2.85546875" style="122" customWidth="1"/>
    <col min="1042" max="1278" width="11.42578125" style="122"/>
    <col min="1279" max="1279" width="5.42578125" style="122" customWidth="1"/>
    <col min="1280" max="1280" width="43.5703125" style="122" customWidth="1"/>
    <col min="1281" max="1281" width="5.42578125" style="122" customWidth="1"/>
    <col min="1282" max="1282" width="43.5703125" style="122" customWidth="1"/>
    <col min="1283" max="1283" width="5.42578125" style="122" customWidth="1"/>
    <col min="1284" max="1284" width="43.5703125" style="122" customWidth="1"/>
    <col min="1285" max="1285" width="5.42578125" style="122" customWidth="1"/>
    <col min="1286" max="1286" width="43.5703125" style="122" customWidth="1"/>
    <col min="1287" max="1287" width="3.42578125" style="122" customWidth="1"/>
    <col min="1288" max="1288" width="13.7109375" style="122" customWidth="1"/>
    <col min="1289" max="1289" width="5.42578125" style="122" customWidth="1"/>
    <col min="1290" max="1290" width="43.5703125" style="122" customWidth="1"/>
    <col min="1291" max="1291" width="5.42578125" style="122" customWidth="1"/>
    <col min="1292" max="1292" width="43.5703125" style="122" customWidth="1"/>
    <col min="1293" max="1293" width="5.42578125" style="122" customWidth="1"/>
    <col min="1294" max="1294" width="43.5703125" style="122" customWidth="1"/>
    <col min="1295" max="1295" width="5.42578125" style="122" customWidth="1"/>
    <col min="1296" max="1296" width="43.5703125" style="122" customWidth="1"/>
    <col min="1297" max="1297" width="2.85546875" style="122" customWidth="1"/>
    <col min="1298" max="1534" width="11.42578125" style="122"/>
    <col min="1535" max="1535" width="5.42578125" style="122" customWidth="1"/>
    <col min="1536" max="1536" width="43.5703125" style="122" customWidth="1"/>
    <col min="1537" max="1537" width="5.42578125" style="122" customWidth="1"/>
    <col min="1538" max="1538" width="43.5703125" style="122" customWidth="1"/>
    <col min="1539" max="1539" width="5.42578125" style="122" customWidth="1"/>
    <col min="1540" max="1540" width="43.5703125" style="122" customWidth="1"/>
    <col min="1541" max="1541" width="5.42578125" style="122" customWidth="1"/>
    <col min="1542" max="1542" width="43.5703125" style="122" customWidth="1"/>
    <col min="1543" max="1543" width="3.42578125" style="122" customWidth="1"/>
    <col min="1544" max="1544" width="13.7109375" style="122" customWidth="1"/>
    <col min="1545" max="1545" width="5.42578125" style="122" customWidth="1"/>
    <col min="1546" max="1546" width="43.5703125" style="122" customWidth="1"/>
    <col min="1547" max="1547" width="5.42578125" style="122" customWidth="1"/>
    <col min="1548" max="1548" width="43.5703125" style="122" customWidth="1"/>
    <col min="1549" max="1549" width="5.42578125" style="122" customWidth="1"/>
    <col min="1550" max="1550" width="43.5703125" style="122" customWidth="1"/>
    <col min="1551" max="1551" width="5.42578125" style="122" customWidth="1"/>
    <col min="1552" max="1552" width="43.5703125" style="122" customWidth="1"/>
    <col min="1553" max="1553" width="2.85546875" style="122" customWidth="1"/>
    <col min="1554" max="1790" width="11.42578125" style="122"/>
    <col min="1791" max="1791" width="5.42578125" style="122" customWidth="1"/>
    <col min="1792" max="1792" width="43.5703125" style="122" customWidth="1"/>
    <col min="1793" max="1793" width="5.42578125" style="122" customWidth="1"/>
    <col min="1794" max="1794" width="43.5703125" style="122" customWidth="1"/>
    <col min="1795" max="1795" width="5.42578125" style="122" customWidth="1"/>
    <col min="1796" max="1796" width="43.5703125" style="122" customWidth="1"/>
    <col min="1797" max="1797" width="5.42578125" style="122" customWidth="1"/>
    <col min="1798" max="1798" width="43.5703125" style="122" customWidth="1"/>
    <col min="1799" max="1799" width="3.42578125" style="122" customWidth="1"/>
    <col min="1800" max="1800" width="13.7109375" style="122" customWidth="1"/>
    <col min="1801" max="1801" width="5.42578125" style="122" customWidth="1"/>
    <col min="1802" max="1802" width="43.5703125" style="122" customWidth="1"/>
    <col min="1803" max="1803" width="5.42578125" style="122" customWidth="1"/>
    <col min="1804" max="1804" width="43.5703125" style="122" customWidth="1"/>
    <col min="1805" max="1805" width="5.42578125" style="122" customWidth="1"/>
    <col min="1806" max="1806" width="43.5703125" style="122" customWidth="1"/>
    <col min="1807" max="1807" width="5.42578125" style="122" customWidth="1"/>
    <col min="1808" max="1808" width="43.5703125" style="122" customWidth="1"/>
    <col min="1809" max="1809" width="2.85546875" style="122" customWidth="1"/>
    <col min="1810" max="2046" width="11.42578125" style="122"/>
    <col min="2047" max="2047" width="5.42578125" style="122" customWidth="1"/>
    <col min="2048" max="2048" width="43.5703125" style="122" customWidth="1"/>
    <col min="2049" max="2049" width="5.42578125" style="122" customWidth="1"/>
    <col min="2050" max="2050" width="43.5703125" style="122" customWidth="1"/>
    <col min="2051" max="2051" width="5.42578125" style="122" customWidth="1"/>
    <col min="2052" max="2052" width="43.5703125" style="122" customWidth="1"/>
    <col min="2053" max="2053" width="5.42578125" style="122" customWidth="1"/>
    <col min="2054" max="2054" width="43.5703125" style="122" customWidth="1"/>
    <col min="2055" max="2055" width="3.42578125" style="122" customWidth="1"/>
    <col min="2056" max="2056" width="13.7109375" style="122" customWidth="1"/>
    <col min="2057" max="2057" width="5.42578125" style="122" customWidth="1"/>
    <col min="2058" max="2058" width="43.5703125" style="122" customWidth="1"/>
    <col min="2059" max="2059" width="5.42578125" style="122" customWidth="1"/>
    <col min="2060" max="2060" width="43.5703125" style="122" customWidth="1"/>
    <col min="2061" max="2061" width="5.42578125" style="122" customWidth="1"/>
    <col min="2062" max="2062" width="43.5703125" style="122" customWidth="1"/>
    <col min="2063" max="2063" width="5.42578125" style="122" customWidth="1"/>
    <col min="2064" max="2064" width="43.5703125" style="122" customWidth="1"/>
    <col min="2065" max="2065" width="2.85546875" style="122" customWidth="1"/>
    <col min="2066" max="2302" width="11.42578125" style="122"/>
    <col min="2303" max="2303" width="5.42578125" style="122" customWidth="1"/>
    <col min="2304" max="2304" width="43.5703125" style="122" customWidth="1"/>
    <col min="2305" max="2305" width="5.42578125" style="122" customWidth="1"/>
    <col min="2306" max="2306" width="43.5703125" style="122" customWidth="1"/>
    <col min="2307" max="2307" width="5.42578125" style="122" customWidth="1"/>
    <col min="2308" max="2308" width="43.5703125" style="122" customWidth="1"/>
    <col min="2309" max="2309" width="5.42578125" style="122" customWidth="1"/>
    <col min="2310" max="2310" width="43.5703125" style="122" customWidth="1"/>
    <col min="2311" max="2311" width="3.42578125" style="122" customWidth="1"/>
    <col min="2312" max="2312" width="13.7109375" style="122" customWidth="1"/>
    <col min="2313" max="2313" width="5.42578125" style="122" customWidth="1"/>
    <col min="2314" max="2314" width="43.5703125" style="122" customWidth="1"/>
    <col min="2315" max="2315" width="5.42578125" style="122" customWidth="1"/>
    <col min="2316" max="2316" width="43.5703125" style="122" customWidth="1"/>
    <col min="2317" max="2317" width="5.42578125" style="122" customWidth="1"/>
    <col min="2318" max="2318" width="43.5703125" style="122" customWidth="1"/>
    <col min="2319" max="2319" width="5.42578125" style="122" customWidth="1"/>
    <col min="2320" max="2320" width="43.5703125" style="122" customWidth="1"/>
    <col min="2321" max="2321" width="2.85546875" style="122" customWidth="1"/>
    <col min="2322" max="2558" width="11.42578125" style="122"/>
    <col min="2559" max="2559" width="5.42578125" style="122" customWidth="1"/>
    <col min="2560" max="2560" width="43.5703125" style="122" customWidth="1"/>
    <col min="2561" max="2561" width="5.42578125" style="122" customWidth="1"/>
    <col min="2562" max="2562" width="43.5703125" style="122" customWidth="1"/>
    <col min="2563" max="2563" width="5.42578125" style="122" customWidth="1"/>
    <col min="2564" max="2564" width="43.5703125" style="122" customWidth="1"/>
    <col min="2565" max="2565" width="5.42578125" style="122" customWidth="1"/>
    <col min="2566" max="2566" width="43.5703125" style="122" customWidth="1"/>
    <col min="2567" max="2567" width="3.42578125" style="122" customWidth="1"/>
    <col min="2568" max="2568" width="13.7109375" style="122" customWidth="1"/>
    <col min="2569" max="2569" width="5.42578125" style="122" customWidth="1"/>
    <col min="2570" max="2570" width="43.5703125" style="122" customWidth="1"/>
    <col min="2571" max="2571" width="5.42578125" style="122" customWidth="1"/>
    <col min="2572" max="2572" width="43.5703125" style="122" customWidth="1"/>
    <col min="2573" max="2573" width="5.42578125" style="122" customWidth="1"/>
    <col min="2574" max="2574" width="43.5703125" style="122" customWidth="1"/>
    <col min="2575" max="2575" width="5.42578125" style="122" customWidth="1"/>
    <col min="2576" max="2576" width="43.5703125" style="122" customWidth="1"/>
    <col min="2577" max="2577" width="2.85546875" style="122" customWidth="1"/>
    <col min="2578" max="2814" width="11.42578125" style="122"/>
    <col min="2815" max="2815" width="5.42578125" style="122" customWidth="1"/>
    <col min="2816" max="2816" width="43.5703125" style="122" customWidth="1"/>
    <col min="2817" max="2817" width="5.42578125" style="122" customWidth="1"/>
    <col min="2818" max="2818" width="43.5703125" style="122" customWidth="1"/>
    <col min="2819" max="2819" width="5.42578125" style="122" customWidth="1"/>
    <col min="2820" max="2820" width="43.5703125" style="122" customWidth="1"/>
    <col min="2821" max="2821" width="5.42578125" style="122" customWidth="1"/>
    <col min="2822" max="2822" width="43.5703125" style="122" customWidth="1"/>
    <col min="2823" max="2823" width="3.42578125" style="122" customWidth="1"/>
    <col min="2824" max="2824" width="13.7109375" style="122" customWidth="1"/>
    <col min="2825" max="2825" width="5.42578125" style="122" customWidth="1"/>
    <col min="2826" max="2826" width="43.5703125" style="122" customWidth="1"/>
    <col min="2827" max="2827" width="5.42578125" style="122" customWidth="1"/>
    <col min="2828" max="2828" width="43.5703125" style="122" customWidth="1"/>
    <col min="2829" max="2829" width="5.42578125" style="122" customWidth="1"/>
    <col min="2830" max="2830" width="43.5703125" style="122" customWidth="1"/>
    <col min="2831" max="2831" width="5.42578125" style="122" customWidth="1"/>
    <col min="2832" max="2832" width="43.5703125" style="122" customWidth="1"/>
    <col min="2833" max="2833" width="2.85546875" style="122" customWidth="1"/>
    <col min="2834" max="3070" width="11.42578125" style="122"/>
    <col min="3071" max="3071" width="5.42578125" style="122" customWidth="1"/>
    <col min="3072" max="3072" width="43.5703125" style="122" customWidth="1"/>
    <col min="3073" max="3073" width="5.42578125" style="122" customWidth="1"/>
    <col min="3074" max="3074" width="43.5703125" style="122" customWidth="1"/>
    <col min="3075" max="3075" width="5.42578125" style="122" customWidth="1"/>
    <col min="3076" max="3076" width="43.5703125" style="122" customWidth="1"/>
    <col min="3077" max="3077" width="5.42578125" style="122" customWidth="1"/>
    <col min="3078" max="3078" width="43.5703125" style="122" customWidth="1"/>
    <col min="3079" max="3079" width="3.42578125" style="122" customWidth="1"/>
    <col min="3080" max="3080" width="13.7109375" style="122" customWidth="1"/>
    <col min="3081" max="3081" width="5.42578125" style="122" customWidth="1"/>
    <col min="3082" max="3082" width="43.5703125" style="122" customWidth="1"/>
    <col min="3083" max="3083" width="5.42578125" style="122" customWidth="1"/>
    <col min="3084" max="3084" width="43.5703125" style="122" customWidth="1"/>
    <col min="3085" max="3085" width="5.42578125" style="122" customWidth="1"/>
    <col min="3086" max="3086" width="43.5703125" style="122" customWidth="1"/>
    <col min="3087" max="3087" width="5.42578125" style="122" customWidth="1"/>
    <col min="3088" max="3088" width="43.5703125" style="122" customWidth="1"/>
    <col min="3089" max="3089" width="2.85546875" style="122" customWidth="1"/>
    <col min="3090" max="3326" width="11.42578125" style="122"/>
    <col min="3327" max="3327" width="5.42578125" style="122" customWidth="1"/>
    <col min="3328" max="3328" width="43.5703125" style="122" customWidth="1"/>
    <col min="3329" max="3329" width="5.42578125" style="122" customWidth="1"/>
    <col min="3330" max="3330" width="43.5703125" style="122" customWidth="1"/>
    <col min="3331" max="3331" width="5.42578125" style="122" customWidth="1"/>
    <col min="3332" max="3332" width="43.5703125" style="122" customWidth="1"/>
    <col min="3333" max="3333" width="5.42578125" style="122" customWidth="1"/>
    <col min="3334" max="3334" width="43.5703125" style="122" customWidth="1"/>
    <col min="3335" max="3335" width="3.42578125" style="122" customWidth="1"/>
    <col min="3336" max="3336" width="13.7109375" style="122" customWidth="1"/>
    <col min="3337" max="3337" width="5.42578125" style="122" customWidth="1"/>
    <col min="3338" max="3338" width="43.5703125" style="122" customWidth="1"/>
    <col min="3339" max="3339" width="5.42578125" style="122" customWidth="1"/>
    <col min="3340" max="3340" width="43.5703125" style="122" customWidth="1"/>
    <col min="3341" max="3341" width="5.42578125" style="122" customWidth="1"/>
    <col min="3342" max="3342" width="43.5703125" style="122" customWidth="1"/>
    <col min="3343" max="3343" width="5.42578125" style="122" customWidth="1"/>
    <col min="3344" max="3344" width="43.5703125" style="122" customWidth="1"/>
    <col min="3345" max="3345" width="2.85546875" style="122" customWidth="1"/>
    <col min="3346" max="3582" width="11.42578125" style="122"/>
    <col min="3583" max="3583" width="5.42578125" style="122" customWidth="1"/>
    <col min="3584" max="3584" width="43.5703125" style="122" customWidth="1"/>
    <col min="3585" max="3585" width="5.42578125" style="122" customWidth="1"/>
    <col min="3586" max="3586" width="43.5703125" style="122" customWidth="1"/>
    <col min="3587" max="3587" width="5.42578125" style="122" customWidth="1"/>
    <col min="3588" max="3588" width="43.5703125" style="122" customWidth="1"/>
    <col min="3589" max="3589" width="5.42578125" style="122" customWidth="1"/>
    <col min="3590" max="3590" width="43.5703125" style="122" customWidth="1"/>
    <col min="3591" max="3591" width="3.42578125" style="122" customWidth="1"/>
    <col min="3592" max="3592" width="13.7109375" style="122" customWidth="1"/>
    <col min="3593" max="3593" width="5.42578125" style="122" customWidth="1"/>
    <col min="3594" max="3594" width="43.5703125" style="122" customWidth="1"/>
    <col min="3595" max="3595" width="5.42578125" style="122" customWidth="1"/>
    <col min="3596" max="3596" width="43.5703125" style="122" customWidth="1"/>
    <col min="3597" max="3597" width="5.42578125" style="122" customWidth="1"/>
    <col min="3598" max="3598" width="43.5703125" style="122" customWidth="1"/>
    <col min="3599" max="3599" width="5.42578125" style="122" customWidth="1"/>
    <col min="3600" max="3600" width="43.5703125" style="122" customWidth="1"/>
    <col min="3601" max="3601" width="2.85546875" style="122" customWidth="1"/>
    <col min="3602" max="3838" width="11.42578125" style="122"/>
    <col min="3839" max="3839" width="5.42578125" style="122" customWidth="1"/>
    <col min="3840" max="3840" width="43.5703125" style="122" customWidth="1"/>
    <col min="3841" max="3841" width="5.42578125" style="122" customWidth="1"/>
    <col min="3842" max="3842" width="43.5703125" style="122" customWidth="1"/>
    <col min="3843" max="3843" width="5.42578125" style="122" customWidth="1"/>
    <col min="3844" max="3844" width="43.5703125" style="122" customWidth="1"/>
    <col min="3845" max="3845" width="5.42578125" style="122" customWidth="1"/>
    <col min="3846" max="3846" width="43.5703125" style="122" customWidth="1"/>
    <col min="3847" max="3847" width="3.42578125" style="122" customWidth="1"/>
    <col min="3848" max="3848" width="13.7109375" style="122" customWidth="1"/>
    <col min="3849" max="3849" width="5.42578125" style="122" customWidth="1"/>
    <col min="3850" max="3850" width="43.5703125" style="122" customWidth="1"/>
    <col min="3851" max="3851" width="5.42578125" style="122" customWidth="1"/>
    <col min="3852" max="3852" width="43.5703125" style="122" customWidth="1"/>
    <col min="3853" max="3853" width="5.42578125" style="122" customWidth="1"/>
    <col min="3854" max="3854" width="43.5703125" style="122" customWidth="1"/>
    <col min="3855" max="3855" width="5.42578125" style="122" customWidth="1"/>
    <col min="3856" max="3856" width="43.5703125" style="122" customWidth="1"/>
    <col min="3857" max="3857" width="2.85546875" style="122" customWidth="1"/>
    <col min="3858" max="4094" width="11.42578125" style="122"/>
    <col min="4095" max="4095" width="5.42578125" style="122" customWidth="1"/>
    <col min="4096" max="4096" width="43.5703125" style="122" customWidth="1"/>
    <col min="4097" max="4097" width="5.42578125" style="122" customWidth="1"/>
    <col min="4098" max="4098" width="43.5703125" style="122" customWidth="1"/>
    <col min="4099" max="4099" width="5.42578125" style="122" customWidth="1"/>
    <col min="4100" max="4100" width="43.5703125" style="122" customWidth="1"/>
    <col min="4101" max="4101" width="5.42578125" style="122" customWidth="1"/>
    <col min="4102" max="4102" width="43.5703125" style="122" customWidth="1"/>
    <col min="4103" max="4103" width="3.42578125" style="122" customWidth="1"/>
    <col min="4104" max="4104" width="13.7109375" style="122" customWidth="1"/>
    <col min="4105" max="4105" width="5.42578125" style="122" customWidth="1"/>
    <col min="4106" max="4106" width="43.5703125" style="122" customWidth="1"/>
    <col min="4107" max="4107" width="5.42578125" style="122" customWidth="1"/>
    <col min="4108" max="4108" width="43.5703125" style="122" customWidth="1"/>
    <col min="4109" max="4109" width="5.42578125" style="122" customWidth="1"/>
    <col min="4110" max="4110" width="43.5703125" style="122" customWidth="1"/>
    <col min="4111" max="4111" width="5.42578125" style="122" customWidth="1"/>
    <col min="4112" max="4112" width="43.5703125" style="122" customWidth="1"/>
    <col min="4113" max="4113" width="2.85546875" style="122" customWidth="1"/>
    <col min="4114" max="4350" width="11.42578125" style="122"/>
    <col min="4351" max="4351" width="5.42578125" style="122" customWidth="1"/>
    <col min="4352" max="4352" width="43.5703125" style="122" customWidth="1"/>
    <col min="4353" max="4353" width="5.42578125" style="122" customWidth="1"/>
    <col min="4354" max="4354" width="43.5703125" style="122" customWidth="1"/>
    <col min="4355" max="4355" width="5.42578125" style="122" customWidth="1"/>
    <col min="4356" max="4356" width="43.5703125" style="122" customWidth="1"/>
    <col min="4357" max="4357" width="5.42578125" style="122" customWidth="1"/>
    <col min="4358" max="4358" width="43.5703125" style="122" customWidth="1"/>
    <col min="4359" max="4359" width="3.42578125" style="122" customWidth="1"/>
    <col min="4360" max="4360" width="13.7109375" style="122" customWidth="1"/>
    <col min="4361" max="4361" width="5.42578125" style="122" customWidth="1"/>
    <col min="4362" max="4362" width="43.5703125" style="122" customWidth="1"/>
    <col min="4363" max="4363" width="5.42578125" style="122" customWidth="1"/>
    <col min="4364" max="4364" width="43.5703125" style="122" customWidth="1"/>
    <col min="4365" max="4365" width="5.42578125" style="122" customWidth="1"/>
    <col min="4366" max="4366" width="43.5703125" style="122" customWidth="1"/>
    <col min="4367" max="4367" width="5.42578125" style="122" customWidth="1"/>
    <col min="4368" max="4368" width="43.5703125" style="122" customWidth="1"/>
    <col min="4369" max="4369" width="2.85546875" style="122" customWidth="1"/>
    <col min="4370" max="4606" width="11.42578125" style="122"/>
    <col min="4607" max="4607" width="5.42578125" style="122" customWidth="1"/>
    <col min="4608" max="4608" width="43.5703125" style="122" customWidth="1"/>
    <col min="4609" max="4609" width="5.42578125" style="122" customWidth="1"/>
    <col min="4610" max="4610" width="43.5703125" style="122" customWidth="1"/>
    <col min="4611" max="4611" width="5.42578125" style="122" customWidth="1"/>
    <col min="4612" max="4612" width="43.5703125" style="122" customWidth="1"/>
    <col min="4613" max="4613" width="5.42578125" style="122" customWidth="1"/>
    <col min="4614" max="4614" width="43.5703125" style="122" customWidth="1"/>
    <col min="4615" max="4615" width="3.42578125" style="122" customWidth="1"/>
    <col min="4616" max="4616" width="13.7109375" style="122" customWidth="1"/>
    <col min="4617" max="4617" width="5.42578125" style="122" customWidth="1"/>
    <col min="4618" max="4618" width="43.5703125" style="122" customWidth="1"/>
    <col min="4619" max="4619" width="5.42578125" style="122" customWidth="1"/>
    <col min="4620" max="4620" width="43.5703125" style="122" customWidth="1"/>
    <col min="4621" max="4621" width="5.42578125" style="122" customWidth="1"/>
    <col min="4622" max="4622" width="43.5703125" style="122" customWidth="1"/>
    <col min="4623" max="4623" width="5.42578125" style="122" customWidth="1"/>
    <col min="4624" max="4624" width="43.5703125" style="122" customWidth="1"/>
    <col min="4625" max="4625" width="2.85546875" style="122" customWidth="1"/>
    <col min="4626" max="4862" width="11.42578125" style="122"/>
    <col min="4863" max="4863" width="5.42578125" style="122" customWidth="1"/>
    <col min="4864" max="4864" width="43.5703125" style="122" customWidth="1"/>
    <col min="4865" max="4865" width="5.42578125" style="122" customWidth="1"/>
    <col min="4866" max="4866" width="43.5703125" style="122" customWidth="1"/>
    <col min="4867" max="4867" width="5.42578125" style="122" customWidth="1"/>
    <col min="4868" max="4868" width="43.5703125" style="122" customWidth="1"/>
    <col min="4869" max="4869" width="5.42578125" style="122" customWidth="1"/>
    <col min="4870" max="4870" width="43.5703125" style="122" customWidth="1"/>
    <col min="4871" max="4871" width="3.42578125" style="122" customWidth="1"/>
    <col min="4872" max="4872" width="13.7109375" style="122" customWidth="1"/>
    <col min="4873" max="4873" width="5.42578125" style="122" customWidth="1"/>
    <col min="4874" max="4874" width="43.5703125" style="122" customWidth="1"/>
    <col min="4875" max="4875" width="5.42578125" style="122" customWidth="1"/>
    <col min="4876" max="4876" width="43.5703125" style="122" customWidth="1"/>
    <col min="4877" max="4877" width="5.42578125" style="122" customWidth="1"/>
    <col min="4878" max="4878" width="43.5703125" style="122" customWidth="1"/>
    <col min="4879" max="4879" width="5.42578125" style="122" customWidth="1"/>
    <col min="4880" max="4880" width="43.5703125" style="122" customWidth="1"/>
    <col min="4881" max="4881" width="2.85546875" style="122" customWidth="1"/>
    <col min="4882" max="5118" width="11.42578125" style="122"/>
    <col min="5119" max="5119" width="5.42578125" style="122" customWidth="1"/>
    <col min="5120" max="5120" width="43.5703125" style="122" customWidth="1"/>
    <col min="5121" max="5121" width="5.42578125" style="122" customWidth="1"/>
    <col min="5122" max="5122" width="43.5703125" style="122" customWidth="1"/>
    <col min="5123" max="5123" width="5.42578125" style="122" customWidth="1"/>
    <col min="5124" max="5124" width="43.5703125" style="122" customWidth="1"/>
    <col min="5125" max="5125" width="5.42578125" style="122" customWidth="1"/>
    <col min="5126" max="5126" width="43.5703125" style="122" customWidth="1"/>
    <col min="5127" max="5127" width="3.42578125" style="122" customWidth="1"/>
    <col min="5128" max="5128" width="13.7109375" style="122" customWidth="1"/>
    <col min="5129" max="5129" width="5.42578125" style="122" customWidth="1"/>
    <col min="5130" max="5130" width="43.5703125" style="122" customWidth="1"/>
    <col min="5131" max="5131" width="5.42578125" style="122" customWidth="1"/>
    <col min="5132" max="5132" width="43.5703125" style="122" customWidth="1"/>
    <col min="5133" max="5133" width="5.42578125" style="122" customWidth="1"/>
    <col min="5134" max="5134" width="43.5703125" style="122" customWidth="1"/>
    <col min="5135" max="5135" width="5.42578125" style="122" customWidth="1"/>
    <col min="5136" max="5136" width="43.5703125" style="122" customWidth="1"/>
    <col min="5137" max="5137" width="2.85546875" style="122" customWidth="1"/>
    <col min="5138" max="5374" width="11.42578125" style="122"/>
    <col min="5375" max="5375" width="5.42578125" style="122" customWidth="1"/>
    <col min="5376" max="5376" width="43.5703125" style="122" customWidth="1"/>
    <col min="5377" max="5377" width="5.42578125" style="122" customWidth="1"/>
    <col min="5378" max="5378" width="43.5703125" style="122" customWidth="1"/>
    <col min="5379" max="5379" width="5.42578125" style="122" customWidth="1"/>
    <col min="5380" max="5380" width="43.5703125" style="122" customWidth="1"/>
    <col min="5381" max="5381" width="5.42578125" style="122" customWidth="1"/>
    <col min="5382" max="5382" width="43.5703125" style="122" customWidth="1"/>
    <col min="5383" max="5383" width="3.42578125" style="122" customWidth="1"/>
    <col min="5384" max="5384" width="13.7109375" style="122" customWidth="1"/>
    <col min="5385" max="5385" width="5.42578125" style="122" customWidth="1"/>
    <col min="5386" max="5386" width="43.5703125" style="122" customWidth="1"/>
    <col min="5387" max="5387" width="5.42578125" style="122" customWidth="1"/>
    <col min="5388" max="5388" width="43.5703125" style="122" customWidth="1"/>
    <col min="5389" max="5389" width="5.42578125" style="122" customWidth="1"/>
    <col min="5390" max="5390" width="43.5703125" style="122" customWidth="1"/>
    <col min="5391" max="5391" width="5.42578125" style="122" customWidth="1"/>
    <col min="5392" max="5392" width="43.5703125" style="122" customWidth="1"/>
    <col min="5393" max="5393" width="2.85546875" style="122" customWidth="1"/>
    <col min="5394" max="5630" width="11.42578125" style="122"/>
    <col min="5631" max="5631" width="5.42578125" style="122" customWidth="1"/>
    <col min="5632" max="5632" width="43.5703125" style="122" customWidth="1"/>
    <col min="5633" max="5633" width="5.42578125" style="122" customWidth="1"/>
    <col min="5634" max="5634" width="43.5703125" style="122" customWidth="1"/>
    <col min="5635" max="5635" width="5.42578125" style="122" customWidth="1"/>
    <col min="5636" max="5636" width="43.5703125" style="122" customWidth="1"/>
    <col min="5637" max="5637" width="5.42578125" style="122" customWidth="1"/>
    <col min="5638" max="5638" width="43.5703125" style="122" customWidth="1"/>
    <col min="5639" max="5639" width="3.42578125" style="122" customWidth="1"/>
    <col min="5640" max="5640" width="13.7109375" style="122" customWidth="1"/>
    <col min="5641" max="5641" width="5.42578125" style="122" customWidth="1"/>
    <col min="5642" max="5642" width="43.5703125" style="122" customWidth="1"/>
    <col min="5643" max="5643" width="5.42578125" style="122" customWidth="1"/>
    <col min="5644" max="5644" width="43.5703125" style="122" customWidth="1"/>
    <col min="5645" max="5645" width="5.42578125" style="122" customWidth="1"/>
    <col min="5646" max="5646" width="43.5703125" style="122" customWidth="1"/>
    <col min="5647" max="5647" width="5.42578125" style="122" customWidth="1"/>
    <col min="5648" max="5648" width="43.5703125" style="122" customWidth="1"/>
    <col min="5649" max="5649" width="2.85546875" style="122" customWidth="1"/>
    <col min="5650" max="5886" width="11.42578125" style="122"/>
    <col min="5887" max="5887" width="5.42578125" style="122" customWidth="1"/>
    <col min="5888" max="5888" width="43.5703125" style="122" customWidth="1"/>
    <col min="5889" max="5889" width="5.42578125" style="122" customWidth="1"/>
    <col min="5890" max="5890" width="43.5703125" style="122" customWidth="1"/>
    <col min="5891" max="5891" width="5.42578125" style="122" customWidth="1"/>
    <col min="5892" max="5892" width="43.5703125" style="122" customWidth="1"/>
    <col min="5893" max="5893" width="5.42578125" style="122" customWidth="1"/>
    <col min="5894" max="5894" width="43.5703125" style="122" customWidth="1"/>
    <col min="5895" max="5895" width="3.42578125" style="122" customWidth="1"/>
    <col min="5896" max="5896" width="13.7109375" style="122" customWidth="1"/>
    <col min="5897" max="5897" width="5.42578125" style="122" customWidth="1"/>
    <col min="5898" max="5898" width="43.5703125" style="122" customWidth="1"/>
    <col min="5899" max="5899" width="5.42578125" style="122" customWidth="1"/>
    <col min="5900" max="5900" width="43.5703125" style="122" customWidth="1"/>
    <col min="5901" max="5901" width="5.42578125" style="122" customWidth="1"/>
    <col min="5902" max="5902" width="43.5703125" style="122" customWidth="1"/>
    <col min="5903" max="5903" width="5.42578125" style="122" customWidth="1"/>
    <col min="5904" max="5904" width="43.5703125" style="122" customWidth="1"/>
    <col min="5905" max="5905" width="2.85546875" style="122" customWidth="1"/>
    <col min="5906" max="6142" width="11.42578125" style="122"/>
    <col min="6143" max="6143" width="5.42578125" style="122" customWidth="1"/>
    <col min="6144" max="6144" width="43.5703125" style="122" customWidth="1"/>
    <col min="6145" max="6145" width="5.42578125" style="122" customWidth="1"/>
    <col min="6146" max="6146" width="43.5703125" style="122" customWidth="1"/>
    <col min="6147" max="6147" width="5.42578125" style="122" customWidth="1"/>
    <col min="6148" max="6148" width="43.5703125" style="122" customWidth="1"/>
    <col min="6149" max="6149" width="5.42578125" style="122" customWidth="1"/>
    <col min="6150" max="6150" width="43.5703125" style="122" customWidth="1"/>
    <col min="6151" max="6151" width="3.42578125" style="122" customWidth="1"/>
    <col min="6152" max="6152" width="13.7109375" style="122" customWidth="1"/>
    <col min="6153" max="6153" width="5.42578125" style="122" customWidth="1"/>
    <col min="6154" max="6154" width="43.5703125" style="122" customWidth="1"/>
    <col min="6155" max="6155" width="5.42578125" style="122" customWidth="1"/>
    <col min="6156" max="6156" width="43.5703125" style="122" customWidth="1"/>
    <col min="6157" max="6157" width="5.42578125" style="122" customWidth="1"/>
    <col min="6158" max="6158" width="43.5703125" style="122" customWidth="1"/>
    <col min="6159" max="6159" width="5.42578125" style="122" customWidth="1"/>
    <col min="6160" max="6160" width="43.5703125" style="122" customWidth="1"/>
    <col min="6161" max="6161" width="2.85546875" style="122" customWidth="1"/>
    <col min="6162" max="6398" width="11.42578125" style="122"/>
    <col min="6399" max="6399" width="5.42578125" style="122" customWidth="1"/>
    <col min="6400" max="6400" width="43.5703125" style="122" customWidth="1"/>
    <col min="6401" max="6401" width="5.42578125" style="122" customWidth="1"/>
    <col min="6402" max="6402" width="43.5703125" style="122" customWidth="1"/>
    <col min="6403" max="6403" width="5.42578125" style="122" customWidth="1"/>
    <col min="6404" max="6404" width="43.5703125" style="122" customWidth="1"/>
    <col min="6405" max="6405" width="5.42578125" style="122" customWidth="1"/>
    <col min="6406" max="6406" width="43.5703125" style="122" customWidth="1"/>
    <col min="6407" max="6407" width="3.42578125" style="122" customWidth="1"/>
    <col min="6408" max="6408" width="13.7109375" style="122" customWidth="1"/>
    <col min="6409" max="6409" width="5.42578125" style="122" customWidth="1"/>
    <col min="6410" max="6410" width="43.5703125" style="122" customWidth="1"/>
    <col min="6411" max="6411" width="5.42578125" style="122" customWidth="1"/>
    <col min="6412" max="6412" width="43.5703125" style="122" customWidth="1"/>
    <col min="6413" max="6413" width="5.42578125" style="122" customWidth="1"/>
    <col min="6414" max="6414" width="43.5703125" style="122" customWidth="1"/>
    <col min="6415" max="6415" width="5.42578125" style="122" customWidth="1"/>
    <col min="6416" max="6416" width="43.5703125" style="122" customWidth="1"/>
    <col min="6417" max="6417" width="2.85546875" style="122" customWidth="1"/>
    <col min="6418" max="6654" width="11.42578125" style="122"/>
    <col min="6655" max="6655" width="5.42578125" style="122" customWidth="1"/>
    <col min="6656" max="6656" width="43.5703125" style="122" customWidth="1"/>
    <col min="6657" max="6657" width="5.42578125" style="122" customWidth="1"/>
    <col min="6658" max="6658" width="43.5703125" style="122" customWidth="1"/>
    <col min="6659" max="6659" width="5.42578125" style="122" customWidth="1"/>
    <col min="6660" max="6660" width="43.5703125" style="122" customWidth="1"/>
    <col min="6661" max="6661" width="5.42578125" style="122" customWidth="1"/>
    <col min="6662" max="6662" width="43.5703125" style="122" customWidth="1"/>
    <col min="6663" max="6663" width="3.42578125" style="122" customWidth="1"/>
    <col min="6664" max="6664" width="13.7109375" style="122" customWidth="1"/>
    <col min="6665" max="6665" width="5.42578125" style="122" customWidth="1"/>
    <col min="6666" max="6666" width="43.5703125" style="122" customWidth="1"/>
    <col min="6667" max="6667" width="5.42578125" style="122" customWidth="1"/>
    <col min="6668" max="6668" width="43.5703125" style="122" customWidth="1"/>
    <col min="6669" max="6669" width="5.42578125" style="122" customWidth="1"/>
    <col min="6670" max="6670" width="43.5703125" style="122" customWidth="1"/>
    <col min="6671" max="6671" width="5.42578125" style="122" customWidth="1"/>
    <col min="6672" max="6672" width="43.5703125" style="122" customWidth="1"/>
    <col min="6673" max="6673" width="2.85546875" style="122" customWidth="1"/>
    <col min="6674" max="6910" width="11.42578125" style="122"/>
    <col min="6911" max="6911" width="5.42578125" style="122" customWidth="1"/>
    <col min="6912" max="6912" width="43.5703125" style="122" customWidth="1"/>
    <col min="6913" max="6913" width="5.42578125" style="122" customWidth="1"/>
    <col min="6914" max="6914" width="43.5703125" style="122" customWidth="1"/>
    <col min="6915" max="6915" width="5.42578125" style="122" customWidth="1"/>
    <col min="6916" max="6916" width="43.5703125" style="122" customWidth="1"/>
    <col min="6917" max="6917" width="5.42578125" style="122" customWidth="1"/>
    <col min="6918" max="6918" width="43.5703125" style="122" customWidth="1"/>
    <col min="6919" max="6919" width="3.42578125" style="122" customWidth="1"/>
    <col min="6920" max="6920" width="13.7109375" style="122" customWidth="1"/>
    <col min="6921" max="6921" width="5.42578125" style="122" customWidth="1"/>
    <col min="6922" max="6922" width="43.5703125" style="122" customWidth="1"/>
    <col min="6923" max="6923" width="5.42578125" style="122" customWidth="1"/>
    <col min="6924" max="6924" width="43.5703125" style="122" customWidth="1"/>
    <col min="6925" max="6925" width="5.42578125" style="122" customWidth="1"/>
    <col min="6926" max="6926" width="43.5703125" style="122" customWidth="1"/>
    <col min="6927" max="6927" width="5.42578125" style="122" customWidth="1"/>
    <col min="6928" max="6928" width="43.5703125" style="122" customWidth="1"/>
    <col min="6929" max="6929" width="2.85546875" style="122" customWidth="1"/>
    <col min="6930" max="7166" width="11.42578125" style="122"/>
    <col min="7167" max="7167" width="5.42578125" style="122" customWidth="1"/>
    <col min="7168" max="7168" width="43.5703125" style="122" customWidth="1"/>
    <col min="7169" max="7169" width="5.42578125" style="122" customWidth="1"/>
    <col min="7170" max="7170" width="43.5703125" style="122" customWidth="1"/>
    <col min="7171" max="7171" width="5.42578125" style="122" customWidth="1"/>
    <col min="7172" max="7172" width="43.5703125" style="122" customWidth="1"/>
    <col min="7173" max="7173" width="5.42578125" style="122" customWidth="1"/>
    <col min="7174" max="7174" width="43.5703125" style="122" customWidth="1"/>
    <col min="7175" max="7175" width="3.42578125" style="122" customWidth="1"/>
    <col min="7176" max="7176" width="13.7109375" style="122" customWidth="1"/>
    <col min="7177" max="7177" width="5.42578125" style="122" customWidth="1"/>
    <col min="7178" max="7178" width="43.5703125" style="122" customWidth="1"/>
    <col min="7179" max="7179" width="5.42578125" style="122" customWidth="1"/>
    <col min="7180" max="7180" width="43.5703125" style="122" customWidth="1"/>
    <col min="7181" max="7181" width="5.42578125" style="122" customWidth="1"/>
    <col min="7182" max="7182" width="43.5703125" style="122" customWidth="1"/>
    <col min="7183" max="7183" width="5.42578125" style="122" customWidth="1"/>
    <col min="7184" max="7184" width="43.5703125" style="122" customWidth="1"/>
    <col min="7185" max="7185" width="2.85546875" style="122" customWidth="1"/>
    <col min="7186" max="7422" width="11.42578125" style="122"/>
    <col min="7423" max="7423" width="5.42578125" style="122" customWidth="1"/>
    <col min="7424" max="7424" width="43.5703125" style="122" customWidth="1"/>
    <col min="7425" max="7425" width="5.42578125" style="122" customWidth="1"/>
    <col min="7426" max="7426" width="43.5703125" style="122" customWidth="1"/>
    <col min="7427" max="7427" width="5.42578125" style="122" customWidth="1"/>
    <col min="7428" max="7428" width="43.5703125" style="122" customWidth="1"/>
    <col min="7429" max="7429" width="5.42578125" style="122" customWidth="1"/>
    <col min="7430" max="7430" width="43.5703125" style="122" customWidth="1"/>
    <col min="7431" max="7431" width="3.42578125" style="122" customWidth="1"/>
    <col min="7432" max="7432" width="13.7109375" style="122" customWidth="1"/>
    <col min="7433" max="7433" width="5.42578125" style="122" customWidth="1"/>
    <col min="7434" max="7434" width="43.5703125" style="122" customWidth="1"/>
    <col min="7435" max="7435" width="5.42578125" style="122" customWidth="1"/>
    <col min="7436" max="7436" width="43.5703125" style="122" customWidth="1"/>
    <col min="7437" max="7437" width="5.42578125" style="122" customWidth="1"/>
    <col min="7438" max="7438" width="43.5703125" style="122" customWidth="1"/>
    <col min="7439" max="7439" width="5.42578125" style="122" customWidth="1"/>
    <col min="7440" max="7440" width="43.5703125" style="122" customWidth="1"/>
    <col min="7441" max="7441" width="2.85546875" style="122" customWidth="1"/>
    <col min="7442" max="7678" width="11.42578125" style="122"/>
    <col min="7679" max="7679" width="5.42578125" style="122" customWidth="1"/>
    <col min="7680" max="7680" width="43.5703125" style="122" customWidth="1"/>
    <col min="7681" max="7681" width="5.42578125" style="122" customWidth="1"/>
    <col min="7682" max="7682" width="43.5703125" style="122" customWidth="1"/>
    <col min="7683" max="7683" width="5.42578125" style="122" customWidth="1"/>
    <col min="7684" max="7684" width="43.5703125" style="122" customWidth="1"/>
    <col min="7685" max="7685" width="5.42578125" style="122" customWidth="1"/>
    <col min="7686" max="7686" width="43.5703125" style="122" customWidth="1"/>
    <col min="7687" max="7687" width="3.42578125" style="122" customWidth="1"/>
    <col min="7688" max="7688" width="13.7109375" style="122" customWidth="1"/>
    <col min="7689" max="7689" width="5.42578125" style="122" customWidth="1"/>
    <col min="7690" max="7690" width="43.5703125" style="122" customWidth="1"/>
    <col min="7691" max="7691" width="5.42578125" style="122" customWidth="1"/>
    <col min="7692" max="7692" width="43.5703125" style="122" customWidth="1"/>
    <col min="7693" max="7693" width="5.42578125" style="122" customWidth="1"/>
    <col min="7694" max="7694" width="43.5703125" style="122" customWidth="1"/>
    <col min="7695" max="7695" width="5.42578125" style="122" customWidth="1"/>
    <col min="7696" max="7696" width="43.5703125" style="122" customWidth="1"/>
    <col min="7697" max="7697" width="2.85546875" style="122" customWidth="1"/>
    <col min="7698" max="7934" width="11.42578125" style="122"/>
    <col min="7935" max="7935" width="5.42578125" style="122" customWidth="1"/>
    <col min="7936" max="7936" width="43.5703125" style="122" customWidth="1"/>
    <col min="7937" max="7937" width="5.42578125" style="122" customWidth="1"/>
    <col min="7938" max="7938" width="43.5703125" style="122" customWidth="1"/>
    <col min="7939" max="7939" width="5.42578125" style="122" customWidth="1"/>
    <col min="7940" max="7940" width="43.5703125" style="122" customWidth="1"/>
    <col min="7941" max="7941" width="5.42578125" style="122" customWidth="1"/>
    <col min="7942" max="7942" width="43.5703125" style="122" customWidth="1"/>
    <col min="7943" max="7943" width="3.42578125" style="122" customWidth="1"/>
    <col min="7944" max="7944" width="13.7109375" style="122" customWidth="1"/>
    <col min="7945" max="7945" width="5.42578125" style="122" customWidth="1"/>
    <col min="7946" max="7946" width="43.5703125" style="122" customWidth="1"/>
    <col min="7947" max="7947" width="5.42578125" style="122" customWidth="1"/>
    <col min="7948" max="7948" width="43.5703125" style="122" customWidth="1"/>
    <col min="7949" max="7949" width="5.42578125" style="122" customWidth="1"/>
    <col min="7950" max="7950" width="43.5703125" style="122" customWidth="1"/>
    <col min="7951" max="7951" width="5.42578125" style="122" customWidth="1"/>
    <col min="7952" max="7952" width="43.5703125" style="122" customWidth="1"/>
    <col min="7953" max="7953" width="2.85546875" style="122" customWidth="1"/>
    <col min="7954" max="8190" width="11.42578125" style="122"/>
    <col min="8191" max="8191" width="5.42578125" style="122" customWidth="1"/>
    <col min="8192" max="8192" width="43.5703125" style="122" customWidth="1"/>
    <col min="8193" max="8193" width="5.42578125" style="122" customWidth="1"/>
    <col min="8194" max="8194" width="43.5703125" style="122" customWidth="1"/>
    <col min="8195" max="8195" width="5.42578125" style="122" customWidth="1"/>
    <col min="8196" max="8196" width="43.5703125" style="122" customWidth="1"/>
    <col min="8197" max="8197" width="5.42578125" style="122" customWidth="1"/>
    <col min="8198" max="8198" width="43.5703125" style="122" customWidth="1"/>
    <col min="8199" max="8199" width="3.42578125" style="122" customWidth="1"/>
    <col min="8200" max="8200" width="13.7109375" style="122" customWidth="1"/>
    <col min="8201" max="8201" width="5.42578125" style="122" customWidth="1"/>
    <col min="8202" max="8202" width="43.5703125" style="122" customWidth="1"/>
    <col min="8203" max="8203" width="5.42578125" style="122" customWidth="1"/>
    <col min="8204" max="8204" width="43.5703125" style="122" customWidth="1"/>
    <col min="8205" max="8205" width="5.42578125" style="122" customWidth="1"/>
    <col min="8206" max="8206" width="43.5703125" style="122" customWidth="1"/>
    <col min="8207" max="8207" width="5.42578125" style="122" customWidth="1"/>
    <col min="8208" max="8208" width="43.5703125" style="122" customWidth="1"/>
    <col min="8209" max="8209" width="2.85546875" style="122" customWidth="1"/>
    <col min="8210" max="8446" width="11.42578125" style="122"/>
    <col min="8447" max="8447" width="5.42578125" style="122" customWidth="1"/>
    <col min="8448" max="8448" width="43.5703125" style="122" customWidth="1"/>
    <col min="8449" max="8449" width="5.42578125" style="122" customWidth="1"/>
    <col min="8450" max="8450" width="43.5703125" style="122" customWidth="1"/>
    <col min="8451" max="8451" width="5.42578125" style="122" customWidth="1"/>
    <col min="8452" max="8452" width="43.5703125" style="122" customWidth="1"/>
    <col min="8453" max="8453" width="5.42578125" style="122" customWidth="1"/>
    <col min="8454" max="8454" width="43.5703125" style="122" customWidth="1"/>
    <col min="8455" max="8455" width="3.42578125" style="122" customWidth="1"/>
    <col min="8456" max="8456" width="13.7109375" style="122" customWidth="1"/>
    <col min="8457" max="8457" width="5.42578125" style="122" customWidth="1"/>
    <col min="8458" max="8458" width="43.5703125" style="122" customWidth="1"/>
    <col min="8459" max="8459" width="5.42578125" style="122" customWidth="1"/>
    <col min="8460" max="8460" width="43.5703125" style="122" customWidth="1"/>
    <col min="8461" max="8461" width="5.42578125" style="122" customWidth="1"/>
    <col min="8462" max="8462" width="43.5703125" style="122" customWidth="1"/>
    <col min="8463" max="8463" width="5.42578125" style="122" customWidth="1"/>
    <col min="8464" max="8464" width="43.5703125" style="122" customWidth="1"/>
    <col min="8465" max="8465" width="2.85546875" style="122" customWidth="1"/>
    <col min="8466" max="8702" width="11.42578125" style="122"/>
    <col min="8703" max="8703" width="5.42578125" style="122" customWidth="1"/>
    <col min="8704" max="8704" width="43.5703125" style="122" customWidth="1"/>
    <col min="8705" max="8705" width="5.42578125" style="122" customWidth="1"/>
    <col min="8706" max="8706" width="43.5703125" style="122" customWidth="1"/>
    <col min="8707" max="8707" width="5.42578125" style="122" customWidth="1"/>
    <col min="8708" max="8708" width="43.5703125" style="122" customWidth="1"/>
    <col min="8709" max="8709" width="5.42578125" style="122" customWidth="1"/>
    <col min="8710" max="8710" width="43.5703125" style="122" customWidth="1"/>
    <col min="8711" max="8711" width="3.42578125" style="122" customWidth="1"/>
    <col min="8712" max="8712" width="13.7109375" style="122" customWidth="1"/>
    <col min="8713" max="8713" width="5.42578125" style="122" customWidth="1"/>
    <col min="8714" max="8714" width="43.5703125" style="122" customWidth="1"/>
    <col min="8715" max="8715" width="5.42578125" style="122" customWidth="1"/>
    <col min="8716" max="8716" width="43.5703125" style="122" customWidth="1"/>
    <col min="8717" max="8717" width="5.42578125" style="122" customWidth="1"/>
    <col min="8718" max="8718" width="43.5703125" style="122" customWidth="1"/>
    <col min="8719" max="8719" width="5.42578125" style="122" customWidth="1"/>
    <col min="8720" max="8720" width="43.5703125" style="122" customWidth="1"/>
    <col min="8721" max="8721" width="2.85546875" style="122" customWidth="1"/>
    <col min="8722" max="8958" width="11.42578125" style="122"/>
    <col min="8959" max="8959" width="5.42578125" style="122" customWidth="1"/>
    <col min="8960" max="8960" width="43.5703125" style="122" customWidth="1"/>
    <col min="8961" max="8961" width="5.42578125" style="122" customWidth="1"/>
    <col min="8962" max="8962" width="43.5703125" style="122" customWidth="1"/>
    <col min="8963" max="8963" width="5.42578125" style="122" customWidth="1"/>
    <col min="8964" max="8964" width="43.5703125" style="122" customWidth="1"/>
    <col min="8965" max="8965" width="5.42578125" style="122" customWidth="1"/>
    <col min="8966" max="8966" width="43.5703125" style="122" customWidth="1"/>
    <col min="8967" max="8967" width="3.42578125" style="122" customWidth="1"/>
    <col min="8968" max="8968" width="13.7109375" style="122" customWidth="1"/>
    <col min="8969" max="8969" width="5.42578125" style="122" customWidth="1"/>
    <col min="8970" max="8970" width="43.5703125" style="122" customWidth="1"/>
    <col min="8971" max="8971" width="5.42578125" style="122" customWidth="1"/>
    <col min="8972" max="8972" width="43.5703125" style="122" customWidth="1"/>
    <col min="8973" max="8973" width="5.42578125" style="122" customWidth="1"/>
    <col min="8974" max="8974" width="43.5703125" style="122" customWidth="1"/>
    <col min="8975" max="8975" width="5.42578125" style="122" customWidth="1"/>
    <col min="8976" max="8976" width="43.5703125" style="122" customWidth="1"/>
    <col min="8977" max="8977" width="2.85546875" style="122" customWidth="1"/>
    <col min="8978" max="9214" width="11.42578125" style="122"/>
    <col min="9215" max="9215" width="5.42578125" style="122" customWidth="1"/>
    <col min="9216" max="9216" width="43.5703125" style="122" customWidth="1"/>
    <col min="9217" max="9217" width="5.42578125" style="122" customWidth="1"/>
    <col min="9218" max="9218" width="43.5703125" style="122" customWidth="1"/>
    <col min="9219" max="9219" width="5.42578125" style="122" customWidth="1"/>
    <col min="9220" max="9220" width="43.5703125" style="122" customWidth="1"/>
    <col min="9221" max="9221" width="5.42578125" style="122" customWidth="1"/>
    <col min="9222" max="9222" width="43.5703125" style="122" customWidth="1"/>
    <col min="9223" max="9223" width="3.42578125" style="122" customWidth="1"/>
    <col min="9224" max="9224" width="13.7109375" style="122" customWidth="1"/>
    <col min="9225" max="9225" width="5.42578125" style="122" customWidth="1"/>
    <col min="9226" max="9226" width="43.5703125" style="122" customWidth="1"/>
    <col min="9227" max="9227" width="5.42578125" style="122" customWidth="1"/>
    <col min="9228" max="9228" width="43.5703125" style="122" customWidth="1"/>
    <col min="9229" max="9229" width="5.42578125" style="122" customWidth="1"/>
    <col min="9230" max="9230" width="43.5703125" style="122" customWidth="1"/>
    <col min="9231" max="9231" width="5.42578125" style="122" customWidth="1"/>
    <col min="9232" max="9232" width="43.5703125" style="122" customWidth="1"/>
    <col min="9233" max="9233" width="2.85546875" style="122" customWidth="1"/>
    <col min="9234" max="9470" width="11.42578125" style="122"/>
    <col min="9471" max="9471" width="5.42578125" style="122" customWidth="1"/>
    <col min="9472" max="9472" width="43.5703125" style="122" customWidth="1"/>
    <col min="9473" max="9473" width="5.42578125" style="122" customWidth="1"/>
    <col min="9474" max="9474" width="43.5703125" style="122" customWidth="1"/>
    <col min="9475" max="9475" width="5.42578125" style="122" customWidth="1"/>
    <col min="9476" max="9476" width="43.5703125" style="122" customWidth="1"/>
    <col min="9477" max="9477" width="5.42578125" style="122" customWidth="1"/>
    <col min="9478" max="9478" width="43.5703125" style="122" customWidth="1"/>
    <col min="9479" max="9479" width="3.42578125" style="122" customWidth="1"/>
    <col min="9480" max="9480" width="13.7109375" style="122" customWidth="1"/>
    <col min="9481" max="9481" width="5.42578125" style="122" customWidth="1"/>
    <col min="9482" max="9482" width="43.5703125" style="122" customWidth="1"/>
    <col min="9483" max="9483" width="5.42578125" style="122" customWidth="1"/>
    <col min="9484" max="9484" width="43.5703125" style="122" customWidth="1"/>
    <col min="9485" max="9485" width="5.42578125" style="122" customWidth="1"/>
    <col min="9486" max="9486" width="43.5703125" style="122" customWidth="1"/>
    <col min="9487" max="9487" width="5.42578125" style="122" customWidth="1"/>
    <col min="9488" max="9488" width="43.5703125" style="122" customWidth="1"/>
    <col min="9489" max="9489" width="2.85546875" style="122" customWidth="1"/>
    <col min="9490" max="9726" width="11.42578125" style="122"/>
    <col min="9727" max="9727" width="5.42578125" style="122" customWidth="1"/>
    <col min="9728" max="9728" width="43.5703125" style="122" customWidth="1"/>
    <col min="9729" max="9729" width="5.42578125" style="122" customWidth="1"/>
    <col min="9730" max="9730" width="43.5703125" style="122" customWidth="1"/>
    <col min="9731" max="9731" width="5.42578125" style="122" customWidth="1"/>
    <col min="9732" max="9732" width="43.5703125" style="122" customWidth="1"/>
    <col min="9733" max="9733" width="5.42578125" style="122" customWidth="1"/>
    <col min="9734" max="9734" width="43.5703125" style="122" customWidth="1"/>
    <col min="9735" max="9735" width="3.42578125" style="122" customWidth="1"/>
    <col min="9736" max="9736" width="13.7109375" style="122" customWidth="1"/>
    <col min="9737" max="9737" width="5.42578125" style="122" customWidth="1"/>
    <col min="9738" max="9738" width="43.5703125" style="122" customWidth="1"/>
    <col min="9739" max="9739" width="5.42578125" style="122" customWidth="1"/>
    <col min="9740" max="9740" width="43.5703125" style="122" customWidth="1"/>
    <col min="9741" max="9741" width="5.42578125" style="122" customWidth="1"/>
    <col min="9742" max="9742" width="43.5703125" style="122" customWidth="1"/>
    <col min="9743" max="9743" width="5.42578125" style="122" customWidth="1"/>
    <col min="9744" max="9744" width="43.5703125" style="122" customWidth="1"/>
    <col min="9745" max="9745" width="2.85546875" style="122" customWidth="1"/>
    <col min="9746" max="9982" width="11.42578125" style="122"/>
    <col min="9983" max="9983" width="5.42578125" style="122" customWidth="1"/>
    <col min="9984" max="9984" width="43.5703125" style="122" customWidth="1"/>
    <col min="9985" max="9985" width="5.42578125" style="122" customWidth="1"/>
    <col min="9986" max="9986" width="43.5703125" style="122" customWidth="1"/>
    <col min="9987" max="9987" width="5.42578125" style="122" customWidth="1"/>
    <col min="9988" max="9988" width="43.5703125" style="122" customWidth="1"/>
    <col min="9989" max="9989" width="5.42578125" style="122" customWidth="1"/>
    <col min="9990" max="9990" width="43.5703125" style="122" customWidth="1"/>
    <col min="9991" max="9991" width="3.42578125" style="122" customWidth="1"/>
    <col min="9992" max="9992" width="13.7109375" style="122" customWidth="1"/>
    <col min="9993" max="9993" width="5.42578125" style="122" customWidth="1"/>
    <col min="9994" max="9994" width="43.5703125" style="122" customWidth="1"/>
    <col min="9995" max="9995" width="5.42578125" style="122" customWidth="1"/>
    <col min="9996" max="9996" width="43.5703125" style="122" customWidth="1"/>
    <col min="9997" max="9997" width="5.42578125" style="122" customWidth="1"/>
    <col min="9998" max="9998" width="43.5703125" style="122" customWidth="1"/>
    <col min="9999" max="9999" width="5.42578125" style="122" customWidth="1"/>
    <col min="10000" max="10000" width="43.5703125" style="122" customWidth="1"/>
    <col min="10001" max="10001" width="2.85546875" style="122" customWidth="1"/>
    <col min="10002" max="10238" width="11.42578125" style="122"/>
    <col min="10239" max="10239" width="5.42578125" style="122" customWidth="1"/>
    <col min="10240" max="10240" width="43.5703125" style="122" customWidth="1"/>
    <col min="10241" max="10241" width="5.42578125" style="122" customWidth="1"/>
    <col min="10242" max="10242" width="43.5703125" style="122" customWidth="1"/>
    <col min="10243" max="10243" width="5.42578125" style="122" customWidth="1"/>
    <col min="10244" max="10244" width="43.5703125" style="122" customWidth="1"/>
    <col min="10245" max="10245" width="5.42578125" style="122" customWidth="1"/>
    <col min="10246" max="10246" width="43.5703125" style="122" customWidth="1"/>
    <col min="10247" max="10247" width="3.42578125" style="122" customWidth="1"/>
    <col min="10248" max="10248" width="13.7109375" style="122" customWidth="1"/>
    <col min="10249" max="10249" width="5.42578125" style="122" customWidth="1"/>
    <col min="10250" max="10250" width="43.5703125" style="122" customWidth="1"/>
    <col min="10251" max="10251" width="5.42578125" style="122" customWidth="1"/>
    <col min="10252" max="10252" width="43.5703125" style="122" customWidth="1"/>
    <col min="10253" max="10253" width="5.42578125" style="122" customWidth="1"/>
    <col min="10254" max="10254" width="43.5703125" style="122" customWidth="1"/>
    <col min="10255" max="10255" width="5.42578125" style="122" customWidth="1"/>
    <col min="10256" max="10256" width="43.5703125" style="122" customWidth="1"/>
    <col min="10257" max="10257" width="2.85546875" style="122" customWidth="1"/>
    <col min="10258" max="10494" width="11.42578125" style="122"/>
    <col min="10495" max="10495" width="5.42578125" style="122" customWidth="1"/>
    <col min="10496" max="10496" width="43.5703125" style="122" customWidth="1"/>
    <col min="10497" max="10497" width="5.42578125" style="122" customWidth="1"/>
    <col min="10498" max="10498" width="43.5703125" style="122" customWidth="1"/>
    <col min="10499" max="10499" width="5.42578125" style="122" customWidth="1"/>
    <col min="10500" max="10500" width="43.5703125" style="122" customWidth="1"/>
    <col min="10501" max="10501" width="5.42578125" style="122" customWidth="1"/>
    <col min="10502" max="10502" width="43.5703125" style="122" customWidth="1"/>
    <col min="10503" max="10503" width="3.42578125" style="122" customWidth="1"/>
    <col min="10504" max="10504" width="13.7109375" style="122" customWidth="1"/>
    <col min="10505" max="10505" width="5.42578125" style="122" customWidth="1"/>
    <col min="10506" max="10506" width="43.5703125" style="122" customWidth="1"/>
    <col min="10507" max="10507" width="5.42578125" style="122" customWidth="1"/>
    <col min="10508" max="10508" width="43.5703125" style="122" customWidth="1"/>
    <col min="10509" max="10509" width="5.42578125" style="122" customWidth="1"/>
    <col min="10510" max="10510" width="43.5703125" style="122" customWidth="1"/>
    <col min="10511" max="10511" width="5.42578125" style="122" customWidth="1"/>
    <col min="10512" max="10512" width="43.5703125" style="122" customWidth="1"/>
    <col min="10513" max="10513" width="2.85546875" style="122" customWidth="1"/>
    <col min="10514" max="10750" width="11.42578125" style="122"/>
    <col min="10751" max="10751" width="5.42578125" style="122" customWidth="1"/>
    <col min="10752" max="10752" width="43.5703125" style="122" customWidth="1"/>
    <col min="10753" max="10753" width="5.42578125" style="122" customWidth="1"/>
    <col min="10754" max="10754" width="43.5703125" style="122" customWidth="1"/>
    <col min="10755" max="10755" width="5.42578125" style="122" customWidth="1"/>
    <col min="10756" max="10756" width="43.5703125" style="122" customWidth="1"/>
    <col min="10757" max="10757" width="5.42578125" style="122" customWidth="1"/>
    <col min="10758" max="10758" width="43.5703125" style="122" customWidth="1"/>
    <col min="10759" max="10759" width="3.42578125" style="122" customWidth="1"/>
    <col min="10760" max="10760" width="13.7109375" style="122" customWidth="1"/>
    <col min="10761" max="10761" width="5.42578125" style="122" customWidth="1"/>
    <col min="10762" max="10762" width="43.5703125" style="122" customWidth="1"/>
    <col min="10763" max="10763" width="5.42578125" style="122" customWidth="1"/>
    <col min="10764" max="10764" width="43.5703125" style="122" customWidth="1"/>
    <col min="10765" max="10765" width="5.42578125" style="122" customWidth="1"/>
    <col min="10766" max="10766" width="43.5703125" style="122" customWidth="1"/>
    <col min="10767" max="10767" width="5.42578125" style="122" customWidth="1"/>
    <col min="10768" max="10768" width="43.5703125" style="122" customWidth="1"/>
    <col min="10769" max="10769" width="2.85546875" style="122" customWidth="1"/>
    <col min="10770" max="11006" width="11.42578125" style="122"/>
    <col min="11007" max="11007" width="5.42578125" style="122" customWidth="1"/>
    <col min="11008" max="11008" width="43.5703125" style="122" customWidth="1"/>
    <col min="11009" max="11009" width="5.42578125" style="122" customWidth="1"/>
    <col min="11010" max="11010" width="43.5703125" style="122" customWidth="1"/>
    <col min="11011" max="11011" width="5.42578125" style="122" customWidth="1"/>
    <col min="11012" max="11012" width="43.5703125" style="122" customWidth="1"/>
    <col min="11013" max="11013" width="5.42578125" style="122" customWidth="1"/>
    <col min="11014" max="11014" width="43.5703125" style="122" customWidth="1"/>
    <col min="11015" max="11015" width="3.42578125" style="122" customWidth="1"/>
    <col min="11016" max="11016" width="13.7109375" style="122" customWidth="1"/>
    <col min="11017" max="11017" width="5.42578125" style="122" customWidth="1"/>
    <col min="11018" max="11018" width="43.5703125" style="122" customWidth="1"/>
    <col min="11019" max="11019" width="5.42578125" style="122" customWidth="1"/>
    <col min="11020" max="11020" width="43.5703125" style="122" customWidth="1"/>
    <col min="11021" max="11021" width="5.42578125" style="122" customWidth="1"/>
    <col min="11022" max="11022" width="43.5703125" style="122" customWidth="1"/>
    <col min="11023" max="11023" width="5.42578125" style="122" customWidth="1"/>
    <col min="11024" max="11024" width="43.5703125" style="122" customWidth="1"/>
    <col min="11025" max="11025" width="2.85546875" style="122" customWidth="1"/>
    <col min="11026" max="11262" width="11.42578125" style="122"/>
    <col min="11263" max="11263" width="5.42578125" style="122" customWidth="1"/>
    <col min="11264" max="11264" width="43.5703125" style="122" customWidth="1"/>
    <col min="11265" max="11265" width="5.42578125" style="122" customWidth="1"/>
    <col min="11266" max="11266" width="43.5703125" style="122" customWidth="1"/>
    <col min="11267" max="11267" width="5.42578125" style="122" customWidth="1"/>
    <col min="11268" max="11268" width="43.5703125" style="122" customWidth="1"/>
    <col min="11269" max="11269" width="5.42578125" style="122" customWidth="1"/>
    <col min="11270" max="11270" width="43.5703125" style="122" customWidth="1"/>
    <col min="11271" max="11271" width="3.42578125" style="122" customWidth="1"/>
    <col min="11272" max="11272" width="13.7109375" style="122" customWidth="1"/>
    <col min="11273" max="11273" width="5.42578125" style="122" customWidth="1"/>
    <col min="11274" max="11274" width="43.5703125" style="122" customWidth="1"/>
    <col min="11275" max="11275" width="5.42578125" style="122" customWidth="1"/>
    <col min="11276" max="11276" width="43.5703125" style="122" customWidth="1"/>
    <col min="11277" max="11277" width="5.42578125" style="122" customWidth="1"/>
    <col min="11278" max="11278" width="43.5703125" style="122" customWidth="1"/>
    <col min="11279" max="11279" width="5.42578125" style="122" customWidth="1"/>
    <col min="11280" max="11280" width="43.5703125" style="122" customWidth="1"/>
    <col min="11281" max="11281" width="2.85546875" style="122" customWidth="1"/>
    <col min="11282" max="11518" width="11.42578125" style="122"/>
    <col min="11519" max="11519" width="5.42578125" style="122" customWidth="1"/>
    <col min="11520" max="11520" width="43.5703125" style="122" customWidth="1"/>
    <col min="11521" max="11521" width="5.42578125" style="122" customWidth="1"/>
    <col min="11522" max="11522" width="43.5703125" style="122" customWidth="1"/>
    <col min="11523" max="11523" width="5.42578125" style="122" customWidth="1"/>
    <col min="11524" max="11524" width="43.5703125" style="122" customWidth="1"/>
    <col min="11525" max="11525" width="5.42578125" style="122" customWidth="1"/>
    <col min="11526" max="11526" width="43.5703125" style="122" customWidth="1"/>
    <col min="11527" max="11527" width="3.42578125" style="122" customWidth="1"/>
    <col min="11528" max="11528" width="13.7109375" style="122" customWidth="1"/>
    <col min="11529" max="11529" width="5.42578125" style="122" customWidth="1"/>
    <col min="11530" max="11530" width="43.5703125" style="122" customWidth="1"/>
    <col min="11531" max="11531" width="5.42578125" style="122" customWidth="1"/>
    <col min="11532" max="11532" width="43.5703125" style="122" customWidth="1"/>
    <col min="11533" max="11533" width="5.42578125" style="122" customWidth="1"/>
    <col min="11534" max="11534" width="43.5703125" style="122" customWidth="1"/>
    <col min="11535" max="11535" width="5.42578125" style="122" customWidth="1"/>
    <col min="11536" max="11536" width="43.5703125" style="122" customWidth="1"/>
    <col min="11537" max="11537" width="2.85546875" style="122" customWidth="1"/>
    <col min="11538" max="11774" width="11.42578125" style="122"/>
    <col min="11775" max="11775" width="5.42578125" style="122" customWidth="1"/>
    <col min="11776" max="11776" width="43.5703125" style="122" customWidth="1"/>
    <col min="11777" max="11777" width="5.42578125" style="122" customWidth="1"/>
    <col min="11778" max="11778" width="43.5703125" style="122" customWidth="1"/>
    <col min="11779" max="11779" width="5.42578125" style="122" customWidth="1"/>
    <col min="11780" max="11780" width="43.5703125" style="122" customWidth="1"/>
    <col min="11781" max="11781" width="5.42578125" style="122" customWidth="1"/>
    <col min="11782" max="11782" width="43.5703125" style="122" customWidth="1"/>
    <col min="11783" max="11783" width="3.42578125" style="122" customWidth="1"/>
    <col min="11784" max="11784" width="13.7109375" style="122" customWidth="1"/>
    <col min="11785" max="11785" width="5.42578125" style="122" customWidth="1"/>
    <col min="11786" max="11786" width="43.5703125" style="122" customWidth="1"/>
    <col min="11787" max="11787" width="5.42578125" style="122" customWidth="1"/>
    <col min="11788" max="11788" width="43.5703125" style="122" customWidth="1"/>
    <col min="11789" max="11789" width="5.42578125" style="122" customWidth="1"/>
    <col min="11790" max="11790" width="43.5703125" style="122" customWidth="1"/>
    <col min="11791" max="11791" width="5.42578125" style="122" customWidth="1"/>
    <col min="11792" max="11792" width="43.5703125" style="122" customWidth="1"/>
    <col min="11793" max="11793" width="2.85546875" style="122" customWidth="1"/>
    <col min="11794" max="12030" width="11.42578125" style="122"/>
    <col min="12031" max="12031" width="5.42578125" style="122" customWidth="1"/>
    <col min="12032" max="12032" width="43.5703125" style="122" customWidth="1"/>
    <col min="12033" max="12033" width="5.42578125" style="122" customWidth="1"/>
    <col min="12034" max="12034" width="43.5703125" style="122" customWidth="1"/>
    <col min="12035" max="12035" width="5.42578125" style="122" customWidth="1"/>
    <col min="12036" max="12036" width="43.5703125" style="122" customWidth="1"/>
    <col min="12037" max="12037" width="5.42578125" style="122" customWidth="1"/>
    <col min="12038" max="12038" width="43.5703125" style="122" customWidth="1"/>
    <col min="12039" max="12039" width="3.42578125" style="122" customWidth="1"/>
    <col min="12040" max="12040" width="13.7109375" style="122" customWidth="1"/>
    <col min="12041" max="12041" width="5.42578125" style="122" customWidth="1"/>
    <col min="12042" max="12042" width="43.5703125" style="122" customWidth="1"/>
    <col min="12043" max="12043" width="5.42578125" style="122" customWidth="1"/>
    <col min="12044" max="12044" width="43.5703125" style="122" customWidth="1"/>
    <col min="12045" max="12045" width="5.42578125" style="122" customWidth="1"/>
    <col min="12046" max="12046" width="43.5703125" style="122" customWidth="1"/>
    <col min="12047" max="12047" width="5.42578125" style="122" customWidth="1"/>
    <col min="12048" max="12048" width="43.5703125" style="122" customWidth="1"/>
    <col min="12049" max="12049" width="2.85546875" style="122" customWidth="1"/>
    <col min="12050" max="12286" width="11.42578125" style="122"/>
    <col min="12287" max="12287" width="5.42578125" style="122" customWidth="1"/>
    <col min="12288" max="12288" width="43.5703125" style="122" customWidth="1"/>
    <col min="12289" max="12289" width="5.42578125" style="122" customWidth="1"/>
    <col min="12290" max="12290" width="43.5703125" style="122" customWidth="1"/>
    <col min="12291" max="12291" width="5.42578125" style="122" customWidth="1"/>
    <col min="12292" max="12292" width="43.5703125" style="122" customWidth="1"/>
    <col min="12293" max="12293" width="5.42578125" style="122" customWidth="1"/>
    <col min="12294" max="12294" width="43.5703125" style="122" customWidth="1"/>
    <col min="12295" max="12295" width="3.42578125" style="122" customWidth="1"/>
    <col min="12296" max="12296" width="13.7109375" style="122" customWidth="1"/>
    <col min="12297" max="12297" width="5.42578125" style="122" customWidth="1"/>
    <col min="12298" max="12298" width="43.5703125" style="122" customWidth="1"/>
    <col min="12299" max="12299" width="5.42578125" style="122" customWidth="1"/>
    <col min="12300" max="12300" width="43.5703125" style="122" customWidth="1"/>
    <col min="12301" max="12301" width="5.42578125" style="122" customWidth="1"/>
    <col min="12302" max="12302" width="43.5703125" style="122" customWidth="1"/>
    <col min="12303" max="12303" width="5.42578125" style="122" customWidth="1"/>
    <col min="12304" max="12304" width="43.5703125" style="122" customWidth="1"/>
    <col min="12305" max="12305" width="2.85546875" style="122" customWidth="1"/>
    <col min="12306" max="12542" width="11.42578125" style="122"/>
    <col min="12543" max="12543" width="5.42578125" style="122" customWidth="1"/>
    <col min="12544" max="12544" width="43.5703125" style="122" customWidth="1"/>
    <col min="12545" max="12545" width="5.42578125" style="122" customWidth="1"/>
    <col min="12546" max="12546" width="43.5703125" style="122" customWidth="1"/>
    <col min="12547" max="12547" width="5.42578125" style="122" customWidth="1"/>
    <col min="12548" max="12548" width="43.5703125" style="122" customWidth="1"/>
    <col min="12549" max="12549" width="5.42578125" style="122" customWidth="1"/>
    <col min="12550" max="12550" width="43.5703125" style="122" customWidth="1"/>
    <col min="12551" max="12551" width="3.42578125" style="122" customWidth="1"/>
    <col min="12552" max="12552" width="13.7109375" style="122" customWidth="1"/>
    <col min="12553" max="12553" width="5.42578125" style="122" customWidth="1"/>
    <col min="12554" max="12554" width="43.5703125" style="122" customWidth="1"/>
    <col min="12555" max="12555" width="5.42578125" style="122" customWidth="1"/>
    <col min="12556" max="12556" width="43.5703125" style="122" customWidth="1"/>
    <col min="12557" max="12557" width="5.42578125" style="122" customWidth="1"/>
    <col min="12558" max="12558" width="43.5703125" style="122" customWidth="1"/>
    <col min="12559" max="12559" width="5.42578125" style="122" customWidth="1"/>
    <col min="12560" max="12560" width="43.5703125" style="122" customWidth="1"/>
    <col min="12561" max="12561" width="2.85546875" style="122" customWidth="1"/>
    <col min="12562" max="12798" width="11.42578125" style="122"/>
    <col min="12799" max="12799" width="5.42578125" style="122" customWidth="1"/>
    <col min="12800" max="12800" width="43.5703125" style="122" customWidth="1"/>
    <col min="12801" max="12801" width="5.42578125" style="122" customWidth="1"/>
    <col min="12802" max="12802" width="43.5703125" style="122" customWidth="1"/>
    <col min="12803" max="12803" width="5.42578125" style="122" customWidth="1"/>
    <col min="12804" max="12804" width="43.5703125" style="122" customWidth="1"/>
    <col min="12805" max="12805" width="5.42578125" style="122" customWidth="1"/>
    <col min="12806" max="12806" width="43.5703125" style="122" customWidth="1"/>
    <col min="12807" max="12807" width="3.42578125" style="122" customWidth="1"/>
    <col min="12808" max="12808" width="13.7109375" style="122" customWidth="1"/>
    <col min="12809" max="12809" width="5.42578125" style="122" customWidth="1"/>
    <col min="12810" max="12810" width="43.5703125" style="122" customWidth="1"/>
    <col min="12811" max="12811" width="5.42578125" style="122" customWidth="1"/>
    <col min="12812" max="12812" width="43.5703125" style="122" customWidth="1"/>
    <col min="12813" max="12813" width="5.42578125" style="122" customWidth="1"/>
    <col min="12814" max="12814" width="43.5703125" style="122" customWidth="1"/>
    <col min="12815" max="12815" width="5.42578125" style="122" customWidth="1"/>
    <col min="12816" max="12816" width="43.5703125" style="122" customWidth="1"/>
    <col min="12817" max="12817" width="2.85546875" style="122" customWidth="1"/>
    <col min="12818" max="13054" width="11.42578125" style="122"/>
    <col min="13055" max="13055" width="5.42578125" style="122" customWidth="1"/>
    <col min="13056" max="13056" width="43.5703125" style="122" customWidth="1"/>
    <col min="13057" max="13057" width="5.42578125" style="122" customWidth="1"/>
    <col min="13058" max="13058" width="43.5703125" style="122" customWidth="1"/>
    <col min="13059" max="13059" width="5.42578125" style="122" customWidth="1"/>
    <col min="13060" max="13060" width="43.5703125" style="122" customWidth="1"/>
    <col min="13061" max="13061" width="5.42578125" style="122" customWidth="1"/>
    <col min="13062" max="13062" width="43.5703125" style="122" customWidth="1"/>
    <col min="13063" max="13063" width="3.42578125" style="122" customWidth="1"/>
    <col min="13064" max="13064" width="13.7109375" style="122" customWidth="1"/>
    <col min="13065" max="13065" width="5.42578125" style="122" customWidth="1"/>
    <col min="13066" max="13066" width="43.5703125" style="122" customWidth="1"/>
    <col min="13067" max="13067" width="5.42578125" style="122" customWidth="1"/>
    <col min="13068" max="13068" width="43.5703125" style="122" customWidth="1"/>
    <col min="13069" max="13069" width="5.42578125" style="122" customWidth="1"/>
    <col min="13070" max="13070" width="43.5703125" style="122" customWidth="1"/>
    <col min="13071" max="13071" width="5.42578125" style="122" customWidth="1"/>
    <col min="13072" max="13072" width="43.5703125" style="122" customWidth="1"/>
    <col min="13073" max="13073" width="2.85546875" style="122" customWidth="1"/>
    <col min="13074" max="13310" width="11.42578125" style="122"/>
    <col min="13311" max="13311" width="5.42578125" style="122" customWidth="1"/>
    <col min="13312" max="13312" width="43.5703125" style="122" customWidth="1"/>
    <col min="13313" max="13313" width="5.42578125" style="122" customWidth="1"/>
    <col min="13314" max="13314" width="43.5703125" style="122" customWidth="1"/>
    <col min="13315" max="13315" width="5.42578125" style="122" customWidth="1"/>
    <col min="13316" max="13316" width="43.5703125" style="122" customWidth="1"/>
    <col min="13317" max="13317" width="5.42578125" style="122" customWidth="1"/>
    <col min="13318" max="13318" width="43.5703125" style="122" customWidth="1"/>
    <col min="13319" max="13319" width="3.42578125" style="122" customWidth="1"/>
    <col min="13320" max="13320" width="13.7109375" style="122" customWidth="1"/>
    <col min="13321" max="13321" width="5.42578125" style="122" customWidth="1"/>
    <col min="13322" max="13322" width="43.5703125" style="122" customWidth="1"/>
    <col min="13323" max="13323" width="5.42578125" style="122" customWidth="1"/>
    <col min="13324" max="13324" width="43.5703125" style="122" customWidth="1"/>
    <col min="13325" max="13325" width="5.42578125" style="122" customWidth="1"/>
    <col min="13326" max="13326" width="43.5703125" style="122" customWidth="1"/>
    <col min="13327" max="13327" width="5.42578125" style="122" customWidth="1"/>
    <col min="13328" max="13328" width="43.5703125" style="122" customWidth="1"/>
    <col min="13329" max="13329" width="2.85546875" style="122" customWidth="1"/>
    <col min="13330" max="13566" width="11.42578125" style="122"/>
    <col min="13567" max="13567" width="5.42578125" style="122" customWidth="1"/>
    <col min="13568" max="13568" width="43.5703125" style="122" customWidth="1"/>
    <col min="13569" max="13569" width="5.42578125" style="122" customWidth="1"/>
    <col min="13570" max="13570" width="43.5703125" style="122" customWidth="1"/>
    <col min="13571" max="13571" width="5.42578125" style="122" customWidth="1"/>
    <col min="13572" max="13572" width="43.5703125" style="122" customWidth="1"/>
    <col min="13573" max="13573" width="5.42578125" style="122" customWidth="1"/>
    <col min="13574" max="13574" width="43.5703125" style="122" customWidth="1"/>
    <col min="13575" max="13575" width="3.42578125" style="122" customWidth="1"/>
    <col min="13576" max="13576" width="13.7109375" style="122" customWidth="1"/>
    <col min="13577" max="13577" width="5.42578125" style="122" customWidth="1"/>
    <col min="13578" max="13578" width="43.5703125" style="122" customWidth="1"/>
    <col min="13579" max="13579" width="5.42578125" style="122" customWidth="1"/>
    <col min="13580" max="13580" width="43.5703125" style="122" customWidth="1"/>
    <col min="13581" max="13581" width="5.42578125" style="122" customWidth="1"/>
    <col min="13582" max="13582" width="43.5703125" style="122" customWidth="1"/>
    <col min="13583" max="13583" width="5.42578125" style="122" customWidth="1"/>
    <col min="13584" max="13584" width="43.5703125" style="122" customWidth="1"/>
    <col min="13585" max="13585" width="2.85546875" style="122" customWidth="1"/>
    <col min="13586" max="13822" width="11.42578125" style="122"/>
    <col min="13823" max="13823" width="5.42578125" style="122" customWidth="1"/>
    <col min="13824" max="13824" width="43.5703125" style="122" customWidth="1"/>
    <col min="13825" max="13825" width="5.42578125" style="122" customWidth="1"/>
    <col min="13826" max="13826" width="43.5703125" style="122" customWidth="1"/>
    <col min="13827" max="13827" width="5.42578125" style="122" customWidth="1"/>
    <col min="13828" max="13828" width="43.5703125" style="122" customWidth="1"/>
    <col min="13829" max="13829" width="5.42578125" style="122" customWidth="1"/>
    <col min="13830" max="13830" width="43.5703125" style="122" customWidth="1"/>
    <col min="13831" max="13831" width="3.42578125" style="122" customWidth="1"/>
    <col min="13832" max="13832" width="13.7109375" style="122" customWidth="1"/>
    <col min="13833" max="13833" width="5.42578125" style="122" customWidth="1"/>
    <col min="13834" max="13834" width="43.5703125" style="122" customWidth="1"/>
    <col min="13835" max="13835" width="5.42578125" style="122" customWidth="1"/>
    <col min="13836" max="13836" width="43.5703125" style="122" customWidth="1"/>
    <col min="13837" max="13837" width="5.42578125" style="122" customWidth="1"/>
    <col min="13838" max="13838" width="43.5703125" style="122" customWidth="1"/>
    <col min="13839" max="13839" width="5.42578125" style="122" customWidth="1"/>
    <col min="13840" max="13840" width="43.5703125" style="122" customWidth="1"/>
    <col min="13841" max="13841" width="2.85546875" style="122" customWidth="1"/>
    <col min="13842" max="14078" width="11.42578125" style="122"/>
    <col min="14079" max="14079" width="5.42578125" style="122" customWidth="1"/>
    <col min="14080" max="14080" width="43.5703125" style="122" customWidth="1"/>
    <col min="14081" max="14081" width="5.42578125" style="122" customWidth="1"/>
    <col min="14082" max="14082" width="43.5703125" style="122" customWidth="1"/>
    <col min="14083" max="14083" width="5.42578125" style="122" customWidth="1"/>
    <col min="14084" max="14084" width="43.5703125" style="122" customWidth="1"/>
    <col min="14085" max="14085" width="5.42578125" style="122" customWidth="1"/>
    <col min="14086" max="14086" width="43.5703125" style="122" customWidth="1"/>
    <col min="14087" max="14087" width="3.42578125" style="122" customWidth="1"/>
    <col min="14088" max="14088" width="13.7109375" style="122" customWidth="1"/>
    <col min="14089" max="14089" width="5.42578125" style="122" customWidth="1"/>
    <col min="14090" max="14090" width="43.5703125" style="122" customWidth="1"/>
    <col min="14091" max="14091" width="5.42578125" style="122" customWidth="1"/>
    <col min="14092" max="14092" width="43.5703125" style="122" customWidth="1"/>
    <col min="14093" max="14093" width="5.42578125" style="122" customWidth="1"/>
    <col min="14094" max="14094" width="43.5703125" style="122" customWidth="1"/>
    <col min="14095" max="14095" width="5.42578125" style="122" customWidth="1"/>
    <col min="14096" max="14096" width="43.5703125" style="122" customWidth="1"/>
    <col min="14097" max="14097" width="2.85546875" style="122" customWidth="1"/>
    <col min="14098" max="14334" width="11.42578125" style="122"/>
    <col min="14335" max="14335" width="5.42578125" style="122" customWidth="1"/>
    <col min="14336" max="14336" width="43.5703125" style="122" customWidth="1"/>
    <col min="14337" max="14337" width="5.42578125" style="122" customWidth="1"/>
    <col min="14338" max="14338" width="43.5703125" style="122" customWidth="1"/>
    <col min="14339" max="14339" width="5.42578125" style="122" customWidth="1"/>
    <col min="14340" max="14340" width="43.5703125" style="122" customWidth="1"/>
    <col min="14341" max="14341" width="5.42578125" style="122" customWidth="1"/>
    <col min="14342" max="14342" width="43.5703125" style="122" customWidth="1"/>
    <col min="14343" max="14343" width="3.42578125" style="122" customWidth="1"/>
    <col min="14344" max="14344" width="13.7109375" style="122" customWidth="1"/>
    <col min="14345" max="14345" width="5.42578125" style="122" customWidth="1"/>
    <col min="14346" max="14346" width="43.5703125" style="122" customWidth="1"/>
    <col min="14347" max="14347" width="5.42578125" style="122" customWidth="1"/>
    <col min="14348" max="14348" width="43.5703125" style="122" customWidth="1"/>
    <col min="14349" max="14349" width="5.42578125" style="122" customWidth="1"/>
    <col min="14350" max="14350" width="43.5703125" style="122" customWidth="1"/>
    <col min="14351" max="14351" width="5.42578125" style="122" customWidth="1"/>
    <col min="14352" max="14352" width="43.5703125" style="122" customWidth="1"/>
    <col min="14353" max="14353" width="2.85546875" style="122" customWidth="1"/>
    <col min="14354" max="14590" width="11.42578125" style="122"/>
    <col min="14591" max="14591" width="5.42578125" style="122" customWidth="1"/>
    <col min="14592" max="14592" width="43.5703125" style="122" customWidth="1"/>
    <col min="14593" max="14593" width="5.42578125" style="122" customWidth="1"/>
    <col min="14594" max="14594" width="43.5703125" style="122" customWidth="1"/>
    <col min="14595" max="14595" width="5.42578125" style="122" customWidth="1"/>
    <col min="14596" max="14596" width="43.5703125" style="122" customWidth="1"/>
    <col min="14597" max="14597" width="5.42578125" style="122" customWidth="1"/>
    <col min="14598" max="14598" width="43.5703125" style="122" customWidth="1"/>
    <col min="14599" max="14599" width="3.42578125" style="122" customWidth="1"/>
    <col min="14600" max="14600" width="13.7109375" style="122" customWidth="1"/>
    <col min="14601" max="14601" width="5.42578125" style="122" customWidth="1"/>
    <col min="14602" max="14602" width="43.5703125" style="122" customWidth="1"/>
    <col min="14603" max="14603" width="5.42578125" style="122" customWidth="1"/>
    <col min="14604" max="14604" width="43.5703125" style="122" customWidth="1"/>
    <col min="14605" max="14605" width="5.42578125" style="122" customWidth="1"/>
    <col min="14606" max="14606" width="43.5703125" style="122" customWidth="1"/>
    <col min="14607" max="14607" width="5.42578125" style="122" customWidth="1"/>
    <col min="14608" max="14608" width="43.5703125" style="122" customWidth="1"/>
    <col min="14609" max="14609" width="2.85546875" style="122" customWidth="1"/>
    <col min="14610" max="14846" width="11.42578125" style="122"/>
    <col min="14847" max="14847" width="5.42578125" style="122" customWidth="1"/>
    <col min="14848" max="14848" width="43.5703125" style="122" customWidth="1"/>
    <col min="14849" max="14849" width="5.42578125" style="122" customWidth="1"/>
    <col min="14850" max="14850" width="43.5703125" style="122" customWidth="1"/>
    <col min="14851" max="14851" width="5.42578125" style="122" customWidth="1"/>
    <col min="14852" max="14852" width="43.5703125" style="122" customWidth="1"/>
    <col min="14853" max="14853" width="5.42578125" style="122" customWidth="1"/>
    <col min="14854" max="14854" width="43.5703125" style="122" customWidth="1"/>
    <col min="14855" max="14855" width="3.42578125" style="122" customWidth="1"/>
    <col min="14856" max="14856" width="13.7109375" style="122" customWidth="1"/>
    <col min="14857" max="14857" width="5.42578125" style="122" customWidth="1"/>
    <col min="14858" max="14858" width="43.5703125" style="122" customWidth="1"/>
    <col min="14859" max="14859" width="5.42578125" style="122" customWidth="1"/>
    <col min="14860" max="14860" width="43.5703125" style="122" customWidth="1"/>
    <col min="14861" max="14861" width="5.42578125" style="122" customWidth="1"/>
    <col min="14862" max="14862" width="43.5703125" style="122" customWidth="1"/>
    <col min="14863" max="14863" width="5.42578125" style="122" customWidth="1"/>
    <col min="14864" max="14864" width="43.5703125" style="122" customWidth="1"/>
    <col min="14865" max="14865" width="2.85546875" style="122" customWidth="1"/>
    <col min="14866" max="15102" width="11.42578125" style="122"/>
    <col min="15103" max="15103" width="5.42578125" style="122" customWidth="1"/>
    <col min="15104" max="15104" width="43.5703125" style="122" customWidth="1"/>
    <col min="15105" max="15105" width="5.42578125" style="122" customWidth="1"/>
    <col min="15106" max="15106" width="43.5703125" style="122" customWidth="1"/>
    <col min="15107" max="15107" width="5.42578125" style="122" customWidth="1"/>
    <col min="15108" max="15108" width="43.5703125" style="122" customWidth="1"/>
    <col min="15109" max="15109" width="5.42578125" style="122" customWidth="1"/>
    <col min="15110" max="15110" width="43.5703125" style="122" customWidth="1"/>
    <col min="15111" max="15111" width="3.42578125" style="122" customWidth="1"/>
    <col min="15112" max="15112" width="13.7109375" style="122" customWidth="1"/>
    <col min="15113" max="15113" width="5.42578125" style="122" customWidth="1"/>
    <col min="15114" max="15114" width="43.5703125" style="122" customWidth="1"/>
    <col min="15115" max="15115" width="5.42578125" style="122" customWidth="1"/>
    <col min="15116" max="15116" width="43.5703125" style="122" customWidth="1"/>
    <col min="15117" max="15117" width="5.42578125" style="122" customWidth="1"/>
    <col min="15118" max="15118" width="43.5703125" style="122" customWidth="1"/>
    <col min="15119" max="15119" width="5.42578125" style="122" customWidth="1"/>
    <col min="15120" max="15120" width="43.5703125" style="122" customWidth="1"/>
    <col min="15121" max="15121" width="2.85546875" style="122" customWidth="1"/>
    <col min="15122" max="15358" width="11.42578125" style="122"/>
    <col min="15359" max="15359" width="5.42578125" style="122" customWidth="1"/>
    <col min="15360" max="15360" width="43.5703125" style="122" customWidth="1"/>
    <col min="15361" max="15361" width="5.42578125" style="122" customWidth="1"/>
    <col min="15362" max="15362" width="43.5703125" style="122" customWidth="1"/>
    <col min="15363" max="15363" width="5.42578125" style="122" customWidth="1"/>
    <col min="15364" max="15364" width="43.5703125" style="122" customWidth="1"/>
    <col min="15365" max="15365" width="5.42578125" style="122" customWidth="1"/>
    <col min="15366" max="15366" width="43.5703125" style="122" customWidth="1"/>
    <col min="15367" max="15367" width="3.42578125" style="122" customWidth="1"/>
    <col min="15368" max="15368" width="13.7109375" style="122" customWidth="1"/>
    <col min="15369" max="15369" width="5.42578125" style="122" customWidth="1"/>
    <col min="15370" max="15370" width="43.5703125" style="122" customWidth="1"/>
    <col min="15371" max="15371" width="5.42578125" style="122" customWidth="1"/>
    <col min="15372" max="15372" width="43.5703125" style="122" customWidth="1"/>
    <col min="15373" max="15373" width="5.42578125" style="122" customWidth="1"/>
    <col min="15374" max="15374" width="43.5703125" style="122" customWidth="1"/>
    <col min="15375" max="15375" width="5.42578125" style="122" customWidth="1"/>
    <col min="15376" max="15376" width="43.5703125" style="122" customWidth="1"/>
    <col min="15377" max="15377" width="2.85546875" style="122" customWidth="1"/>
    <col min="15378" max="15614" width="11.42578125" style="122"/>
    <col min="15615" max="15615" width="5.42578125" style="122" customWidth="1"/>
    <col min="15616" max="15616" width="43.5703125" style="122" customWidth="1"/>
    <col min="15617" max="15617" width="5.42578125" style="122" customWidth="1"/>
    <col min="15618" max="15618" width="43.5703125" style="122" customWidth="1"/>
    <col min="15619" max="15619" width="5.42578125" style="122" customWidth="1"/>
    <col min="15620" max="15620" width="43.5703125" style="122" customWidth="1"/>
    <col min="15621" max="15621" width="5.42578125" style="122" customWidth="1"/>
    <col min="15622" max="15622" width="43.5703125" style="122" customWidth="1"/>
    <col min="15623" max="15623" width="3.42578125" style="122" customWidth="1"/>
    <col min="15624" max="15624" width="13.7109375" style="122" customWidth="1"/>
    <col min="15625" max="15625" width="5.42578125" style="122" customWidth="1"/>
    <col min="15626" max="15626" width="43.5703125" style="122" customWidth="1"/>
    <col min="15627" max="15627" width="5.42578125" style="122" customWidth="1"/>
    <col min="15628" max="15628" width="43.5703125" style="122" customWidth="1"/>
    <col min="15629" max="15629" width="5.42578125" style="122" customWidth="1"/>
    <col min="15630" max="15630" width="43.5703125" style="122" customWidth="1"/>
    <col min="15631" max="15631" width="5.42578125" style="122" customWidth="1"/>
    <col min="15632" max="15632" width="43.5703125" style="122" customWidth="1"/>
    <col min="15633" max="15633" width="2.85546875" style="122" customWidth="1"/>
    <col min="15634" max="15870" width="11.42578125" style="122"/>
    <col min="15871" max="15871" width="5.42578125" style="122" customWidth="1"/>
    <col min="15872" max="15872" width="43.5703125" style="122" customWidth="1"/>
    <col min="15873" max="15873" width="5.42578125" style="122" customWidth="1"/>
    <col min="15874" max="15874" width="43.5703125" style="122" customWidth="1"/>
    <col min="15875" max="15875" width="5.42578125" style="122" customWidth="1"/>
    <col min="15876" max="15876" width="43.5703125" style="122" customWidth="1"/>
    <col min="15877" max="15877" width="5.42578125" style="122" customWidth="1"/>
    <col min="15878" max="15878" width="43.5703125" style="122" customWidth="1"/>
    <col min="15879" max="15879" width="3.42578125" style="122" customWidth="1"/>
    <col min="15880" max="15880" width="13.7109375" style="122" customWidth="1"/>
    <col min="15881" max="15881" width="5.42578125" style="122" customWidth="1"/>
    <col min="15882" max="15882" width="43.5703125" style="122" customWidth="1"/>
    <col min="15883" max="15883" width="5.42578125" style="122" customWidth="1"/>
    <col min="15884" max="15884" width="43.5703125" style="122" customWidth="1"/>
    <col min="15885" max="15885" width="5.42578125" style="122" customWidth="1"/>
    <col min="15886" max="15886" width="43.5703125" style="122" customWidth="1"/>
    <col min="15887" max="15887" width="5.42578125" style="122" customWidth="1"/>
    <col min="15888" max="15888" width="43.5703125" style="122" customWidth="1"/>
    <col min="15889" max="15889" width="2.85546875" style="122" customWidth="1"/>
    <col min="15890" max="16126" width="11.42578125" style="122"/>
    <col min="16127" max="16127" width="5.42578125" style="122" customWidth="1"/>
    <col min="16128" max="16128" width="43.5703125" style="122" customWidth="1"/>
    <col min="16129" max="16129" width="5.42578125" style="122" customWidth="1"/>
    <col min="16130" max="16130" width="43.5703125" style="122" customWidth="1"/>
    <col min="16131" max="16131" width="5.42578125" style="122" customWidth="1"/>
    <col min="16132" max="16132" width="43.5703125" style="122" customWidth="1"/>
    <col min="16133" max="16133" width="5.42578125" style="122" customWidth="1"/>
    <col min="16134" max="16134" width="43.5703125" style="122" customWidth="1"/>
    <col min="16135" max="16135" width="3.42578125" style="122" customWidth="1"/>
    <col min="16136" max="16136" width="13.7109375" style="122" customWidth="1"/>
    <col min="16137" max="16137" width="5.42578125" style="122" customWidth="1"/>
    <col min="16138" max="16138" width="43.5703125" style="122" customWidth="1"/>
    <col min="16139" max="16139" width="5.42578125" style="122" customWidth="1"/>
    <col min="16140" max="16140" width="43.5703125" style="122" customWidth="1"/>
    <col min="16141" max="16141" width="5.42578125" style="122" customWidth="1"/>
    <col min="16142" max="16142" width="43.5703125" style="122" customWidth="1"/>
    <col min="16143" max="16143" width="5.42578125" style="122" customWidth="1"/>
    <col min="16144" max="16144" width="43.5703125" style="122" customWidth="1"/>
    <col min="16145" max="16145" width="2.85546875" style="122" customWidth="1"/>
    <col min="16146" max="16384" width="11.42578125" style="122"/>
  </cols>
  <sheetData>
    <row r="1" spans="1:50" ht="26.25">
      <c r="B1" s="123" t="s">
        <v>373</v>
      </c>
      <c r="C1" s="123"/>
      <c r="D1" s="123"/>
      <c r="E1" s="123"/>
      <c r="F1" s="123"/>
      <c r="G1" s="123"/>
      <c r="H1" s="123"/>
      <c r="I1" s="124" t="str">
        <f ca="1">"Page "&amp;_xlfn.SHEET()&amp;" sur "&amp;_xlfn.SHEETS()</f>
        <v>Page 9 sur 11</v>
      </c>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row>
    <row r="2" spans="1:50" ht="19.5" customHeight="1" thickBot="1">
      <c r="B2" s="122"/>
      <c r="C2" s="122"/>
      <c r="D2" s="122"/>
      <c r="E2" s="122"/>
      <c r="F2" s="122"/>
      <c r="G2" s="122"/>
      <c r="H2" s="122"/>
      <c r="I2" s="122"/>
      <c r="J2" s="122"/>
      <c r="K2" s="122"/>
      <c r="L2" s="122"/>
      <c r="M2" s="122"/>
      <c r="N2" s="122"/>
      <c r="O2" s="122"/>
      <c r="P2" s="122"/>
      <c r="Q2" s="122"/>
      <c r="R2" s="122"/>
      <c r="S2" s="122"/>
      <c r="T2" s="122"/>
      <c r="W2" s="1777" t="s">
        <v>374</v>
      </c>
      <c r="X2" s="1777"/>
      <c r="Y2" s="1777"/>
      <c r="Z2" s="1777"/>
      <c r="AA2" s="1777"/>
      <c r="AB2" s="1777"/>
      <c r="AC2" s="1777"/>
      <c r="AD2" s="1777"/>
      <c r="AE2" s="1777"/>
      <c r="AF2" s="1777"/>
      <c r="AG2" s="1777"/>
      <c r="AH2" s="1777"/>
      <c r="AI2" s="1777"/>
      <c r="AJ2" s="1777"/>
      <c r="AK2" s="1777"/>
      <c r="AL2" s="1777"/>
      <c r="AM2" s="1777"/>
      <c r="AN2" s="125"/>
      <c r="AO2" s="126"/>
      <c r="AP2" s="127" t="s">
        <v>375</v>
      </c>
      <c r="AR2" s="128"/>
      <c r="AS2" s="128"/>
      <c r="AT2" s="128"/>
      <c r="AU2" s="128"/>
      <c r="AV2" s="128"/>
      <c r="AW2" s="128"/>
      <c r="AX2" s="128"/>
    </row>
    <row r="3" spans="1:50" ht="33.75" customHeight="1">
      <c r="B3" s="1778" t="s">
        <v>26</v>
      </c>
      <c r="C3" s="1778"/>
      <c r="D3" s="1778"/>
      <c r="E3" s="1778"/>
      <c r="F3" s="1778"/>
      <c r="G3" s="1778"/>
      <c r="H3" s="1778"/>
      <c r="I3" s="1778"/>
      <c r="J3" s="1778"/>
      <c r="K3" s="122"/>
      <c r="L3" s="1779" t="s">
        <v>25</v>
      </c>
      <c r="M3" s="1779"/>
      <c r="N3" s="1779"/>
      <c r="O3" s="1779"/>
      <c r="P3" s="1779"/>
      <c r="Q3" s="1779"/>
      <c r="R3" s="1779"/>
      <c r="S3" s="1779"/>
      <c r="T3" s="1779"/>
      <c r="V3" s="125"/>
      <c r="W3" s="129" t="s">
        <v>376</v>
      </c>
      <c r="Y3" s="125"/>
      <c r="Z3" s="125"/>
      <c r="AA3" s="125"/>
      <c r="AB3" s="125"/>
      <c r="AC3" s="125"/>
      <c r="AD3" s="125"/>
      <c r="AE3" s="125"/>
      <c r="AF3" s="125"/>
      <c r="AG3" s="125"/>
      <c r="AH3" s="130" t="s">
        <v>377</v>
      </c>
      <c r="AI3" s="131"/>
      <c r="AJ3" s="131"/>
      <c r="AK3" s="131"/>
      <c r="AL3" s="131"/>
      <c r="AM3" s="131"/>
      <c r="AN3" s="125"/>
      <c r="AO3" s="126"/>
      <c r="AP3" s="126"/>
      <c r="AR3" s="1780" t="s">
        <v>378</v>
      </c>
      <c r="AS3" s="1781"/>
      <c r="AT3" s="1782"/>
      <c r="AV3" s="1780" t="s">
        <v>379</v>
      </c>
      <c r="AW3" s="1781"/>
      <c r="AX3" s="1782"/>
    </row>
    <row r="4" spans="1:50" ht="40.5" customHeight="1">
      <c r="B4" s="133"/>
      <c r="C4" s="134" t="s">
        <v>15</v>
      </c>
      <c r="D4" s="133"/>
      <c r="E4" s="134" t="s">
        <v>27</v>
      </c>
      <c r="F4" s="133"/>
      <c r="G4" s="134" t="s">
        <v>28</v>
      </c>
      <c r="H4" s="133"/>
      <c r="I4" s="135" t="s">
        <v>29</v>
      </c>
      <c r="J4" s="136"/>
      <c r="K4" s="122"/>
      <c r="L4" s="133"/>
      <c r="M4" s="137" t="s">
        <v>15</v>
      </c>
      <c r="N4" s="133"/>
      <c r="O4" s="137" t="s">
        <v>18</v>
      </c>
      <c r="P4" s="133"/>
      <c r="Q4" s="137" t="s">
        <v>30</v>
      </c>
      <c r="R4" s="133"/>
      <c r="S4" s="138" t="s">
        <v>29</v>
      </c>
      <c r="T4" s="136"/>
      <c r="V4" s="139"/>
      <c r="W4" s="140" t="s">
        <v>15</v>
      </c>
      <c r="X4" s="139"/>
      <c r="Y4" s="141" t="s">
        <v>18</v>
      </c>
      <c r="Z4" s="139"/>
      <c r="AA4" s="141" t="s">
        <v>73</v>
      </c>
      <c r="AB4" s="139"/>
      <c r="AC4" s="141" t="s">
        <v>111</v>
      </c>
      <c r="AD4" s="139"/>
      <c r="AE4" s="140" t="s">
        <v>29</v>
      </c>
      <c r="AF4" s="139"/>
      <c r="AG4" s="140" t="s">
        <v>95</v>
      </c>
      <c r="AH4" s="142">
        <v>1</v>
      </c>
      <c r="AI4" s="143" t="s">
        <v>380</v>
      </c>
      <c r="AJ4" s="144"/>
      <c r="AK4" s="142">
        <f>AH59+1</f>
        <v>57</v>
      </c>
      <c r="AL4" s="143" t="s">
        <v>381</v>
      </c>
      <c r="AM4" s="125"/>
      <c r="AN4" s="125"/>
      <c r="AO4" s="145" t="s">
        <v>305</v>
      </c>
      <c r="AP4" s="146" t="s">
        <v>382</v>
      </c>
      <c r="AR4" s="1783" t="s">
        <v>283</v>
      </c>
      <c r="AS4" s="1783"/>
      <c r="AT4" s="1783"/>
      <c r="AV4" s="1783" t="s">
        <v>283</v>
      </c>
      <c r="AW4" s="1783"/>
      <c r="AX4" s="1783"/>
    </row>
    <row r="5" spans="1:50" ht="33.75" customHeight="1">
      <c r="A5" s="147"/>
      <c r="B5" s="148">
        <v>1</v>
      </c>
      <c r="C5" s="113" t="s">
        <v>32</v>
      </c>
      <c r="D5" s="148">
        <f>B22+1</f>
        <v>16</v>
      </c>
      <c r="E5" s="113" t="s">
        <v>33</v>
      </c>
      <c r="F5" s="148">
        <f>D26+1</f>
        <v>32</v>
      </c>
      <c r="G5" s="113" t="s">
        <v>34</v>
      </c>
      <c r="H5" s="148">
        <f>F24+1</f>
        <v>51</v>
      </c>
      <c r="I5" s="113" t="s">
        <v>35</v>
      </c>
      <c r="J5" s="136"/>
      <c r="K5" s="122"/>
      <c r="L5" s="148">
        <v>1</v>
      </c>
      <c r="M5" s="113" t="s">
        <v>36</v>
      </c>
      <c r="N5" s="148">
        <f>L52+1</f>
        <v>46</v>
      </c>
      <c r="O5" s="113" t="s">
        <v>37</v>
      </c>
      <c r="P5" s="148">
        <f>N52+1</f>
        <v>91</v>
      </c>
      <c r="Q5" s="113" t="s">
        <v>38</v>
      </c>
      <c r="R5" s="148">
        <f>P52+1</f>
        <v>130</v>
      </c>
      <c r="S5" s="113" t="s">
        <v>39</v>
      </c>
      <c r="T5" s="136"/>
      <c r="V5" s="148">
        <v>1</v>
      </c>
      <c r="W5" s="113" t="s">
        <v>36</v>
      </c>
      <c r="X5" s="148">
        <f>V62+1</f>
        <v>56</v>
      </c>
      <c r="Y5" s="113" t="s">
        <v>383</v>
      </c>
      <c r="Z5" s="148">
        <f>X63+1</f>
        <v>113</v>
      </c>
      <c r="AA5" s="113" t="s">
        <v>384</v>
      </c>
      <c r="AB5" s="148">
        <f>Z62+1</f>
        <v>163</v>
      </c>
      <c r="AC5" s="113" t="s">
        <v>119</v>
      </c>
      <c r="AD5" s="148">
        <f>AB62+1</f>
        <v>217</v>
      </c>
      <c r="AE5" s="113" t="s">
        <v>252</v>
      </c>
      <c r="AF5" s="148">
        <f>AD57+1</f>
        <v>268</v>
      </c>
      <c r="AG5" s="113" t="s">
        <v>385</v>
      </c>
      <c r="AH5" s="142">
        <f>LARGE(AH4:AH4,1)+1</f>
        <v>2</v>
      </c>
      <c r="AI5" s="143" t="s">
        <v>386</v>
      </c>
      <c r="AJ5" s="144"/>
      <c r="AK5" s="142">
        <f>LARGE(AK4:AK4,1)+1</f>
        <v>58</v>
      </c>
      <c r="AL5" s="143" t="s">
        <v>387</v>
      </c>
      <c r="AM5" s="125"/>
      <c r="AN5" s="125"/>
      <c r="AO5" s="126"/>
      <c r="AP5" s="149" t="s">
        <v>15</v>
      </c>
      <c r="AR5" s="150"/>
      <c r="AS5" s="1784" t="s">
        <v>388</v>
      </c>
      <c r="AT5" s="1784"/>
      <c r="AV5" s="150"/>
      <c r="AW5" s="1785" t="s">
        <v>389</v>
      </c>
      <c r="AX5" s="1785"/>
    </row>
    <row r="6" spans="1:50" ht="30" customHeight="1">
      <c r="A6" s="151"/>
      <c r="B6" s="148">
        <f>LARGE(B5:B5,1)+1</f>
        <v>2</v>
      </c>
      <c r="C6" s="113" t="s">
        <v>40</v>
      </c>
      <c r="D6" s="148">
        <f>LARGE(D5:D5,1)+1</f>
        <v>17</v>
      </c>
      <c r="E6" s="113" t="s">
        <v>41</v>
      </c>
      <c r="F6" s="148">
        <f>LARGE(F5:F5,1)+1</f>
        <v>33</v>
      </c>
      <c r="G6" s="113" t="s">
        <v>42</v>
      </c>
      <c r="H6" s="148">
        <f>LARGE(H5:H5,1)+1</f>
        <v>52</v>
      </c>
      <c r="I6" s="113" t="s">
        <v>43</v>
      </c>
      <c r="J6" s="136"/>
      <c r="K6" s="122"/>
      <c r="L6" s="148">
        <f>LARGE(L5:L5,1)+1</f>
        <v>2</v>
      </c>
      <c r="M6" s="113" t="s">
        <v>44</v>
      </c>
      <c r="N6" s="148">
        <f>LARGE(N5:N5,1)+1</f>
        <v>47</v>
      </c>
      <c r="O6" s="113" t="s">
        <v>45</v>
      </c>
      <c r="P6" s="148">
        <f>LARGE(P5:P5,1)+1</f>
        <v>92</v>
      </c>
      <c r="Q6" s="113" t="s">
        <v>46</v>
      </c>
      <c r="R6" s="148">
        <f>LARGE(R5:R5,1)+1</f>
        <v>131</v>
      </c>
      <c r="S6" s="113" t="s">
        <v>47</v>
      </c>
      <c r="T6" s="136"/>
      <c r="V6" s="148">
        <f>LARGE(V5:V5,1)+1</f>
        <v>2</v>
      </c>
      <c r="W6" s="113" t="s">
        <v>32</v>
      </c>
      <c r="X6" s="148">
        <f>LARGE(X5:X5,1)+1</f>
        <v>57</v>
      </c>
      <c r="Y6" s="113" t="s">
        <v>229</v>
      </c>
      <c r="Z6" s="148">
        <f>LARGE(Z5:Z5,1)+1</f>
        <v>114</v>
      </c>
      <c r="AA6" s="113" t="s">
        <v>80</v>
      </c>
      <c r="AB6" s="148">
        <f>LARGE(AB5:AB5,1)+1</f>
        <v>164</v>
      </c>
      <c r="AC6" s="113" t="s">
        <v>156</v>
      </c>
      <c r="AD6" s="148">
        <f>LARGE(AD5:AD5,1)+1</f>
        <v>218</v>
      </c>
      <c r="AE6" s="113" t="s">
        <v>390</v>
      </c>
      <c r="AF6" s="148">
        <f>LARGE(AF5:AF5,1)+1</f>
        <v>269</v>
      </c>
      <c r="AG6" s="113" t="s">
        <v>154</v>
      </c>
      <c r="AH6" s="142">
        <f>LARGE(AH4:AH5,1)+1</f>
        <v>3</v>
      </c>
      <c r="AI6" s="143" t="s">
        <v>391</v>
      </c>
      <c r="AJ6" s="144"/>
      <c r="AK6" s="142">
        <f>LARGE(AK4:AK5,1)+1</f>
        <v>59</v>
      </c>
      <c r="AL6" s="143" t="s">
        <v>392</v>
      </c>
      <c r="AM6" s="125"/>
      <c r="AN6" s="125"/>
      <c r="AO6" s="126"/>
      <c r="AP6" s="152" t="s">
        <v>393</v>
      </c>
      <c r="AR6" s="150">
        <v>1</v>
      </c>
      <c r="AS6" s="153" t="s">
        <v>394</v>
      </c>
      <c r="AT6" s="153"/>
      <c r="AV6" s="150"/>
      <c r="AW6" s="1785"/>
      <c r="AX6" s="1785"/>
    </row>
    <row r="7" spans="1:50" ht="18.75">
      <c r="B7" s="148">
        <f>LARGE(B5:B6,1)+1</f>
        <v>3</v>
      </c>
      <c r="C7" s="113" t="s">
        <v>48</v>
      </c>
      <c r="D7" s="148">
        <f>LARGE(D5:D6,1)+1</f>
        <v>18</v>
      </c>
      <c r="E7" s="113" t="s">
        <v>49</v>
      </c>
      <c r="F7" s="148">
        <f>LARGE(F5:F6,1)+1</f>
        <v>34</v>
      </c>
      <c r="G7" s="113" t="s">
        <v>50</v>
      </c>
      <c r="H7" s="148">
        <f>LARGE(H5:H6,1)+1</f>
        <v>53</v>
      </c>
      <c r="I7" s="113" t="s">
        <v>51</v>
      </c>
      <c r="J7" s="136"/>
      <c r="K7" s="122"/>
      <c r="L7" s="148">
        <f>LARGE(L5:L6,1)+1</f>
        <v>3</v>
      </c>
      <c r="M7" s="113" t="s">
        <v>52</v>
      </c>
      <c r="N7" s="148">
        <f>LARGE(N5:N6,1)+1</f>
        <v>48</v>
      </c>
      <c r="O7" s="113" t="s">
        <v>53</v>
      </c>
      <c r="P7" s="148">
        <f>LARGE(P5:P6,1)+1</f>
        <v>93</v>
      </c>
      <c r="Q7" s="113" t="s">
        <v>54</v>
      </c>
      <c r="R7" s="148">
        <f>LARGE(R5:R6,1)+1</f>
        <v>132</v>
      </c>
      <c r="S7" s="113" t="s">
        <v>55</v>
      </c>
      <c r="T7" s="136"/>
      <c r="V7" s="148">
        <f>LARGE(V5:V6,1)+1</f>
        <v>3</v>
      </c>
      <c r="W7" s="113" t="s">
        <v>44</v>
      </c>
      <c r="X7" s="148">
        <f>LARGE(X5:X6,1)+1</f>
        <v>58</v>
      </c>
      <c r="Y7" s="113" t="s">
        <v>232</v>
      </c>
      <c r="Z7" s="148">
        <f>LARGE(Z5:Z6,1)+1</f>
        <v>115</v>
      </c>
      <c r="AA7" s="113" t="s">
        <v>206</v>
      </c>
      <c r="AB7" s="148">
        <f>LARGE(AB5:AB6,1)+1</f>
        <v>165</v>
      </c>
      <c r="AC7" s="113" t="s">
        <v>126</v>
      </c>
      <c r="AD7" s="148">
        <f>LARGE(AD5:AD6,1)+1</f>
        <v>219</v>
      </c>
      <c r="AE7" s="113" t="s">
        <v>255</v>
      </c>
      <c r="AF7" s="148">
        <f>LARGE(AF5:AF6,1)+1</f>
        <v>270</v>
      </c>
      <c r="AG7" s="113" t="s">
        <v>161</v>
      </c>
      <c r="AH7" s="142">
        <f>LARGE(AH4:AH6,1)+1</f>
        <v>4</v>
      </c>
      <c r="AI7" s="143" t="s">
        <v>395</v>
      </c>
      <c r="AJ7" s="144"/>
      <c r="AK7" s="142">
        <f>LARGE(AK4:AK6,1)+1</f>
        <v>60</v>
      </c>
      <c r="AL7" s="143" t="s">
        <v>396</v>
      </c>
      <c r="AM7" s="125"/>
      <c r="AN7" s="125"/>
      <c r="AO7" s="126"/>
      <c r="AP7" s="152" t="s">
        <v>397</v>
      </c>
      <c r="AR7" s="150">
        <v>2</v>
      </c>
      <c r="AS7" s="153" t="s">
        <v>398</v>
      </c>
      <c r="AT7" s="153"/>
      <c r="AV7" s="154" t="s">
        <v>281</v>
      </c>
      <c r="AW7" s="155" t="s">
        <v>399</v>
      </c>
      <c r="AX7" s="153"/>
    </row>
    <row r="8" spans="1:50" ht="46.5" customHeight="1">
      <c r="B8" s="148">
        <f>LARGE(B5:B7,1)+1</f>
        <v>4</v>
      </c>
      <c r="C8" s="113" t="s">
        <v>58</v>
      </c>
      <c r="D8" s="148">
        <f>LARGE(D5:D7,1)+1</f>
        <v>19</v>
      </c>
      <c r="E8" s="113" t="s">
        <v>49</v>
      </c>
      <c r="F8" s="148">
        <f>LARGE(F5:F7,1)+1</f>
        <v>35</v>
      </c>
      <c r="G8" s="113" t="s">
        <v>59</v>
      </c>
      <c r="H8" s="148">
        <f>LARGE(H5:H7,1)+1</f>
        <v>54</v>
      </c>
      <c r="I8" s="113" t="s">
        <v>60</v>
      </c>
      <c r="J8" s="136"/>
      <c r="K8" s="122"/>
      <c r="L8" s="148">
        <f>LARGE(L5:L7,1)+1</f>
        <v>4</v>
      </c>
      <c r="M8" s="113" t="s">
        <v>61</v>
      </c>
      <c r="N8" s="148">
        <f>LARGE(N5:N7,1)+1</f>
        <v>49</v>
      </c>
      <c r="O8" s="113" t="s">
        <v>62</v>
      </c>
      <c r="P8" s="148"/>
      <c r="Q8" s="137" t="s">
        <v>63</v>
      </c>
      <c r="R8" s="148">
        <f>LARGE(R5:R7,1)+1</f>
        <v>133</v>
      </c>
      <c r="S8" s="113" t="s">
        <v>64</v>
      </c>
      <c r="T8" s="136"/>
      <c r="V8" s="148">
        <f>LARGE(V5:V7,1)+1</f>
        <v>4</v>
      </c>
      <c r="W8" s="113" t="s">
        <v>400</v>
      </c>
      <c r="X8" s="148">
        <f>LARGE(X5:X7,1)+1</f>
        <v>59</v>
      </c>
      <c r="Y8" s="113" t="s">
        <v>136</v>
      </c>
      <c r="Z8" s="148">
        <f>LARGE(Z5:Z7,1)+1</f>
        <v>116</v>
      </c>
      <c r="AA8" s="113" t="s">
        <v>401</v>
      </c>
      <c r="AB8" s="148">
        <f>LARGE(AB5:AB7,1)+1</f>
        <v>166</v>
      </c>
      <c r="AC8" s="113" t="s">
        <v>402</v>
      </c>
      <c r="AD8" s="148">
        <f>LARGE(AD5:AD7,1)+1</f>
        <v>220</v>
      </c>
      <c r="AE8" s="113" t="s">
        <v>258</v>
      </c>
      <c r="AF8" s="148">
        <f>LARGE(AF5:AF7,1)+1</f>
        <v>271</v>
      </c>
      <c r="AG8" s="113" t="s">
        <v>168</v>
      </c>
      <c r="AH8" s="142">
        <f>LARGE(AH4:AH7,1)+1</f>
        <v>5</v>
      </c>
      <c r="AI8" s="143" t="s">
        <v>403</v>
      </c>
      <c r="AJ8" s="144"/>
      <c r="AK8" s="142">
        <f>LARGE(AK4:AK7,1)+1</f>
        <v>61</v>
      </c>
      <c r="AL8" s="143" t="s">
        <v>404</v>
      </c>
      <c r="AM8" s="125"/>
      <c r="AN8" s="125"/>
      <c r="AO8" s="126"/>
      <c r="AP8" s="152" t="s">
        <v>405</v>
      </c>
      <c r="AR8" s="150">
        <v>3</v>
      </c>
      <c r="AS8" s="153" t="s">
        <v>406</v>
      </c>
      <c r="AT8" s="153"/>
      <c r="AV8" s="150">
        <v>1</v>
      </c>
      <c r="AW8" s="153" t="s">
        <v>407</v>
      </c>
      <c r="AX8" s="153"/>
    </row>
    <row r="9" spans="1:50" ht="27" customHeight="1">
      <c r="B9" s="148">
        <f>LARGE(B5:B8,1)+1</f>
        <v>5</v>
      </c>
      <c r="C9" s="113" t="s">
        <v>65</v>
      </c>
      <c r="D9" s="148">
        <f>LARGE(D5:D8,1)+1</f>
        <v>20</v>
      </c>
      <c r="E9" s="113" t="s">
        <v>66</v>
      </c>
      <c r="F9" s="148">
        <f>LARGE(F5:F8,1)+1</f>
        <v>36</v>
      </c>
      <c r="G9" s="113" t="s">
        <v>67</v>
      </c>
      <c r="H9" s="148"/>
      <c r="I9" s="135" t="s">
        <v>68</v>
      </c>
      <c r="J9" s="136"/>
      <c r="K9" s="122"/>
      <c r="L9" s="148"/>
      <c r="M9" s="137" t="s">
        <v>16</v>
      </c>
      <c r="N9" s="148">
        <f>LARGE(N5:N8,1)+1</f>
        <v>50</v>
      </c>
      <c r="O9" s="113" t="s">
        <v>69</v>
      </c>
      <c r="P9" s="148">
        <f>LARGE(P5:P8,1)+1</f>
        <v>94</v>
      </c>
      <c r="Q9" s="113" t="s">
        <v>70</v>
      </c>
      <c r="R9" s="148">
        <f>LARGE(R5:R8,1)+1</f>
        <v>134</v>
      </c>
      <c r="S9" s="113" t="s">
        <v>71</v>
      </c>
      <c r="T9" s="136"/>
      <c r="V9" s="148">
        <f>LARGE(V5:V8,1)+1</f>
        <v>5</v>
      </c>
      <c r="W9" s="113" t="s">
        <v>40</v>
      </c>
      <c r="X9" s="148">
        <f>LARGE(X5:X8,1)+1</f>
        <v>60</v>
      </c>
      <c r="Y9" s="113" t="s">
        <v>235</v>
      </c>
      <c r="Z9" s="148">
        <f>LARGE(Z5:Z8,1)+1</f>
        <v>117</v>
      </c>
      <c r="AA9" s="113" t="s">
        <v>408</v>
      </c>
      <c r="AB9" s="148">
        <f>LARGE(AB5:AB8,1)+1</f>
        <v>167</v>
      </c>
      <c r="AC9" s="113" t="s">
        <v>163</v>
      </c>
      <c r="AD9" s="148">
        <f>LARGE(AD5:AD8,1)+1</f>
        <v>221</v>
      </c>
      <c r="AE9" s="113" t="s">
        <v>261</v>
      </c>
      <c r="AF9" s="148">
        <f>LARGE(AF5:AF8,1)+1</f>
        <v>272</v>
      </c>
      <c r="AG9" s="113" t="s">
        <v>174</v>
      </c>
      <c r="AH9" s="142">
        <f>LARGE(AH4:AH8,1)+1</f>
        <v>6</v>
      </c>
      <c r="AI9" s="143" t="s">
        <v>409</v>
      </c>
      <c r="AJ9" s="144"/>
      <c r="AK9" s="142">
        <f>LARGE(AK4:AK8,1)+1</f>
        <v>62</v>
      </c>
      <c r="AL9" s="143" t="s">
        <v>410</v>
      </c>
      <c r="AM9" s="125"/>
      <c r="AN9" s="125"/>
      <c r="AO9" s="126"/>
      <c r="AP9" s="152" t="s">
        <v>411</v>
      </c>
      <c r="AR9" s="150">
        <v>4</v>
      </c>
      <c r="AS9" s="153" t="s">
        <v>412</v>
      </c>
      <c r="AT9" s="153"/>
      <c r="AV9" s="150">
        <v>2</v>
      </c>
      <c r="AW9" s="153" t="s">
        <v>413</v>
      </c>
      <c r="AX9" s="153"/>
    </row>
    <row r="10" spans="1:50" ht="27" customHeight="1">
      <c r="B10" s="148">
        <f>LARGE(B5:B9,1)+1</f>
        <v>6</v>
      </c>
      <c r="C10" s="113" t="s">
        <v>72</v>
      </c>
      <c r="D10" s="156"/>
      <c r="E10" s="157" t="s">
        <v>73</v>
      </c>
      <c r="F10" s="148">
        <f>LARGE(F5:F9,1)+1</f>
        <v>37</v>
      </c>
      <c r="G10" s="113" t="s">
        <v>74</v>
      </c>
      <c r="H10" s="148">
        <f>LARGE(H5:H9,1)+1</f>
        <v>55</v>
      </c>
      <c r="I10" s="113" t="s">
        <v>75</v>
      </c>
      <c r="J10" s="136"/>
      <c r="K10" s="122"/>
      <c r="L10" s="148">
        <f>LARGE(L5:L9,1)+1</f>
        <v>5</v>
      </c>
      <c r="M10" s="113" t="s">
        <v>76</v>
      </c>
      <c r="N10" s="148">
        <f>LARGE(N5:N9,1)+1</f>
        <v>51</v>
      </c>
      <c r="O10" s="113" t="s">
        <v>77</v>
      </c>
      <c r="P10" s="148"/>
      <c r="Q10" s="137" t="s">
        <v>23</v>
      </c>
      <c r="R10" s="148">
        <f>LARGE(R5:R9,1)+1</f>
        <v>135</v>
      </c>
      <c r="S10" s="113" t="s">
        <v>78</v>
      </c>
      <c r="T10" s="136"/>
      <c r="V10" s="148">
        <f>LARGE(V5:V9,1)+1</f>
        <v>6</v>
      </c>
      <c r="W10" s="113" t="s">
        <v>48</v>
      </c>
      <c r="X10" s="148">
        <f>LARGE(X5:X9,1)+1</f>
        <v>61</v>
      </c>
      <c r="Y10" s="113" t="s">
        <v>238</v>
      </c>
      <c r="Z10" s="148">
        <f>LARGE(Z5:Z9,1)+1</f>
        <v>118</v>
      </c>
      <c r="AA10" s="113" t="s">
        <v>209</v>
      </c>
      <c r="AB10" s="148">
        <f>LARGE(AB5:AB9,1)+1</f>
        <v>168</v>
      </c>
      <c r="AC10" s="113" t="s">
        <v>134</v>
      </c>
      <c r="AD10" s="148">
        <f>LARGE(AD5:AD9,1)+1</f>
        <v>222</v>
      </c>
      <c r="AE10" s="113" t="s">
        <v>264</v>
      </c>
      <c r="AF10" s="148">
        <f>LARGE(AF5:AF9,1)+1</f>
        <v>273</v>
      </c>
      <c r="AG10" s="113" t="s">
        <v>101</v>
      </c>
      <c r="AH10" s="142">
        <f>LARGE(AH4:AH9,1)+1</f>
        <v>7</v>
      </c>
      <c r="AI10" s="143" t="s">
        <v>414</v>
      </c>
      <c r="AJ10" s="144"/>
      <c r="AK10" s="142">
        <f>LARGE(AK4:AK9,1)+1</f>
        <v>63</v>
      </c>
      <c r="AL10" s="143" t="s">
        <v>415</v>
      </c>
      <c r="AM10" s="125"/>
      <c r="AN10" s="125"/>
      <c r="AO10" s="126"/>
      <c r="AP10" s="152" t="s">
        <v>416</v>
      </c>
      <c r="AR10" s="150">
        <v>5</v>
      </c>
      <c r="AS10" s="153" t="s">
        <v>417</v>
      </c>
      <c r="AT10" s="153"/>
      <c r="AV10" s="150">
        <v>3</v>
      </c>
      <c r="AW10" s="153" t="s">
        <v>418</v>
      </c>
      <c r="AX10" s="153"/>
    </row>
    <row r="11" spans="1:50" ht="23.25" customHeight="1">
      <c r="B11" s="148">
        <f>LARGE(B5:B10,1)+1</f>
        <v>7</v>
      </c>
      <c r="C11" s="113" t="s">
        <v>79</v>
      </c>
      <c r="D11" s="148">
        <f>LARGE(D5:D10,1)+1</f>
        <v>21</v>
      </c>
      <c r="E11" s="113" t="s">
        <v>80</v>
      </c>
      <c r="F11" s="148">
        <f>LARGE(F5:F10,1)+1</f>
        <v>38</v>
      </c>
      <c r="G11" s="113" t="s">
        <v>81</v>
      </c>
      <c r="H11" s="148">
        <f>LARGE(H5:H10,1)+1</f>
        <v>56</v>
      </c>
      <c r="I11" s="113" t="s">
        <v>82</v>
      </c>
      <c r="J11" s="136"/>
      <c r="K11" s="122"/>
      <c r="L11" s="148">
        <f>LARGE(L5:L10,1)+1</f>
        <v>6</v>
      </c>
      <c r="M11" s="113" t="s">
        <v>83</v>
      </c>
      <c r="N11" s="148">
        <f>LARGE(N5:N10,1)+1</f>
        <v>52</v>
      </c>
      <c r="O11" s="113" t="s">
        <v>84</v>
      </c>
      <c r="P11" s="148">
        <f>LARGE(P5:P10,1)+1</f>
        <v>95</v>
      </c>
      <c r="Q11" s="113" t="s">
        <v>85</v>
      </c>
      <c r="R11" s="148">
        <f>LARGE(R5:R10,1)+1</f>
        <v>136</v>
      </c>
      <c r="S11" s="113" t="s">
        <v>86</v>
      </c>
      <c r="T11" s="136"/>
      <c r="V11" s="148">
        <f>LARGE(V5:V10,1)+1</f>
        <v>7</v>
      </c>
      <c r="W11" s="113" t="s">
        <v>58</v>
      </c>
      <c r="X11" s="148">
        <f>LARGE(X5:X10,1)+1</f>
        <v>62</v>
      </c>
      <c r="Y11" s="113" t="s">
        <v>241</v>
      </c>
      <c r="Z11" s="148">
        <f>LARGE(Z5:Z10,1)+1</f>
        <v>119</v>
      </c>
      <c r="AA11" s="113" t="s">
        <v>239</v>
      </c>
      <c r="AB11" s="148">
        <f>LARGE(AB5:AB10,1)+1</f>
        <v>169</v>
      </c>
      <c r="AC11" s="113" t="s">
        <v>141</v>
      </c>
      <c r="AD11" s="148">
        <f>LARGE(AD5:AD10,1)+1</f>
        <v>223</v>
      </c>
      <c r="AE11" s="113" t="s">
        <v>100</v>
      </c>
      <c r="AF11" s="148">
        <f>LARGE(AF5:AF10,1)+1</f>
        <v>274</v>
      </c>
      <c r="AG11" s="113" t="s">
        <v>419</v>
      </c>
      <c r="AH11" s="142">
        <f>LARGE(AH4:AH10,1)+1</f>
        <v>8</v>
      </c>
      <c r="AI11" s="143" t="s">
        <v>420</v>
      </c>
      <c r="AJ11" s="144"/>
      <c r="AK11" s="142">
        <f>LARGE(AK4:AK10,1)+1</f>
        <v>64</v>
      </c>
      <c r="AL11" s="143" t="s">
        <v>421</v>
      </c>
      <c r="AM11" s="125"/>
      <c r="AN11" s="125"/>
      <c r="AO11" s="126"/>
      <c r="AP11" s="152" t="s">
        <v>422</v>
      </c>
      <c r="AR11" s="150">
        <v>6</v>
      </c>
      <c r="AS11" s="153" t="s">
        <v>423</v>
      </c>
      <c r="AT11" s="153"/>
      <c r="AV11" s="150">
        <v>4</v>
      </c>
      <c r="AW11" s="1776" t="s">
        <v>424</v>
      </c>
      <c r="AX11" s="1776"/>
    </row>
    <row r="12" spans="1:50" ht="23.25" customHeight="1">
      <c r="B12" s="156"/>
      <c r="C12" s="157" t="s">
        <v>16</v>
      </c>
      <c r="D12" s="148"/>
      <c r="E12" s="157" t="s">
        <v>88</v>
      </c>
      <c r="F12" s="148">
        <f>LARGE(F5:F11,1)+1</f>
        <v>39</v>
      </c>
      <c r="G12" s="113" t="s">
        <v>89</v>
      </c>
      <c r="H12" s="148">
        <f>LARGE(H5:H11,1)+1</f>
        <v>57</v>
      </c>
      <c r="I12" s="113" t="s">
        <v>90</v>
      </c>
      <c r="J12" s="136"/>
      <c r="K12" s="122"/>
      <c r="L12" s="148">
        <f>LARGE(L5:L11,1)+1</f>
        <v>7</v>
      </c>
      <c r="M12" s="113" t="s">
        <v>91</v>
      </c>
      <c r="N12" s="148"/>
      <c r="O12" s="137" t="s">
        <v>27</v>
      </c>
      <c r="P12" s="148">
        <f>LARGE(P5:P11,1)+1</f>
        <v>96</v>
      </c>
      <c r="Q12" s="113" t="s">
        <v>92</v>
      </c>
      <c r="R12" s="148"/>
      <c r="S12" s="138" t="s">
        <v>68</v>
      </c>
      <c r="T12" s="136"/>
      <c r="V12" s="148">
        <f>LARGE(V5:V11,1)+1</f>
        <v>8</v>
      </c>
      <c r="W12" s="113" t="s">
        <v>65</v>
      </c>
      <c r="X12" s="148">
        <f>LARGE(X5:X11,1)+1</f>
        <v>63</v>
      </c>
      <c r="Y12" s="113" t="s">
        <v>244</v>
      </c>
      <c r="Z12" s="148">
        <f>LARGE(Z5:Z11,1)+1</f>
        <v>120</v>
      </c>
      <c r="AA12" s="113" t="s">
        <v>425</v>
      </c>
      <c r="AB12" s="148">
        <f>LARGE(AB5:AB11,1)+1</f>
        <v>170</v>
      </c>
      <c r="AC12" s="113" t="s">
        <v>426</v>
      </c>
      <c r="AD12" s="148">
        <f>LARGE(AD5:AD11,1)+1</f>
        <v>224</v>
      </c>
      <c r="AE12" s="113" t="s">
        <v>108</v>
      </c>
      <c r="AF12" s="148">
        <f>LARGE(AF5:AF11,1)+1</f>
        <v>275</v>
      </c>
      <c r="AG12" s="113" t="s">
        <v>427</v>
      </c>
      <c r="AH12" s="142">
        <f>LARGE(AH4:AH11,1)+1</f>
        <v>9</v>
      </c>
      <c r="AI12" s="143" t="s">
        <v>428</v>
      </c>
      <c r="AJ12" s="144"/>
      <c r="AK12" s="142">
        <f>LARGE(AK4:AK11,1)+1</f>
        <v>65</v>
      </c>
      <c r="AL12" s="143" t="s">
        <v>429</v>
      </c>
      <c r="AM12" s="125"/>
      <c r="AN12" s="125"/>
      <c r="AO12" s="126"/>
      <c r="AP12" s="152" t="s">
        <v>430</v>
      </c>
      <c r="AR12" s="150">
        <v>7</v>
      </c>
      <c r="AS12" s="153" t="s">
        <v>431</v>
      </c>
      <c r="AT12" s="153"/>
      <c r="AV12" s="150"/>
      <c r="AW12" s="1776"/>
      <c r="AX12" s="1776"/>
    </row>
    <row r="13" spans="1:50" ht="26.25" customHeight="1">
      <c r="B13" s="148">
        <f>LARGE(B5:B12,1)+1</f>
        <v>8</v>
      </c>
      <c r="C13" s="113" t="s">
        <v>93</v>
      </c>
      <c r="D13" s="148">
        <f>LARGE(D5:D12,1)+1</f>
        <v>22</v>
      </c>
      <c r="E13" s="113" t="s">
        <v>94</v>
      </c>
      <c r="F13" s="148"/>
      <c r="G13" s="157" t="s">
        <v>29</v>
      </c>
      <c r="H13" s="148"/>
      <c r="I13" s="135" t="s">
        <v>95</v>
      </c>
      <c r="J13" s="136"/>
      <c r="K13" s="122"/>
      <c r="L13" s="148">
        <f>LARGE(L5:L12,1)+1</f>
        <v>8</v>
      </c>
      <c r="M13" s="113" t="s">
        <v>96</v>
      </c>
      <c r="N13" s="148">
        <f>LARGE(N5:N12,1)+1</f>
        <v>53</v>
      </c>
      <c r="O13" s="113" t="s">
        <v>97</v>
      </c>
      <c r="P13" s="148">
        <f>LARGE(P5:P12,1)+1</f>
        <v>97</v>
      </c>
      <c r="Q13" s="113" t="s">
        <v>98</v>
      </c>
      <c r="R13" s="148">
        <f>LARGE(R5:R12,1)+1</f>
        <v>137</v>
      </c>
      <c r="S13" s="113" t="s">
        <v>99</v>
      </c>
      <c r="T13" s="136"/>
      <c r="V13" s="148">
        <f>LARGE(V5:V12,1)+1</f>
        <v>9</v>
      </c>
      <c r="W13" s="113" t="s">
        <v>72</v>
      </c>
      <c r="X13" s="148">
        <f>LARGE(X5:X12,1)+1</f>
        <v>64</v>
      </c>
      <c r="Y13" s="113" t="s">
        <v>247</v>
      </c>
      <c r="Z13" s="148">
        <f>LARGE(Z5:Z12,1)+1</f>
        <v>121</v>
      </c>
      <c r="AA13" s="113" t="s">
        <v>212</v>
      </c>
      <c r="AB13" s="148">
        <f>LARGE(AB5:AB12,1)+1</f>
        <v>171</v>
      </c>
      <c r="AC13" s="113" t="s">
        <v>148</v>
      </c>
      <c r="AD13" s="148">
        <f>LARGE(AD5:AD12,1)+1</f>
        <v>225</v>
      </c>
      <c r="AE13" s="113" t="s">
        <v>115</v>
      </c>
      <c r="AF13" s="148">
        <f>LARGE(AF5:AF12,1)+1</f>
        <v>276</v>
      </c>
      <c r="AG13" s="113" t="s">
        <v>179</v>
      </c>
      <c r="AH13" s="142">
        <f>LARGE(AH4:AH12,1)+1</f>
        <v>10</v>
      </c>
      <c r="AI13" s="143" t="s">
        <v>432</v>
      </c>
      <c r="AJ13" s="144"/>
      <c r="AK13" s="142">
        <f>LARGE(AK4:AK12,1)+1</f>
        <v>66</v>
      </c>
      <c r="AL13" s="143" t="s">
        <v>433</v>
      </c>
      <c r="AM13" s="125"/>
      <c r="AN13" s="125"/>
      <c r="AO13" s="126"/>
      <c r="AP13" s="149" t="s">
        <v>16</v>
      </c>
      <c r="AR13" s="150">
        <v>8</v>
      </c>
      <c r="AS13" s="153" t="s">
        <v>434</v>
      </c>
      <c r="AT13" s="153"/>
      <c r="AV13" s="150"/>
      <c r="AW13" s="158"/>
      <c r="AX13" s="158"/>
    </row>
    <row r="14" spans="1:50" ht="22.5" customHeight="1">
      <c r="B14" s="156"/>
      <c r="C14" s="157" t="s">
        <v>17</v>
      </c>
      <c r="D14" s="148"/>
      <c r="E14" s="157" t="s">
        <v>63</v>
      </c>
      <c r="F14" s="148">
        <f>LARGE(F5:F13,1)+1</f>
        <v>40</v>
      </c>
      <c r="G14" s="113" t="s">
        <v>100</v>
      </c>
      <c r="H14" s="148">
        <f>LARGE(H5:H13,1)+1</f>
        <v>58</v>
      </c>
      <c r="I14" s="113" t="s">
        <v>101</v>
      </c>
      <c r="J14" s="136"/>
      <c r="K14" s="122"/>
      <c r="L14" s="148">
        <f>LARGE(L5:L13,1)+1</f>
        <v>9</v>
      </c>
      <c r="M14" s="113" t="s">
        <v>102</v>
      </c>
      <c r="N14" s="148">
        <f>LARGE(N5:N13,1)+1</f>
        <v>54</v>
      </c>
      <c r="O14" s="113" t="s">
        <v>103</v>
      </c>
      <c r="P14" s="148">
        <f>LARGE(P5:P13,1)+1</f>
        <v>98</v>
      </c>
      <c r="Q14" s="113" t="s">
        <v>104</v>
      </c>
      <c r="R14" s="148">
        <f>LARGE(R5:R13,1)+1</f>
        <v>138</v>
      </c>
      <c r="S14" s="113" t="s">
        <v>105</v>
      </c>
      <c r="T14" s="136"/>
      <c r="V14" s="148">
        <f>LARGE(V5:V13,1)+1</f>
        <v>10</v>
      </c>
      <c r="W14" s="113" t="s">
        <v>79</v>
      </c>
      <c r="X14" s="148">
        <f>LARGE(X5:X13,1)+1</f>
        <v>65</v>
      </c>
      <c r="Y14" s="113" t="s">
        <v>249</v>
      </c>
      <c r="Z14" s="148">
        <f>LARGE(Z5:Z13,1)+1</f>
        <v>122</v>
      </c>
      <c r="AA14" s="113" t="s">
        <v>216</v>
      </c>
      <c r="AB14" s="148">
        <f>LARGE(AB5:AB13,1)+1</f>
        <v>172</v>
      </c>
      <c r="AC14" s="113" t="s">
        <v>153</v>
      </c>
      <c r="AD14" s="148">
        <f>LARGE(AD5:AD13,1)+1</f>
        <v>226</v>
      </c>
      <c r="AE14" s="113" t="s">
        <v>123</v>
      </c>
      <c r="AF14" s="148">
        <f>LARGE(AF5:AF13,1)+1</f>
        <v>277</v>
      </c>
      <c r="AG14" s="113" t="s">
        <v>184</v>
      </c>
      <c r="AH14" s="142">
        <f>LARGE(AH4:AH13,1)+1</f>
        <v>11</v>
      </c>
      <c r="AI14" s="143" t="s">
        <v>435</v>
      </c>
      <c r="AJ14" s="144"/>
      <c r="AK14" s="142">
        <f>LARGE(AK4:AK13,1)+1</f>
        <v>67</v>
      </c>
      <c r="AL14" s="143" t="s">
        <v>436</v>
      </c>
      <c r="AM14" s="125"/>
      <c r="AN14" s="125"/>
      <c r="AO14" s="126"/>
      <c r="AP14" s="152" t="s">
        <v>437</v>
      </c>
      <c r="AR14" s="150"/>
      <c r="AS14" s="159" t="s">
        <v>438</v>
      </c>
      <c r="AT14" s="153"/>
      <c r="AV14" s="154" t="s">
        <v>276</v>
      </c>
      <c r="AW14" s="155" t="s">
        <v>439</v>
      </c>
      <c r="AX14" s="153"/>
    </row>
    <row r="15" spans="1:50" s="160" customFormat="1" ht="26.25" customHeight="1">
      <c r="B15" s="148">
        <f>LARGE(B5:B14,1)+1</f>
        <v>9</v>
      </c>
      <c r="C15" s="113" t="s">
        <v>106</v>
      </c>
      <c r="D15" s="148">
        <f>LARGE(D5:D14,1)+1</f>
        <v>23</v>
      </c>
      <c r="E15" s="113" t="s">
        <v>107</v>
      </c>
      <c r="F15" s="148">
        <f>LARGE(F5:F14,1)+1</f>
        <v>41</v>
      </c>
      <c r="G15" s="113" t="s">
        <v>108</v>
      </c>
      <c r="H15" s="148"/>
      <c r="I15" s="135" t="s">
        <v>11</v>
      </c>
      <c r="J15" s="136"/>
      <c r="K15" s="122"/>
      <c r="L15" s="148">
        <f>LARGE(L5:L14,1)+1</f>
        <v>10</v>
      </c>
      <c r="M15" s="113" t="s">
        <v>109</v>
      </c>
      <c r="N15" s="148">
        <f>LARGE(N5:N14,1)+1</f>
        <v>55</v>
      </c>
      <c r="O15" s="113" t="s">
        <v>110</v>
      </c>
      <c r="P15" s="148"/>
      <c r="Q15" s="137" t="s">
        <v>111</v>
      </c>
      <c r="R15" s="148">
        <f>LARGE(R5:R14,1)+1</f>
        <v>139</v>
      </c>
      <c r="S15" s="113" t="s">
        <v>112</v>
      </c>
      <c r="T15" s="136"/>
      <c r="V15" s="148">
        <f>LARGE(V5:V14,1)+1</f>
        <v>11</v>
      </c>
      <c r="W15" s="113" t="s">
        <v>440</v>
      </c>
      <c r="X15" s="148">
        <f>LARGE(X5:X14,1)+1</f>
        <v>66</v>
      </c>
      <c r="Y15" s="113" t="s">
        <v>250</v>
      </c>
      <c r="Z15" s="148">
        <f>LARGE(Z5:Z14,1)+1</f>
        <v>123</v>
      </c>
      <c r="AA15" s="113" t="s">
        <v>220</v>
      </c>
      <c r="AB15" s="148">
        <f>LARGE(AB5:AB14,1)+1</f>
        <v>173</v>
      </c>
      <c r="AC15" s="113" t="s">
        <v>170</v>
      </c>
      <c r="AD15" s="148">
        <f>LARGE(AD5:AD14,1)+1</f>
        <v>227</v>
      </c>
      <c r="AE15" s="113" t="s">
        <v>39</v>
      </c>
      <c r="AF15" s="148">
        <f>LARGE(AF5:AF14,1)+1</f>
        <v>278</v>
      </c>
      <c r="AG15" s="113" t="s">
        <v>188</v>
      </c>
      <c r="AH15" s="142">
        <f>LARGE(AH4:AH14,1)+1</f>
        <v>12</v>
      </c>
      <c r="AI15" s="143" t="s">
        <v>441</v>
      </c>
      <c r="AJ15" s="161"/>
      <c r="AK15" s="142">
        <f>LARGE(AK4:AK14,1)+1</f>
        <v>68</v>
      </c>
      <c r="AL15" s="143" t="s">
        <v>442</v>
      </c>
      <c r="AM15" s="162"/>
      <c r="AN15" s="162"/>
      <c r="AO15" s="126"/>
      <c r="AP15" s="163" t="s">
        <v>443</v>
      </c>
      <c r="AR15" s="150">
        <v>9</v>
      </c>
      <c r="AS15" s="153" t="s">
        <v>444</v>
      </c>
      <c r="AT15" s="153"/>
      <c r="AU15" s="132"/>
      <c r="AV15" s="150">
        <v>1</v>
      </c>
      <c r="AW15" s="1776" t="s">
        <v>445</v>
      </c>
      <c r="AX15" s="1776"/>
    </row>
    <row r="16" spans="1:50" s="160" customFormat="1" ht="23.25" customHeight="1">
      <c r="B16" s="148">
        <f>LARGE(B5:B15,1)+1</f>
        <v>10</v>
      </c>
      <c r="C16" s="113" t="s">
        <v>113</v>
      </c>
      <c r="D16" s="148">
        <f>LARGE(D5:D15,1)+1</f>
        <v>24</v>
      </c>
      <c r="E16" s="113" t="s">
        <v>114</v>
      </c>
      <c r="F16" s="148">
        <f>LARGE(F5:F15,1)+1</f>
        <v>42</v>
      </c>
      <c r="G16" s="113" t="s">
        <v>115</v>
      </c>
      <c r="H16" s="148">
        <f>LARGE(H5:H15,1)+1</f>
        <v>59</v>
      </c>
      <c r="I16" s="113" t="s">
        <v>116</v>
      </c>
      <c r="J16" s="136"/>
      <c r="K16" s="122"/>
      <c r="L16" s="148">
        <f>LARGE(L5:L15,1)+1</f>
        <v>11</v>
      </c>
      <c r="M16" s="113" t="s">
        <v>117</v>
      </c>
      <c r="N16" s="148">
        <f>LARGE(N5:N15,1)+1</f>
        <v>56</v>
      </c>
      <c r="O16" s="113" t="s">
        <v>118</v>
      </c>
      <c r="P16" s="148">
        <f>LARGE(P5:P15,1)+1</f>
        <v>99</v>
      </c>
      <c r="Q16" s="113" t="s">
        <v>119</v>
      </c>
      <c r="R16" s="148">
        <f>LARGE(R5:R15,1)+1</f>
        <v>140</v>
      </c>
      <c r="S16" s="113" t="s">
        <v>120</v>
      </c>
      <c r="T16" s="136"/>
      <c r="V16" s="148">
        <f>LARGE(V5:V15,1)+1</f>
        <v>12</v>
      </c>
      <c r="W16" s="113" t="s">
        <v>52</v>
      </c>
      <c r="X16" s="148">
        <f>LARGE(X5:X15,1)+1</f>
        <v>67</v>
      </c>
      <c r="Y16" s="113" t="s">
        <v>253</v>
      </c>
      <c r="Z16" s="148">
        <f>LARGE(Z5:Z15,1)+1</f>
        <v>124</v>
      </c>
      <c r="AA16" s="113" t="s">
        <v>223</v>
      </c>
      <c r="AB16" s="148">
        <f>LARGE(AB5:AB15,1)+1</f>
        <v>174</v>
      </c>
      <c r="AC16" s="113" t="s">
        <v>160</v>
      </c>
      <c r="AD16" s="148">
        <f>LARGE(AD5:AD15,1)+1</f>
        <v>228</v>
      </c>
      <c r="AE16" s="113" t="s">
        <v>130</v>
      </c>
      <c r="AF16" s="148">
        <f>LARGE(AF5:AF15,1)+1</f>
        <v>279</v>
      </c>
      <c r="AG16" s="113" t="s">
        <v>192</v>
      </c>
      <c r="AH16" s="142">
        <f>LARGE(AH4:AH15,1)+1</f>
        <v>13</v>
      </c>
      <c r="AI16" s="143" t="s">
        <v>446</v>
      </c>
      <c r="AJ16" s="161"/>
      <c r="AK16" s="142">
        <f>LARGE(AK4:AK15,1)+1</f>
        <v>69</v>
      </c>
      <c r="AL16" s="143" t="s">
        <v>447</v>
      </c>
      <c r="AM16" s="162"/>
      <c r="AN16" s="162"/>
      <c r="AO16" s="126"/>
      <c r="AP16" s="163" t="s">
        <v>448</v>
      </c>
      <c r="AR16" s="150">
        <v>10</v>
      </c>
      <c r="AS16" s="153" t="s">
        <v>449</v>
      </c>
      <c r="AT16" s="153"/>
      <c r="AU16" s="132"/>
      <c r="AV16" s="150"/>
      <c r="AW16" s="1776"/>
      <c r="AX16" s="1776"/>
    </row>
    <row r="17" spans="2:50" s="160" customFormat="1" ht="23.25">
      <c r="B17" s="148">
        <f>LARGE(B5:B16,1)+1</f>
        <v>11</v>
      </c>
      <c r="C17" s="113" t="s">
        <v>121</v>
      </c>
      <c r="D17" s="148"/>
      <c r="E17" s="157" t="s">
        <v>122</v>
      </c>
      <c r="F17" s="148">
        <f>LARGE(F5:F16,1)+1</f>
        <v>43</v>
      </c>
      <c r="G17" s="113" t="s">
        <v>123</v>
      </c>
      <c r="H17" s="148"/>
      <c r="I17" s="135" t="s">
        <v>124</v>
      </c>
      <c r="J17" s="136"/>
      <c r="K17" s="122"/>
      <c r="L17" s="148"/>
      <c r="M17" s="137" t="s">
        <v>17</v>
      </c>
      <c r="N17" s="148">
        <f>LARGE(N5:N16,1)+1</f>
        <v>57</v>
      </c>
      <c r="O17" s="113" t="s">
        <v>125</v>
      </c>
      <c r="P17" s="148">
        <f>LARGE(P5:P16,1)+1</f>
        <v>100</v>
      </c>
      <c r="Q17" s="113" t="s">
        <v>126</v>
      </c>
      <c r="R17" s="148">
        <f>LARGE(R5:R16,1)+1</f>
        <v>141</v>
      </c>
      <c r="S17" s="113" t="s">
        <v>127</v>
      </c>
      <c r="T17" s="136"/>
      <c r="V17" s="148">
        <f>LARGE(V5:V16,1)+1</f>
        <v>13</v>
      </c>
      <c r="W17" s="113" t="s">
        <v>61</v>
      </c>
      <c r="X17" s="148">
        <f>LARGE(X5:X16,1)+1</f>
        <v>68</v>
      </c>
      <c r="Y17" s="113" t="s">
        <v>143</v>
      </c>
      <c r="Z17" s="148">
        <f>LARGE(Z5:Z16,1)+1</f>
        <v>125</v>
      </c>
      <c r="AA17" s="113" t="s">
        <v>226</v>
      </c>
      <c r="AB17" s="148">
        <f>LARGE(AB5:AB16,1)+1</f>
        <v>175</v>
      </c>
      <c r="AC17" s="113" t="s">
        <v>450</v>
      </c>
      <c r="AD17" s="148">
        <f>LARGE(AD5:AD16,1)+1</f>
        <v>229</v>
      </c>
      <c r="AE17" s="113" t="s">
        <v>451</v>
      </c>
      <c r="AF17" s="148">
        <f>LARGE(AF5:AF16,1)+1</f>
        <v>280</v>
      </c>
      <c r="AG17" s="113" t="s">
        <v>196</v>
      </c>
      <c r="AH17" s="142">
        <f>LARGE(AH4:AH16,1)+1</f>
        <v>14</v>
      </c>
      <c r="AI17" s="143" t="s">
        <v>452</v>
      </c>
      <c r="AJ17" s="161"/>
      <c r="AK17" s="142">
        <f>LARGE(AK4:AK16,1)+1</f>
        <v>70</v>
      </c>
      <c r="AL17" s="143" t="s">
        <v>453</v>
      </c>
      <c r="AM17" s="162"/>
      <c r="AN17" s="162"/>
      <c r="AO17" s="126"/>
      <c r="AP17" s="163" t="s">
        <v>454</v>
      </c>
      <c r="AR17" s="150">
        <v>11</v>
      </c>
      <c r="AS17" s="153" t="s">
        <v>455</v>
      </c>
      <c r="AT17" s="153"/>
      <c r="AU17" s="132"/>
      <c r="AV17" s="150">
        <v>2</v>
      </c>
      <c r="AW17" s="1776" t="s">
        <v>456</v>
      </c>
      <c r="AX17" s="1776"/>
    </row>
    <row r="18" spans="2:50" s="160" customFormat="1" ht="23.25" customHeight="1">
      <c r="B18" s="156"/>
      <c r="C18" s="157" t="s">
        <v>18</v>
      </c>
      <c r="D18" s="148">
        <f>LARGE(D5:D17,1)+1</f>
        <v>25</v>
      </c>
      <c r="E18" s="113" t="s">
        <v>129</v>
      </c>
      <c r="F18" s="148">
        <f>LARGE(F5:F17,1)+1</f>
        <v>44</v>
      </c>
      <c r="G18" s="113" t="s">
        <v>130</v>
      </c>
      <c r="H18" s="148">
        <f>LARGE(H5:H17,1)+1</f>
        <v>60</v>
      </c>
      <c r="I18" s="113" t="s">
        <v>131</v>
      </c>
      <c r="J18" s="136"/>
      <c r="K18" s="122"/>
      <c r="L18" s="148">
        <f>LARGE(L5:L17,1)+1</f>
        <v>12</v>
      </c>
      <c r="M18" s="113" t="s">
        <v>132</v>
      </c>
      <c r="N18" s="148">
        <f>LARGE(N5:N17,1)+1</f>
        <v>58</v>
      </c>
      <c r="O18" s="113" t="s">
        <v>133</v>
      </c>
      <c r="P18" s="148">
        <f>LARGE(P5:P17,1)+1</f>
        <v>101</v>
      </c>
      <c r="Q18" s="113" t="s">
        <v>134</v>
      </c>
      <c r="R18" s="148">
        <f>LARGE(R5:R17,1)+1</f>
        <v>142</v>
      </c>
      <c r="S18" s="113" t="s">
        <v>135</v>
      </c>
      <c r="T18" s="136"/>
      <c r="V18" s="148"/>
      <c r="W18" s="141" t="s">
        <v>16</v>
      </c>
      <c r="X18" s="148">
        <f>LARGE(X5:X17,1)+1</f>
        <v>69</v>
      </c>
      <c r="Y18" s="113" t="s">
        <v>457</v>
      </c>
      <c r="Z18" s="148">
        <f>LARGE(Z5:Z17,1)+1</f>
        <v>126</v>
      </c>
      <c r="AA18" s="113" t="s">
        <v>230</v>
      </c>
      <c r="AB18" s="148">
        <f>LARGE(AB5:AB17,1)+1</f>
        <v>176</v>
      </c>
      <c r="AC18" s="113" t="s">
        <v>175</v>
      </c>
      <c r="AD18" s="148">
        <f>LARGE(AD5:AD17,1)+1</f>
        <v>230</v>
      </c>
      <c r="AE18" s="113" t="s">
        <v>137</v>
      </c>
      <c r="AF18" s="148">
        <f>LARGE(AF5:AF17,1)+1</f>
        <v>281</v>
      </c>
      <c r="AG18" s="113" t="s">
        <v>200</v>
      </c>
      <c r="AH18" s="142">
        <f>LARGE(AH4:AH17,1)+1</f>
        <v>15</v>
      </c>
      <c r="AI18" s="143" t="s">
        <v>458</v>
      </c>
      <c r="AJ18" s="161"/>
      <c r="AK18" s="142">
        <f>LARGE(AK4:AK17,1)+1</f>
        <v>71</v>
      </c>
      <c r="AL18" s="143" t="s">
        <v>459</v>
      </c>
      <c r="AM18" s="162"/>
      <c r="AN18" s="162"/>
      <c r="AO18" s="126"/>
      <c r="AP18" s="152" t="s">
        <v>460</v>
      </c>
      <c r="AR18" s="150">
        <v>12</v>
      </c>
      <c r="AS18" s="153" t="s">
        <v>461</v>
      </c>
      <c r="AT18" s="153"/>
      <c r="AU18" s="132"/>
      <c r="AV18" s="150"/>
      <c r="AW18" s="1776"/>
      <c r="AX18" s="1776"/>
    </row>
    <row r="19" spans="2:50" s="160" customFormat="1" ht="23.25" customHeight="1">
      <c r="B19" s="148">
        <f>LARGE(B5:B18,1)+1</f>
        <v>12</v>
      </c>
      <c r="C19" s="113" t="s">
        <v>136</v>
      </c>
      <c r="D19" s="148"/>
      <c r="E19" s="157" t="s">
        <v>23</v>
      </c>
      <c r="F19" s="148">
        <f>LARGE(F5:F18,1)+1</f>
        <v>45</v>
      </c>
      <c r="G19" s="113" t="s">
        <v>137</v>
      </c>
      <c r="H19" s="148">
        <f>LARGE(H5:H18,1)+1</f>
        <v>61</v>
      </c>
      <c r="I19" s="113" t="s">
        <v>138</v>
      </c>
      <c r="J19" s="136"/>
      <c r="K19" s="122"/>
      <c r="L19" s="148">
        <f>LARGE(L5:L18,1)+1</f>
        <v>13</v>
      </c>
      <c r="M19" s="113" t="s">
        <v>139</v>
      </c>
      <c r="N19" s="148">
        <f>LARGE(N5:N18,1)+1</f>
        <v>59</v>
      </c>
      <c r="O19" s="113" t="s">
        <v>140</v>
      </c>
      <c r="P19" s="148">
        <f>LARGE(P5:P18,1)+1</f>
        <v>102</v>
      </c>
      <c r="Q19" s="113" t="s">
        <v>141</v>
      </c>
      <c r="R19" s="148">
        <f>LARGE(R5:R18,1)+1</f>
        <v>143</v>
      </c>
      <c r="S19" s="113" t="s">
        <v>142</v>
      </c>
      <c r="T19" s="136"/>
      <c r="V19" s="148">
        <f>LARGE(V5:V18,1)+1</f>
        <v>14</v>
      </c>
      <c r="W19" s="113" t="s">
        <v>76</v>
      </c>
      <c r="X19" s="148">
        <f>LARGE(X5:X18,1)+1</f>
        <v>70</v>
      </c>
      <c r="Y19" s="113" t="s">
        <v>256</v>
      </c>
      <c r="Z19" s="148">
        <f>LARGE(Z5:Z18,1)+1</f>
        <v>127</v>
      </c>
      <c r="AA19" s="113" t="s">
        <v>462</v>
      </c>
      <c r="AB19" s="148">
        <f>LARGE(AB5:AB18,1)+1</f>
        <v>177</v>
      </c>
      <c r="AC19" s="113" t="s">
        <v>167</v>
      </c>
      <c r="AD19" s="148">
        <f>LARGE(AD5:AD18,1)+1</f>
        <v>231</v>
      </c>
      <c r="AE19" s="113" t="s">
        <v>463</v>
      </c>
      <c r="AF19" s="148">
        <f>LARGE(AF5:AF18,1)+1</f>
        <v>282</v>
      </c>
      <c r="AG19" s="113" t="s">
        <v>203</v>
      </c>
      <c r="AH19" s="142">
        <f>LARGE(AH4:AH18,1)+1</f>
        <v>16</v>
      </c>
      <c r="AI19" s="143" t="s">
        <v>464</v>
      </c>
      <c r="AJ19" s="161"/>
      <c r="AK19" s="142">
        <f>LARGE(AK4:AK18,1)+1</f>
        <v>72</v>
      </c>
      <c r="AL19" s="143" t="s">
        <v>465</v>
      </c>
      <c r="AM19" s="162"/>
      <c r="AN19" s="162"/>
      <c r="AO19" s="126"/>
      <c r="AP19" s="152" t="s">
        <v>466</v>
      </c>
      <c r="AR19" s="150">
        <v>13</v>
      </c>
      <c r="AS19" s="153" t="s">
        <v>467</v>
      </c>
      <c r="AT19" s="153"/>
      <c r="AU19" s="132"/>
      <c r="AV19" s="150">
        <v>3</v>
      </c>
      <c r="AW19" s="1776" t="s">
        <v>468</v>
      </c>
      <c r="AX19" s="1776"/>
    </row>
    <row r="20" spans="2:50" s="160" customFormat="1" ht="27" customHeight="1">
      <c r="B20" s="148">
        <f>LARGE(B5:B19,1)+1</f>
        <v>13</v>
      </c>
      <c r="C20" s="113" t="s">
        <v>143</v>
      </c>
      <c r="D20" s="148">
        <f>LARGE(D5:D19,1)+1</f>
        <v>26</v>
      </c>
      <c r="E20" s="113" t="s">
        <v>144</v>
      </c>
      <c r="F20" s="148">
        <f>LARGE(F5:F19,1)+1</f>
        <v>46</v>
      </c>
      <c r="G20" s="113" t="s">
        <v>145</v>
      </c>
      <c r="H20" s="148"/>
      <c r="I20" s="164"/>
      <c r="J20" s="136"/>
      <c r="K20" s="122"/>
      <c r="L20" s="148">
        <f>LARGE(L5:L19,1)+1</f>
        <v>14</v>
      </c>
      <c r="M20" s="113" t="s">
        <v>146</v>
      </c>
      <c r="N20" s="148">
        <f>LARGE(N5:N19,1)+1</f>
        <v>60</v>
      </c>
      <c r="O20" s="113" t="s">
        <v>147</v>
      </c>
      <c r="P20" s="148">
        <f>LARGE(P5:P19,1)+1</f>
        <v>103</v>
      </c>
      <c r="Q20" s="113" t="s">
        <v>148</v>
      </c>
      <c r="R20" s="148"/>
      <c r="S20" s="138" t="s">
        <v>95</v>
      </c>
      <c r="T20" s="136"/>
      <c r="V20" s="148">
        <f>LARGE(V5:V19,1)+1</f>
        <v>15</v>
      </c>
      <c r="W20" s="113" t="s">
        <v>93</v>
      </c>
      <c r="X20" s="148">
        <f>LARGE(X5:X19,1)+1</f>
        <v>71</v>
      </c>
      <c r="Y20" s="113" t="s">
        <v>259</v>
      </c>
      <c r="Z20" s="148">
        <f>LARGE(Z5:Z19,1)+1</f>
        <v>128</v>
      </c>
      <c r="AA20" s="113" t="s">
        <v>233</v>
      </c>
      <c r="AB20" s="148">
        <f>LARGE(AB5:AB19,1)+1</f>
        <v>178</v>
      </c>
      <c r="AC20" s="113" t="s">
        <v>180</v>
      </c>
      <c r="AD20" s="148">
        <f>LARGE(AD5:AD19,1)+1</f>
        <v>232</v>
      </c>
      <c r="AE20" s="113" t="s">
        <v>47</v>
      </c>
      <c r="AF20" s="165"/>
      <c r="AG20" s="166"/>
      <c r="AH20" s="142">
        <f>LARGE(AH4:AH19,1)+1</f>
        <v>17</v>
      </c>
      <c r="AI20" s="143" t="s">
        <v>469</v>
      </c>
      <c r="AJ20" s="161"/>
      <c r="AK20" s="142">
        <f>LARGE(AK4:AK19,1)+1</f>
        <v>73</v>
      </c>
      <c r="AL20" s="143" t="s">
        <v>470</v>
      </c>
      <c r="AM20" s="162"/>
      <c r="AN20" s="162"/>
      <c r="AO20" s="126"/>
      <c r="AP20" s="152" t="s">
        <v>471</v>
      </c>
      <c r="AR20" s="150">
        <v>14</v>
      </c>
      <c r="AS20" s="153" t="s">
        <v>472</v>
      </c>
      <c r="AT20" s="153"/>
      <c r="AU20" s="132"/>
      <c r="AV20" s="150"/>
      <c r="AW20" s="1776"/>
      <c r="AX20" s="1776"/>
    </row>
    <row r="21" spans="2:50" s="160" customFormat="1" ht="20.25" customHeight="1">
      <c r="B21" s="148">
        <f>LARGE(B5:B20,1)+1</f>
        <v>14</v>
      </c>
      <c r="C21" s="113" t="s">
        <v>149</v>
      </c>
      <c r="D21" s="148"/>
      <c r="E21" s="157" t="s">
        <v>111</v>
      </c>
      <c r="F21" s="148">
        <f>LARGE(F5:F20,1)+1</f>
        <v>47</v>
      </c>
      <c r="G21" s="113" t="s">
        <v>150</v>
      </c>
      <c r="H21" s="148"/>
      <c r="I21" s="164"/>
      <c r="J21" s="136"/>
      <c r="K21" s="122"/>
      <c r="L21" s="148">
        <f>LARGE(L5:L20,1)+1</f>
        <v>15</v>
      </c>
      <c r="M21" s="113" t="s">
        <v>151</v>
      </c>
      <c r="N21" s="148">
        <f>LARGE(N5:N20,1)+1</f>
        <v>61</v>
      </c>
      <c r="O21" s="113" t="s">
        <v>152</v>
      </c>
      <c r="P21" s="148">
        <f>LARGE(P5:P20,1)+1</f>
        <v>104</v>
      </c>
      <c r="Q21" s="113" t="s">
        <v>153</v>
      </c>
      <c r="R21" s="148">
        <f>LARGE(R5:R20,1)+1</f>
        <v>144</v>
      </c>
      <c r="S21" s="113" t="s">
        <v>154</v>
      </c>
      <c r="T21" s="136"/>
      <c r="V21" s="148">
        <f>LARGE(V5:V20,1)+1</f>
        <v>16</v>
      </c>
      <c r="W21" s="113" t="s">
        <v>83</v>
      </c>
      <c r="X21" s="148">
        <f>LARGE(X5:X20,1)+1</f>
        <v>72</v>
      </c>
      <c r="Y21" s="113" t="s">
        <v>262</v>
      </c>
      <c r="Z21" s="148">
        <f>LARGE(Z5:Z20,1)+1</f>
        <v>129</v>
      </c>
      <c r="AA21" s="113" t="s">
        <v>473</v>
      </c>
      <c r="AB21" s="148">
        <f>LARGE(AB5:AB20,1)+1</f>
        <v>179</v>
      </c>
      <c r="AC21" s="113" t="s">
        <v>474</v>
      </c>
      <c r="AD21" s="148">
        <f>LARGE(AD5:AD20,1)+1</f>
        <v>233</v>
      </c>
      <c r="AE21" s="113" t="s">
        <v>145</v>
      </c>
      <c r="AF21" s="165"/>
      <c r="AG21" s="141" t="s">
        <v>11</v>
      </c>
      <c r="AH21" s="142">
        <f>LARGE(AH4:AH20,1)+1</f>
        <v>18</v>
      </c>
      <c r="AI21" s="143" t="s">
        <v>475</v>
      </c>
      <c r="AJ21" s="161"/>
      <c r="AK21" s="142">
        <f>LARGE(AK4:AK20,1)+1</f>
        <v>74</v>
      </c>
      <c r="AL21" s="143" t="s">
        <v>476</v>
      </c>
      <c r="AM21" s="162"/>
      <c r="AN21" s="162"/>
      <c r="AO21" s="126"/>
      <c r="AP21" s="152" t="s">
        <v>477</v>
      </c>
      <c r="AR21" s="150">
        <v>15</v>
      </c>
      <c r="AS21" s="153" t="s">
        <v>478</v>
      </c>
      <c r="AT21" s="153"/>
      <c r="AU21" s="167"/>
      <c r="AV21" s="150">
        <v>4</v>
      </c>
      <c r="AW21" s="153" t="s">
        <v>479</v>
      </c>
      <c r="AX21" s="153"/>
    </row>
    <row r="22" spans="2:50" s="160" customFormat="1" ht="23.25" customHeight="1">
      <c r="B22" s="148">
        <f>LARGE(B5:B21,1)+1</f>
        <v>15</v>
      </c>
      <c r="C22" s="113" t="s">
        <v>155</v>
      </c>
      <c r="D22" s="148">
        <f>LARGE(D5:D21,1)+1</f>
        <v>27</v>
      </c>
      <c r="E22" s="113" t="s">
        <v>156</v>
      </c>
      <c r="F22" s="148">
        <f>LARGE(F5:F21,1)+1</f>
        <v>48</v>
      </c>
      <c r="G22" s="113" t="s">
        <v>157</v>
      </c>
      <c r="H22" s="148"/>
      <c r="I22" s="168"/>
      <c r="J22" s="136"/>
      <c r="K22" s="122"/>
      <c r="L22" s="148">
        <f>LARGE(L5:L21,1)+1</f>
        <v>16</v>
      </c>
      <c r="M22" s="113" t="s">
        <v>158</v>
      </c>
      <c r="N22" s="148">
        <f>LARGE(N5:N21,1)+1</f>
        <v>62</v>
      </c>
      <c r="O22" s="113" t="s">
        <v>159</v>
      </c>
      <c r="P22" s="148">
        <f>LARGE(P5:P21,1)+1</f>
        <v>105</v>
      </c>
      <c r="Q22" s="113" t="s">
        <v>160</v>
      </c>
      <c r="R22" s="148">
        <f>LARGE(R5:R21,1)+1</f>
        <v>145</v>
      </c>
      <c r="S22" s="113" t="s">
        <v>161</v>
      </c>
      <c r="T22" s="136"/>
      <c r="V22" s="148">
        <f>LARGE(V5:V21,1)+1</f>
        <v>17</v>
      </c>
      <c r="W22" s="113" t="s">
        <v>91</v>
      </c>
      <c r="X22" s="148">
        <f>LARGE(X5:X21,1)+1</f>
        <v>73</v>
      </c>
      <c r="Y22" s="113" t="s">
        <v>37</v>
      </c>
      <c r="Z22" s="148">
        <f>LARGE(Z5:Z21,1)+1</f>
        <v>130</v>
      </c>
      <c r="AA22" s="113" t="s">
        <v>236</v>
      </c>
      <c r="AB22" s="148">
        <f>LARGE(AB5:AB21,1)+1</f>
        <v>180</v>
      </c>
      <c r="AC22" s="113" t="s">
        <v>480</v>
      </c>
      <c r="AD22" s="148">
        <f>LARGE(AD5:AD21,1)+1</f>
        <v>234</v>
      </c>
      <c r="AE22" s="113" t="s">
        <v>150</v>
      </c>
      <c r="AF22" s="165">
        <f>LARGE(AF5:AF21,1)+1</f>
        <v>283</v>
      </c>
      <c r="AG22" s="113" t="s">
        <v>481</v>
      </c>
      <c r="AH22" s="142">
        <f>LARGE(AH4:AH21,1)+1</f>
        <v>19</v>
      </c>
      <c r="AI22" s="143" t="s">
        <v>482</v>
      </c>
      <c r="AJ22" s="161"/>
      <c r="AK22" s="142">
        <f>LARGE(AK4:AK21,1)+1</f>
        <v>75</v>
      </c>
      <c r="AL22" s="143" t="s">
        <v>483</v>
      </c>
      <c r="AM22" s="162"/>
      <c r="AN22" s="162"/>
      <c r="AO22" s="126"/>
      <c r="AP22" s="152" t="s">
        <v>484</v>
      </c>
      <c r="AR22" s="150"/>
      <c r="AS22" s="153"/>
      <c r="AT22" s="153"/>
      <c r="AU22" s="167"/>
      <c r="AV22" s="150">
        <v>5</v>
      </c>
      <c r="AW22" s="153" t="s">
        <v>485</v>
      </c>
      <c r="AX22" s="153"/>
    </row>
    <row r="23" spans="2:50" s="160" customFormat="1" ht="23.25" customHeight="1">
      <c r="B23" s="169"/>
      <c r="C23" s="164"/>
      <c r="D23" s="148">
        <f>LARGE(D5:D22,1)+1</f>
        <v>28</v>
      </c>
      <c r="E23" s="113" t="s">
        <v>163</v>
      </c>
      <c r="F23" s="148">
        <f>LARGE(F5:F22,1)+1</f>
        <v>49</v>
      </c>
      <c r="G23" s="113" t="s">
        <v>164</v>
      </c>
      <c r="H23" s="148"/>
      <c r="I23" s="168"/>
      <c r="J23" s="136"/>
      <c r="K23" s="122"/>
      <c r="L23" s="148">
        <f>LARGE(L5:L22,1)+1</f>
        <v>17</v>
      </c>
      <c r="M23" s="113" t="s">
        <v>165</v>
      </c>
      <c r="N23" s="148">
        <f>LARGE(N5:N22,1)+1</f>
        <v>63</v>
      </c>
      <c r="O23" s="113" t="s">
        <v>166</v>
      </c>
      <c r="P23" s="148">
        <f>LARGE(P5:P22,1)+1</f>
        <v>106</v>
      </c>
      <c r="Q23" s="113" t="s">
        <v>167</v>
      </c>
      <c r="R23" s="148">
        <f>LARGE(R5:R22,1)+1</f>
        <v>146</v>
      </c>
      <c r="S23" s="113" t="s">
        <v>168</v>
      </c>
      <c r="T23" s="136"/>
      <c r="V23" s="148">
        <f>LARGE(V5:V22,1)+1</f>
        <v>18</v>
      </c>
      <c r="W23" s="113" t="s">
        <v>96</v>
      </c>
      <c r="X23" s="148">
        <f>LARGE(X5:X22,1)+1</f>
        <v>74</v>
      </c>
      <c r="Y23" s="113" t="s">
        <v>45</v>
      </c>
      <c r="Z23" s="148">
        <f>LARGE(Z5:Z22,1)+1</f>
        <v>131</v>
      </c>
      <c r="AA23" s="113" t="s">
        <v>242</v>
      </c>
      <c r="AB23" s="148">
        <f>LARGE(AB5:AB22,1)+1</f>
        <v>181</v>
      </c>
      <c r="AC23" s="113" t="s">
        <v>173</v>
      </c>
      <c r="AD23" s="148">
        <f>LARGE(AD5:AD22,1)+1</f>
        <v>235</v>
      </c>
      <c r="AE23" s="113" t="s">
        <v>157</v>
      </c>
      <c r="AF23" s="165">
        <f>LARGE(AF5:AF22,1)+1</f>
        <v>284</v>
      </c>
      <c r="AG23" s="113" t="s">
        <v>116</v>
      </c>
      <c r="AH23" s="142">
        <f>LARGE(AH4:AH22,1)+1</f>
        <v>20</v>
      </c>
      <c r="AI23" s="143" t="s">
        <v>486</v>
      </c>
      <c r="AJ23" s="161"/>
      <c r="AK23" s="142">
        <f>LARGE(AK4:AK22,1)+1</f>
        <v>76</v>
      </c>
      <c r="AL23" s="143" t="s">
        <v>487</v>
      </c>
      <c r="AM23" s="162"/>
      <c r="AN23" s="162"/>
      <c r="AO23" s="126"/>
      <c r="AP23" s="152" t="s">
        <v>488</v>
      </c>
      <c r="AR23" s="150"/>
      <c r="AS23" s="1786" t="s">
        <v>489</v>
      </c>
      <c r="AT23" s="1786"/>
      <c r="AU23" s="167"/>
      <c r="AV23" s="150">
        <v>6</v>
      </c>
      <c r="AW23" s="153" t="s">
        <v>490</v>
      </c>
      <c r="AX23" s="153"/>
    </row>
    <row r="24" spans="2:50" s="160" customFormat="1" ht="23.25">
      <c r="B24" s="169"/>
      <c r="C24" s="164"/>
      <c r="D24" s="148">
        <f>LARGE(D5:D23,1)+1</f>
        <v>29</v>
      </c>
      <c r="E24" s="113" t="s">
        <v>170</v>
      </c>
      <c r="F24" s="148">
        <f>LARGE(F5:F23,1)+1</f>
        <v>50</v>
      </c>
      <c r="G24" s="113" t="s">
        <v>171</v>
      </c>
      <c r="H24" s="148"/>
      <c r="I24" s="168"/>
      <c r="J24" s="136"/>
      <c r="K24" s="122"/>
      <c r="L24" s="148">
        <f>LARGE(L5:L23,1)+1</f>
        <v>18</v>
      </c>
      <c r="M24" s="113" t="s">
        <v>172</v>
      </c>
      <c r="N24" s="148">
        <f>LARGE(N5:N23,1)+1</f>
        <v>64</v>
      </c>
      <c r="O24" s="113" t="s">
        <v>33</v>
      </c>
      <c r="P24" s="148">
        <f>LARGE(P5:P23,1)+1</f>
        <v>107</v>
      </c>
      <c r="Q24" s="113" t="s">
        <v>173</v>
      </c>
      <c r="R24" s="148">
        <f>LARGE(R5:R23,1)+1</f>
        <v>147</v>
      </c>
      <c r="S24" s="113" t="s">
        <v>174</v>
      </c>
      <c r="T24" s="136"/>
      <c r="V24" s="148">
        <f>LARGE(V5:V23,1)+1</f>
        <v>19</v>
      </c>
      <c r="W24" s="113" t="s">
        <v>102</v>
      </c>
      <c r="X24" s="148">
        <f>LARGE(X5:X23,1)+1</f>
        <v>75</v>
      </c>
      <c r="Y24" s="113" t="s">
        <v>53</v>
      </c>
      <c r="Z24" s="148">
        <f>LARGE(Z5:Z23,1)+1</f>
        <v>132</v>
      </c>
      <c r="AA24" s="113" t="s">
        <v>491</v>
      </c>
      <c r="AB24" s="148">
        <f>LARGE(AB5:AB23,1)+1</f>
        <v>182</v>
      </c>
      <c r="AC24" s="113" t="s">
        <v>178</v>
      </c>
      <c r="AD24" s="148">
        <f>LARGE(AD5:AD23,1)+1</f>
        <v>236</v>
      </c>
      <c r="AE24" s="113" t="s">
        <v>164</v>
      </c>
      <c r="AF24" s="165"/>
      <c r="AG24" s="166"/>
      <c r="AH24" s="142">
        <f>LARGE(AH4:AH23,1)+1</f>
        <v>21</v>
      </c>
      <c r="AI24" s="143" t="s">
        <v>492</v>
      </c>
      <c r="AJ24" s="161"/>
      <c r="AK24" s="142">
        <f>LARGE(AK4:AK23,1)+1</f>
        <v>77</v>
      </c>
      <c r="AL24" s="143" t="s">
        <v>493</v>
      </c>
      <c r="AM24" s="162"/>
      <c r="AN24" s="162"/>
      <c r="AO24" s="126"/>
      <c r="AP24" s="152" t="s">
        <v>494</v>
      </c>
      <c r="AR24" s="150"/>
      <c r="AS24" s="1786"/>
      <c r="AT24" s="1786"/>
      <c r="AU24" s="167"/>
      <c r="AV24" s="150">
        <v>7</v>
      </c>
      <c r="AW24" s="153" t="s">
        <v>495</v>
      </c>
      <c r="AX24" s="153"/>
    </row>
    <row r="25" spans="2:50" s="160" customFormat="1" ht="25.5">
      <c r="B25" s="169"/>
      <c r="C25" s="164"/>
      <c r="D25" s="148">
        <f>LARGE(D5:D24,1)+1</f>
        <v>30</v>
      </c>
      <c r="E25" s="113" t="s">
        <v>175</v>
      </c>
      <c r="F25" s="148"/>
      <c r="G25" s="170"/>
      <c r="H25" s="148"/>
      <c r="I25" s="168"/>
      <c r="J25" s="136"/>
      <c r="K25" s="122"/>
      <c r="L25" s="148">
        <f>LARGE(L5:L24,1)+1</f>
        <v>19</v>
      </c>
      <c r="M25" s="113" t="s">
        <v>176</v>
      </c>
      <c r="N25" s="148">
        <f>LARGE(N5:N24,1)+1</f>
        <v>65</v>
      </c>
      <c r="O25" s="113" t="s">
        <v>177</v>
      </c>
      <c r="P25" s="148">
        <f>LARGE(P5:P24,1)+1</f>
        <v>108</v>
      </c>
      <c r="Q25" s="113" t="s">
        <v>178</v>
      </c>
      <c r="R25" s="148">
        <f>LARGE(R5:R24,1)+1</f>
        <v>148</v>
      </c>
      <c r="S25" s="113" t="s">
        <v>179</v>
      </c>
      <c r="T25" s="136"/>
      <c r="V25" s="148">
        <f>LARGE(V5:V24,1)+1</f>
        <v>20</v>
      </c>
      <c r="W25" s="113" t="s">
        <v>109</v>
      </c>
      <c r="X25" s="148">
        <f>LARGE(X5:X24,1)+1</f>
        <v>76</v>
      </c>
      <c r="Y25" s="113" t="s">
        <v>62</v>
      </c>
      <c r="Z25" s="148">
        <f>LARGE(Z5:Z24,1)+1</f>
        <v>133</v>
      </c>
      <c r="AA25" s="113" t="s">
        <v>245</v>
      </c>
      <c r="AB25" s="148">
        <f>LARGE(AB5:AB24,1)+1</f>
        <v>183</v>
      </c>
      <c r="AC25" s="113" t="s">
        <v>183</v>
      </c>
      <c r="AD25" s="148">
        <f>LARGE(AD5:AD24,1)+1</f>
        <v>237</v>
      </c>
      <c r="AE25" s="113" t="s">
        <v>171</v>
      </c>
      <c r="AF25" s="165"/>
      <c r="AG25" s="141" t="s">
        <v>124</v>
      </c>
      <c r="AH25" s="142">
        <f>LARGE(AH4:AH24,1)+1</f>
        <v>22</v>
      </c>
      <c r="AI25" s="143" t="s">
        <v>496</v>
      </c>
      <c r="AJ25" s="161"/>
      <c r="AK25" s="142">
        <f>LARGE(AK4:AK24,1)+1</f>
        <v>78</v>
      </c>
      <c r="AL25" s="143" t="s">
        <v>497</v>
      </c>
      <c r="AM25" s="162"/>
      <c r="AN25" s="162"/>
      <c r="AO25" s="126"/>
      <c r="AP25" s="152" t="s">
        <v>498</v>
      </c>
      <c r="AR25" s="150"/>
      <c r="AS25" s="1787" t="s">
        <v>499</v>
      </c>
      <c r="AT25" s="1787"/>
      <c r="AU25" s="167"/>
      <c r="AV25" s="150">
        <v>8</v>
      </c>
      <c r="AW25" s="153" t="s">
        <v>500</v>
      </c>
      <c r="AX25" s="171"/>
    </row>
    <row r="26" spans="2:50" s="160" customFormat="1" ht="30">
      <c r="B26" s="169"/>
      <c r="C26" s="164"/>
      <c r="D26" s="148">
        <f>LARGE(D5:D25,1)+1</f>
        <v>31</v>
      </c>
      <c r="E26" s="113" t="s">
        <v>180</v>
      </c>
      <c r="F26" s="148"/>
      <c r="G26" s="170"/>
      <c r="H26" s="148"/>
      <c r="I26" s="168"/>
      <c r="J26" s="136"/>
      <c r="K26" s="122"/>
      <c r="L26" s="148">
        <f>LARGE(L5:L25,1)+1</f>
        <v>20</v>
      </c>
      <c r="M26" s="113" t="s">
        <v>181</v>
      </c>
      <c r="N26" s="148">
        <f>LARGE(N5:N25,1)+1</f>
        <v>66</v>
      </c>
      <c r="O26" s="113" t="s">
        <v>182</v>
      </c>
      <c r="P26" s="148">
        <f>LARGE(P5:P25,1)+1</f>
        <v>109</v>
      </c>
      <c r="Q26" s="113" t="s">
        <v>183</v>
      </c>
      <c r="R26" s="148">
        <f>LARGE(R5:R25,1)+1</f>
        <v>149</v>
      </c>
      <c r="S26" s="113" t="s">
        <v>184</v>
      </c>
      <c r="T26" s="136"/>
      <c r="V26" s="148">
        <f>LARGE(V5:V25,1)+1</f>
        <v>21</v>
      </c>
      <c r="W26" s="113" t="s">
        <v>117</v>
      </c>
      <c r="X26" s="148">
        <f>LARGE(X5:X25,1)+1</f>
        <v>77</v>
      </c>
      <c r="Y26" s="113" t="s">
        <v>501</v>
      </c>
      <c r="Z26" s="148">
        <f>LARGE(Z5:Z25,1)+1</f>
        <v>134</v>
      </c>
      <c r="AA26" s="113" t="s">
        <v>248</v>
      </c>
      <c r="AB26" s="148">
        <f>LARGE(AB5:AB25,1)+1</f>
        <v>184</v>
      </c>
      <c r="AC26" s="113" t="s">
        <v>187</v>
      </c>
      <c r="AD26" s="148">
        <f>LARGE(AD5:AD25,1)+1</f>
        <v>238</v>
      </c>
      <c r="AE26" s="113" t="s">
        <v>502</v>
      </c>
      <c r="AF26" s="165">
        <f>LARGE(AF5:AF25,1)+1</f>
        <v>285</v>
      </c>
      <c r="AG26" s="113" t="s">
        <v>211</v>
      </c>
      <c r="AH26" s="142">
        <f>LARGE(AH4:AH25,1)+1</f>
        <v>23</v>
      </c>
      <c r="AI26" s="143" t="s">
        <v>503</v>
      </c>
      <c r="AJ26" s="161"/>
      <c r="AK26" s="142">
        <f>LARGE(AK4:AK25,1)+1</f>
        <v>79</v>
      </c>
      <c r="AL26" s="143" t="s">
        <v>504</v>
      </c>
      <c r="AM26" s="162"/>
      <c r="AN26" s="162"/>
      <c r="AO26" s="126"/>
      <c r="AP26" s="149" t="s">
        <v>17</v>
      </c>
      <c r="AR26" s="150"/>
      <c r="AS26" s="1787"/>
      <c r="AT26" s="1787"/>
      <c r="AU26" s="132"/>
      <c r="AV26" s="150">
        <v>9</v>
      </c>
      <c r="AW26" s="153" t="s">
        <v>505</v>
      </c>
      <c r="AX26" s="171"/>
    </row>
    <row r="27" spans="2:50" s="160" customFormat="1" ht="19.5" thickBot="1">
      <c r="B27" s="172"/>
      <c r="C27" s="173"/>
      <c r="D27" s="173"/>
      <c r="E27" s="173"/>
      <c r="F27" s="173"/>
      <c r="G27" s="173"/>
      <c r="H27" s="174"/>
      <c r="I27" s="173"/>
      <c r="J27" s="175"/>
      <c r="K27" s="122"/>
      <c r="L27" s="148">
        <f>LARGE(L5:L26,1)+1</f>
        <v>21</v>
      </c>
      <c r="M27" s="113" t="s">
        <v>185</v>
      </c>
      <c r="N27" s="148">
        <f>LARGE(N5:N26,1)+1</f>
        <v>67</v>
      </c>
      <c r="O27" s="113" t="s">
        <v>186</v>
      </c>
      <c r="P27" s="148">
        <f>LARGE(P5:P26,1)+1</f>
        <v>110</v>
      </c>
      <c r="Q27" s="113" t="s">
        <v>187</v>
      </c>
      <c r="R27" s="148">
        <f>LARGE(R5:R26,1)+1</f>
        <v>150</v>
      </c>
      <c r="S27" s="113" t="s">
        <v>188</v>
      </c>
      <c r="T27" s="136"/>
      <c r="V27" s="148">
        <f>LARGE(V5:V26,1)+1</f>
        <v>22</v>
      </c>
      <c r="W27" s="113" t="s">
        <v>506</v>
      </c>
      <c r="X27" s="148">
        <f>LARGE(X5:X26,1)+1</f>
        <v>78</v>
      </c>
      <c r="Y27" s="113" t="s">
        <v>69</v>
      </c>
      <c r="Z27" s="148"/>
      <c r="AA27" s="176"/>
      <c r="AB27" s="148">
        <f>LARGE(AB5:AB26,1)+1</f>
        <v>185</v>
      </c>
      <c r="AC27" s="113" t="s">
        <v>507</v>
      </c>
      <c r="AD27" s="148">
        <f>LARGE(AD5:AD26,1)+1</f>
        <v>239</v>
      </c>
      <c r="AE27" s="113" t="s">
        <v>35</v>
      </c>
      <c r="AF27" s="165">
        <f>LARGE(AF5:AF26,1)+1</f>
        <v>286</v>
      </c>
      <c r="AG27" s="113" t="s">
        <v>131</v>
      </c>
      <c r="AH27" s="142">
        <f>LARGE(AH4:AH26,1)+1</f>
        <v>24</v>
      </c>
      <c r="AI27" s="143" t="s">
        <v>508</v>
      </c>
      <c r="AJ27" s="161"/>
      <c r="AK27" s="142">
        <f>LARGE(AK4:AK26,1)+1</f>
        <v>80</v>
      </c>
      <c r="AL27" s="143" t="s">
        <v>509</v>
      </c>
      <c r="AM27" s="162"/>
      <c r="AN27" s="162"/>
      <c r="AO27" s="126"/>
      <c r="AP27" s="152" t="s">
        <v>510</v>
      </c>
      <c r="AR27" s="150"/>
      <c r="AS27" s="153"/>
      <c r="AT27" s="153"/>
      <c r="AU27" s="132"/>
      <c r="AV27" s="1783">
        <v>10</v>
      </c>
      <c r="AW27" s="1776" t="s">
        <v>511</v>
      </c>
      <c r="AX27" s="1776"/>
    </row>
    <row r="28" spans="2:50" s="160" customFormat="1" ht="29.25" customHeight="1">
      <c r="B28" s="122"/>
      <c r="C28" s="122"/>
      <c r="D28" s="122"/>
      <c r="E28" s="122"/>
      <c r="F28" s="122"/>
      <c r="G28" s="122"/>
      <c r="H28" s="122"/>
      <c r="I28" s="122"/>
      <c r="J28" s="122"/>
      <c r="K28" s="122"/>
      <c r="L28" s="148">
        <f>LARGE(L5:L27,1)+1</f>
        <v>22</v>
      </c>
      <c r="M28" s="113" t="s">
        <v>189</v>
      </c>
      <c r="N28" s="148">
        <f>LARGE(N5:N27,1)+1</f>
        <v>68</v>
      </c>
      <c r="O28" s="113" t="s">
        <v>190</v>
      </c>
      <c r="P28" s="148"/>
      <c r="Q28" s="137" t="s">
        <v>191</v>
      </c>
      <c r="R28" s="148">
        <f>LARGE(R5:R27,1)+1</f>
        <v>151</v>
      </c>
      <c r="S28" s="113" t="s">
        <v>192</v>
      </c>
      <c r="T28" s="136"/>
      <c r="V28" s="148">
        <f>LARGE(V5:V27,1)+1</f>
        <v>23</v>
      </c>
      <c r="W28" s="113" t="s">
        <v>512</v>
      </c>
      <c r="X28" s="148">
        <f>LARGE(X5:X27,1)+1</f>
        <v>79</v>
      </c>
      <c r="Y28" s="113" t="s">
        <v>513</v>
      </c>
      <c r="Z28" s="148"/>
      <c r="AA28" s="140" t="s">
        <v>88</v>
      </c>
      <c r="AB28" s="148">
        <f>LARGE(AB5:AB27,1)+1</f>
        <v>186</v>
      </c>
      <c r="AC28" s="113" t="s">
        <v>514</v>
      </c>
      <c r="AD28" s="148">
        <f>LARGE(AD5:AD27,1)+1</f>
        <v>240</v>
      </c>
      <c r="AE28" s="113" t="s">
        <v>43</v>
      </c>
      <c r="AF28" s="165">
        <f>LARGE(AF5:AF27,1)+1</f>
        <v>287</v>
      </c>
      <c r="AG28" s="113" t="s">
        <v>138</v>
      </c>
      <c r="AH28" s="142">
        <f>LARGE(AH4:AH27,1)+1</f>
        <v>25</v>
      </c>
      <c r="AI28" s="143" t="s">
        <v>515</v>
      </c>
      <c r="AJ28" s="161"/>
      <c r="AK28" s="142">
        <f>LARGE(AK4:AK27,1)+1</f>
        <v>81</v>
      </c>
      <c r="AL28" s="143" t="s">
        <v>516</v>
      </c>
      <c r="AM28" s="162"/>
      <c r="AN28" s="162"/>
      <c r="AO28" s="126"/>
      <c r="AP28" s="152" t="s">
        <v>517</v>
      </c>
      <c r="AR28" s="132"/>
      <c r="AS28" s="132"/>
      <c r="AT28" s="132"/>
      <c r="AU28" s="132"/>
      <c r="AV28" s="1783"/>
      <c r="AW28" s="1776"/>
      <c r="AX28" s="1776"/>
    </row>
    <row r="29" spans="2:50" s="160" customFormat="1" ht="25.5">
      <c r="B29" s="122"/>
      <c r="C29" s="122"/>
      <c r="D29" s="122"/>
      <c r="E29" s="122"/>
      <c r="F29" s="122"/>
      <c r="G29" s="122"/>
      <c r="H29" s="122"/>
      <c r="I29" s="122"/>
      <c r="J29" s="122"/>
      <c r="K29" s="122"/>
      <c r="L29" s="148">
        <f>LARGE(L5:L28,1)+1</f>
        <v>23</v>
      </c>
      <c r="M29" s="113" t="s">
        <v>193</v>
      </c>
      <c r="N29" s="148">
        <f>LARGE(N5:N28,1)+1</f>
        <v>69</v>
      </c>
      <c r="O29" s="113" t="s">
        <v>194</v>
      </c>
      <c r="P29" s="148">
        <f>LARGE(P5:P28,1)+1</f>
        <v>111</v>
      </c>
      <c r="Q29" s="113" t="s">
        <v>195</v>
      </c>
      <c r="R29" s="148">
        <f>LARGE(R5:R28,1)+1</f>
        <v>152</v>
      </c>
      <c r="S29" s="113" t="s">
        <v>196</v>
      </c>
      <c r="T29" s="136"/>
      <c r="V29" s="148"/>
      <c r="W29" s="164"/>
      <c r="X29" s="148">
        <f>LARGE(X5:X28,1)+1</f>
        <v>80</v>
      </c>
      <c r="Y29" s="113" t="s">
        <v>149</v>
      </c>
      <c r="Z29" s="148">
        <f>LARGE(Z5:Z28,1)+1</f>
        <v>135</v>
      </c>
      <c r="AA29" s="113" t="s">
        <v>94</v>
      </c>
      <c r="AB29" s="148"/>
      <c r="AC29" s="140" t="s">
        <v>191</v>
      </c>
      <c r="AD29" s="148">
        <f>LARGE(AD5:AD28,1)+1</f>
        <v>241</v>
      </c>
      <c r="AE29" s="113" t="s">
        <v>518</v>
      </c>
      <c r="AF29" s="165">
        <f>LARGE(AF5:AF28,1)+1</f>
        <v>288</v>
      </c>
      <c r="AG29" s="113" t="s">
        <v>214</v>
      </c>
      <c r="AH29" s="142">
        <f>LARGE(AH4:AH28,1)+1</f>
        <v>26</v>
      </c>
      <c r="AI29" s="143" t="s">
        <v>519</v>
      </c>
      <c r="AJ29" s="161"/>
      <c r="AK29" s="142">
        <f>LARGE(AK4:AK28,1)+1</f>
        <v>82</v>
      </c>
      <c r="AL29" s="143" t="s">
        <v>520</v>
      </c>
      <c r="AM29" s="162"/>
      <c r="AN29" s="162"/>
      <c r="AO29" s="126"/>
      <c r="AP29" s="152" t="s">
        <v>521</v>
      </c>
      <c r="AR29" s="132"/>
      <c r="AS29" s="132"/>
      <c r="AT29" s="132"/>
      <c r="AU29" s="132"/>
      <c r="AV29" s="150"/>
      <c r="AW29" s="158"/>
      <c r="AX29" s="158"/>
    </row>
    <row r="30" spans="2:50" s="160" customFormat="1" ht="18.75">
      <c r="B30" s="122"/>
      <c r="C30" s="122"/>
      <c r="D30" s="122"/>
      <c r="E30" s="122"/>
      <c r="F30" s="122"/>
      <c r="G30" s="122"/>
      <c r="H30" s="122"/>
      <c r="I30" s="122"/>
      <c r="J30" s="122"/>
      <c r="K30" s="122"/>
      <c r="L30" s="148">
        <f>LARGE(L5:L29,1)+1</f>
        <v>24</v>
      </c>
      <c r="M30" s="113" t="s">
        <v>197</v>
      </c>
      <c r="N30" s="148">
        <f>LARGE(N5:N29,1)+1</f>
        <v>70</v>
      </c>
      <c r="O30" s="113" t="s">
        <v>198</v>
      </c>
      <c r="P30" s="148">
        <f>LARGE(P5:P29,1)+1</f>
        <v>112</v>
      </c>
      <c r="Q30" s="113" t="s">
        <v>199</v>
      </c>
      <c r="R30" s="148">
        <f>LARGE(R5:R29,1)+1</f>
        <v>153</v>
      </c>
      <c r="S30" s="113" t="s">
        <v>200</v>
      </c>
      <c r="T30" s="136"/>
      <c r="V30" s="148"/>
      <c r="W30" s="140" t="s">
        <v>17</v>
      </c>
      <c r="X30" s="148">
        <f>LARGE(X5:X29,1)+1</f>
        <v>81</v>
      </c>
      <c r="Y30" s="113" t="s">
        <v>155</v>
      </c>
      <c r="Z30" s="148">
        <f>LARGE(Z5:Z29,1)+1</f>
        <v>136</v>
      </c>
      <c r="AA30" s="113" t="s">
        <v>522</v>
      </c>
      <c r="AB30" s="148">
        <f>LARGE(AB5:AB29,1)+1</f>
        <v>187</v>
      </c>
      <c r="AC30" s="113" t="s">
        <v>195</v>
      </c>
      <c r="AD30" s="148">
        <f>LARGE(AD5:AD29,1)+1</f>
        <v>242</v>
      </c>
      <c r="AE30" s="113" t="s">
        <v>51</v>
      </c>
      <c r="AF30" s="165">
        <f>LARGE(AF5:AF29,1)+1</f>
        <v>289</v>
      </c>
      <c r="AG30" s="113" t="s">
        <v>218</v>
      </c>
      <c r="AH30" s="142">
        <f>LARGE(AH4:AH29,1)+1</f>
        <v>27</v>
      </c>
      <c r="AI30" s="143" t="s">
        <v>523</v>
      </c>
      <c r="AJ30" s="161"/>
      <c r="AK30" s="142">
        <f>LARGE(AK4:AK29,1)+1</f>
        <v>83</v>
      </c>
      <c r="AL30" s="143" t="s">
        <v>524</v>
      </c>
      <c r="AM30" s="162"/>
      <c r="AN30" s="162"/>
      <c r="AO30" s="126"/>
      <c r="AP30" s="152" t="s">
        <v>525</v>
      </c>
      <c r="AR30" s="128"/>
      <c r="AS30" s="128"/>
      <c r="AT30" s="128"/>
      <c r="AU30" s="128"/>
      <c r="AV30" s="154" t="s">
        <v>272</v>
      </c>
      <c r="AW30" s="155" t="s">
        <v>526</v>
      </c>
      <c r="AX30" s="171"/>
    </row>
    <row r="31" spans="2:50" s="160" customFormat="1" ht="18.75">
      <c r="B31" s="122"/>
      <c r="C31" s="122"/>
      <c r="D31" s="122"/>
      <c r="E31" s="122"/>
      <c r="F31" s="122"/>
      <c r="G31" s="122"/>
      <c r="H31" s="122"/>
      <c r="I31" s="122"/>
      <c r="J31" s="122"/>
      <c r="K31" s="122"/>
      <c r="L31" s="148">
        <f>LARGE(L5:L30,1)+1</f>
        <v>25</v>
      </c>
      <c r="M31" s="113" t="s">
        <v>201</v>
      </c>
      <c r="N31" s="148">
        <f>LARGE(N5:N30,1)+1</f>
        <v>71</v>
      </c>
      <c r="O31" s="113" t="s">
        <v>202</v>
      </c>
      <c r="P31" s="148"/>
      <c r="Q31" s="164"/>
      <c r="R31" s="148">
        <f>LARGE(R5:R30,1)+1</f>
        <v>154</v>
      </c>
      <c r="S31" s="113" t="s">
        <v>203</v>
      </c>
      <c r="T31" s="136"/>
      <c r="V31" s="148">
        <f>LARGE(V5:V30,1)+1</f>
        <v>24</v>
      </c>
      <c r="W31" s="113" t="s">
        <v>527</v>
      </c>
      <c r="X31" s="148">
        <f>LARGE(X5:X30,1)+1</f>
        <v>82</v>
      </c>
      <c r="Y31" s="113" t="s">
        <v>77</v>
      </c>
      <c r="Z31" s="148">
        <f>LARGE(Z5:Z30,1)+1</f>
        <v>137</v>
      </c>
      <c r="AA31" s="113" t="s">
        <v>251</v>
      </c>
      <c r="AB31" s="148">
        <f>LARGE(AB5:AB30,1)+1</f>
        <v>188</v>
      </c>
      <c r="AC31" s="113" t="s">
        <v>199</v>
      </c>
      <c r="AD31" s="148">
        <f>LARGE(AD5:AD30,1)+1</f>
        <v>243</v>
      </c>
      <c r="AE31" s="113" t="s">
        <v>64</v>
      </c>
      <c r="AF31" s="165"/>
      <c r="AG31" s="166"/>
      <c r="AH31" s="142">
        <f>LARGE(AH4:AH30,1)+1</f>
        <v>28</v>
      </c>
      <c r="AI31" s="143" t="s">
        <v>528</v>
      </c>
      <c r="AJ31" s="161"/>
      <c r="AK31" s="142">
        <f>LARGE(AK4:AK30,1)+1</f>
        <v>84</v>
      </c>
      <c r="AL31" s="143" t="s">
        <v>529</v>
      </c>
      <c r="AM31" s="162"/>
      <c r="AN31" s="162"/>
      <c r="AO31" s="126"/>
      <c r="AP31" s="152" t="s">
        <v>530</v>
      </c>
      <c r="AR31" s="177" t="s">
        <v>305</v>
      </c>
      <c r="AS31" s="178" t="s">
        <v>531</v>
      </c>
      <c r="AT31" s="128"/>
      <c r="AU31" s="128"/>
      <c r="AV31" s="1783">
        <v>1</v>
      </c>
      <c r="AW31" s="1776" t="s">
        <v>532</v>
      </c>
      <c r="AX31" s="1776"/>
    </row>
    <row r="32" spans="2:50" s="160" customFormat="1" ht="23.25" customHeight="1">
      <c r="B32" s="122"/>
      <c r="C32" s="122"/>
      <c r="D32" s="122"/>
      <c r="E32" s="122"/>
      <c r="F32" s="122"/>
      <c r="G32" s="122"/>
      <c r="H32" s="122"/>
      <c r="I32" s="122"/>
      <c r="J32" s="122"/>
      <c r="K32" s="122"/>
      <c r="L32" s="148">
        <f>LARGE(L5:L31,1)+1</f>
        <v>26</v>
      </c>
      <c r="M32" s="113" t="s">
        <v>204</v>
      </c>
      <c r="N32" s="148"/>
      <c r="O32" s="137" t="s">
        <v>73</v>
      </c>
      <c r="P32" s="148"/>
      <c r="Q32" s="137" t="s">
        <v>28</v>
      </c>
      <c r="R32" s="148"/>
      <c r="S32" s="122"/>
      <c r="T32" s="136"/>
      <c r="V32" s="148">
        <f>LARGE(V5:V31,1)+1</f>
        <v>25</v>
      </c>
      <c r="W32" s="113" t="s">
        <v>132</v>
      </c>
      <c r="X32" s="148">
        <f>LARGE(X5:X31,1)+1</f>
        <v>83</v>
      </c>
      <c r="Y32" s="113" t="s">
        <v>533</v>
      </c>
      <c r="Z32" s="148">
        <f>LARGE(Z5:Z31,1)+1</f>
        <v>138</v>
      </c>
      <c r="AA32" s="113" t="s">
        <v>254</v>
      </c>
      <c r="AB32" s="148"/>
      <c r="AC32" s="141" t="s">
        <v>28</v>
      </c>
      <c r="AD32" s="148">
        <f>LARGE(AD5:AD31,1)+1</f>
        <v>244</v>
      </c>
      <c r="AE32" s="113" t="s">
        <v>60</v>
      </c>
      <c r="AF32" s="165"/>
      <c r="AG32" s="140" t="s">
        <v>225</v>
      </c>
      <c r="AH32" s="142">
        <f>LARGE(AH4:AH31,1)+1</f>
        <v>29</v>
      </c>
      <c r="AI32" s="143" t="s">
        <v>534</v>
      </c>
      <c r="AJ32" s="161"/>
      <c r="AK32" s="142">
        <f>LARGE(AK4:AK31,1)+1</f>
        <v>85</v>
      </c>
      <c r="AL32" s="143" t="s">
        <v>535</v>
      </c>
      <c r="AM32" s="162"/>
      <c r="AN32" s="162"/>
      <c r="AO32" s="126"/>
      <c r="AP32" s="152" t="s">
        <v>536</v>
      </c>
      <c r="AR32" s="179"/>
      <c r="AS32" s="180"/>
      <c r="AT32" s="128"/>
      <c r="AU32" s="128"/>
      <c r="AV32" s="1783"/>
      <c r="AW32" s="1776"/>
      <c r="AX32" s="1776"/>
    </row>
    <row r="33" spans="2:50" s="160" customFormat="1" ht="23.25">
      <c r="B33" s="122"/>
      <c r="C33" s="122"/>
      <c r="D33" s="122"/>
      <c r="E33" s="122"/>
      <c r="F33" s="122"/>
      <c r="G33" s="122"/>
      <c r="H33" s="122"/>
      <c r="I33" s="122"/>
      <c r="J33" s="122"/>
      <c r="K33" s="122"/>
      <c r="L33" s="148">
        <f>LARGE(L5:L32,1)+1</f>
        <v>27</v>
      </c>
      <c r="M33" s="113" t="s">
        <v>205</v>
      </c>
      <c r="N33" s="148">
        <f>LARGE(N5:N32,1)+1</f>
        <v>72</v>
      </c>
      <c r="O33" s="113" t="s">
        <v>206</v>
      </c>
      <c r="P33" s="148">
        <f>LARGE(P5:P32,1)+1</f>
        <v>113</v>
      </c>
      <c r="Q33" s="113" t="s">
        <v>207</v>
      </c>
      <c r="R33" s="148"/>
      <c r="S33" s="138" t="s">
        <v>124</v>
      </c>
      <c r="T33" s="136"/>
      <c r="V33" s="148">
        <f>LARGE(V5:V32,1)+1</f>
        <v>26</v>
      </c>
      <c r="W33" s="113" t="s">
        <v>139</v>
      </c>
      <c r="X33" s="148">
        <f>LARGE(X5:X32,1)+1</f>
        <v>84</v>
      </c>
      <c r="Y33" s="113" t="s">
        <v>84</v>
      </c>
      <c r="Z33" s="148">
        <f>LARGE(Z5:Z32,1)+1</f>
        <v>139</v>
      </c>
      <c r="AA33" s="113" t="s">
        <v>537</v>
      </c>
      <c r="AB33" s="148">
        <f>LARGE(AB5:AB32,1)+1</f>
        <v>189</v>
      </c>
      <c r="AC33" s="113" t="s">
        <v>538</v>
      </c>
      <c r="AD33" s="148">
        <f>LARGE(AD5:AD32,1)+1</f>
        <v>245</v>
      </c>
      <c r="AE33" s="113" t="s">
        <v>539</v>
      </c>
      <c r="AF33" s="165">
        <f>LARGE(AF5:AF32,1)+1</f>
        <v>290</v>
      </c>
      <c r="AG33" s="113" t="s">
        <v>228</v>
      </c>
      <c r="AH33" s="142">
        <f>LARGE(AH4:AH32,1)+1</f>
        <v>30</v>
      </c>
      <c r="AI33" s="143" t="s">
        <v>540</v>
      </c>
      <c r="AJ33" s="161"/>
      <c r="AK33" s="142">
        <f>LARGE(AK4:AK32,1)+1</f>
        <v>86</v>
      </c>
      <c r="AL33" s="143" t="s">
        <v>541</v>
      </c>
      <c r="AM33" s="162"/>
      <c r="AN33" s="162"/>
      <c r="AO33" s="126"/>
      <c r="AP33" s="152" t="s">
        <v>542</v>
      </c>
      <c r="AR33" s="177" t="s">
        <v>305</v>
      </c>
      <c r="AS33" s="178" t="s">
        <v>543</v>
      </c>
      <c r="AT33" s="128"/>
      <c r="AU33" s="128"/>
      <c r="AV33" s="150">
        <v>2</v>
      </c>
      <c r="AW33" s="153" t="s">
        <v>544</v>
      </c>
      <c r="AX33" s="153"/>
    </row>
    <row r="34" spans="2:50" s="160" customFormat="1" ht="18.75">
      <c r="B34" s="122"/>
      <c r="C34" s="122"/>
      <c r="D34" s="122"/>
      <c r="E34" s="122"/>
      <c r="F34" s="122"/>
      <c r="G34" s="122"/>
      <c r="H34" s="122"/>
      <c r="I34" s="122"/>
      <c r="J34" s="122"/>
      <c r="K34" s="122"/>
      <c r="L34" s="148">
        <f>LARGE(L5:L33,1)+1</f>
        <v>28</v>
      </c>
      <c r="M34" s="113" t="s">
        <v>208</v>
      </c>
      <c r="N34" s="148">
        <f>LARGE(N5:N33,1)+1</f>
        <v>73</v>
      </c>
      <c r="O34" s="113" t="s">
        <v>209</v>
      </c>
      <c r="P34" s="148">
        <f>LARGE(P5:P33,1)+1</f>
        <v>114</v>
      </c>
      <c r="Q34" s="113" t="s">
        <v>210</v>
      </c>
      <c r="R34" s="148">
        <f>LARGE(R5:R33,1)+1</f>
        <v>155</v>
      </c>
      <c r="S34" s="113" t="s">
        <v>211</v>
      </c>
      <c r="T34" s="136"/>
      <c r="V34" s="148">
        <f>LARGE(V5:V33,1)+1</f>
        <v>27</v>
      </c>
      <c r="W34" s="113" t="s">
        <v>139</v>
      </c>
      <c r="X34" s="148"/>
      <c r="Y34" s="164"/>
      <c r="Z34" s="148">
        <f>LARGE(Z5:Z33,1)+1</f>
        <v>140</v>
      </c>
      <c r="AA34" s="113" t="s">
        <v>257</v>
      </c>
      <c r="AB34" s="148">
        <f>LARGE(AB5:AB33,1)+1</f>
        <v>190</v>
      </c>
      <c r="AC34" s="113" t="s">
        <v>207</v>
      </c>
      <c r="AD34" s="148">
        <f>LARGE(AD5:AD33,1)+1</f>
        <v>246</v>
      </c>
      <c r="AE34" s="113" t="s">
        <v>71</v>
      </c>
      <c r="AF34" s="181"/>
      <c r="AG34" s="181"/>
      <c r="AH34" s="142">
        <f>LARGE(AH4:AH33,1)+1</f>
        <v>31</v>
      </c>
      <c r="AI34" s="143" t="s">
        <v>545</v>
      </c>
      <c r="AJ34" s="161"/>
      <c r="AK34" s="142">
        <f>LARGE(AK4:AK33,1)+1</f>
        <v>87</v>
      </c>
      <c r="AL34" s="143" t="s">
        <v>546</v>
      </c>
      <c r="AM34" s="162"/>
      <c r="AN34" s="162"/>
      <c r="AO34" s="126"/>
      <c r="AP34" s="152" t="s">
        <v>547</v>
      </c>
      <c r="AR34" s="179"/>
      <c r="AS34" s="180"/>
      <c r="AT34" s="128"/>
      <c r="AU34" s="128"/>
      <c r="AV34" s="150">
        <v>3</v>
      </c>
      <c r="AW34" s="153" t="s">
        <v>548</v>
      </c>
      <c r="AX34" s="153"/>
    </row>
    <row r="35" spans="2:50" s="160" customFormat="1" ht="18.75">
      <c r="B35" s="122"/>
      <c r="C35" s="122"/>
      <c r="D35" s="122"/>
      <c r="E35" s="122"/>
      <c r="F35" s="122"/>
      <c r="G35" s="122"/>
      <c r="H35" s="122"/>
      <c r="I35" s="122"/>
      <c r="J35" s="122"/>
      <c r="K35" s="122"/>
      <c r="L35" s="148">
        <f>LARGE(L5:L34,1)+1</f>
        <v>29</v>
      </c>
      <c r="M35" s="113" t="s">
        <v>208</v>
      </c>
      <c r="N35" s="148">
        <f>LARGE(N5:N34,1)+1</f>
        <v>74</v>
      </c>
      <c r="O35" s="113" t="s">
        <v>212</v>
      </c>
      <c r="P35" s="148">
        <f>LARGE(P5:P34,1)+1</f>
        <v>115</v>
      </c>
      <c r="Q35" s="113" t="s">
        <v>213</v>
      </c>
      <c r="R35" s="148">
        <f>LARGE(R5:R34,1)+1</f>
        <v>156</v>
      </c>
      <c r="S35" s="113" t="s">
        <v>214</v>
      </c>
      <c r="T35" s="136"/>
      <c r="V35" s="148">
        <f>LARGE(V5:V34,1)+1</f>
        <v>28</v>
      </c>
      <c r="W35" s="113" t="s">
        <v>549</v>
      </c>
      <c r="X35" s="148"/>
      <c r="Y35" s="140" t="s">
        <v>27</v>
      </c>
      <c r="Z35" s="148">
        <f>LARGE(Z5:Z34,1)+1</f>
        <v>141</v>
      </c>
      <c r="AA35" s="113" t="s">
        <v>260</v>
      </c>
      <c r="AB35" s="148">
        <f>LARGE(AB5:AB34,1)+1</f>
        <v>191</v>
      </c>
      <c r="AC35" s="113" t="s">
        <v>210</v>
      </c>
      <c r="AD35" s="148">
        <f>LARGE(AD5:AD34,1)+1</f>
        <v>247</v>
      </c>
      <c r="AE35" s="113" t="s">
        <v>78</v>
      </c>
      <c r="AF35" s="181"/>
      <c r="AG35" s="181"/>
      <c r="AH35" s="142">
        <f>LARGE(AH4:AH34,1)+1</f>
        <v>32</v>
      </c>
      <c r="AI35" s="143" t="s">
        <v>550</v>
      </c>
      <c r="AJ35" s="161"/>
      <c r="AK35" s="142">
        <f>LARGE(AK4:AK34,1)+1</f>
        <v>88</v>
      </c>
      <c r="AL35" s="143" t="s">
        <v>551</v>
      </c>
      <c r="AM35" s="162"/>
      <c r="AN35" s="162"/>
      <c r="AO35" s="126"/>
      <c r="AP35" s="152" t="s">
        <v>552</v>
      </c>
      <c r="AR35" s="177" t="s">
        <v>305</v>
      </c>
      <c r="AS35" s="178" t="s">
        <v>553</v>
      </c>
      <c r="AT35" s="128"/>
      <c r="AU35" s="128"/>
      <c r="AV35" s="150">
        <v>4</v>
      </c>
      <c r="AW35" s="182" t="s">
        <v>554</v>
      </c>
      <c r="AX35" s="182"/>
    </row>
    <row r="36" spans="2:50" s="160" customFormat="1" ht="23.25" customHeight="1">
      <c r="B36" s="122"/>
      <c r="C36" s="122"/>
      <c r="D36" s="122"/>
      <c r="E36" s="122"/>
      <c r="F36" s="122"/>
      <c r="G36" s="122"/>
      <c r="H36" s="122"/>
      <c r="I36" s="122"/>
      <c r="J36" s="122"/>
      <c r="K36" s="122"/>
      <c r="L36" s="148">
        <f>LARGE(L5:L35,1)+1</f>
        <v>30</v>
      </c>
      <c r="M36" s="113" t="s">
        <v>215</v>
      </c>
      <c r="N36" s="148">
        <f>LARGE(N5:N35,1)+1</f>
        <v>75</v>
      </c>
      <c r="O36" s="113" t="s">
        <v>216</v>
      </c>
      <c r="P36" s="148">
        <f>LARGE(P5:P35,1)+1</f>
        <v>116</v>
      </c>
      <c r="Q36" s="113" t="s">
        <v>217</v>
      </c>
      <c r="R36" s="148">
        <f>LARGE(R5:R35,1)+1</f>
        <v>157</v>
      </c>
      <c r="S36" s="113" t="s">
        <v>218</v>
      </c>
      <c r="T36" s="136"/>
      <c r="V36" s="148">
        <f>LARGE(V5:V35,1)+1</f>
        <v>29</v>
      </c>
      <c r="W36" s="113" t="s">
        <v>555</v>
      </c>
      <c r="X36" s="148">
        <f>LARGE(X5:X35,1)+1</f>
        <v>85</v>
      </c>
      <c r="Y36" s="113" t="s">
        <v>97</v>
      </c>
      <c r="Z36" s="148">
        <f>LARGE(Z5:Z35,1)+1</f>
        <v>142</v>
      </c>
      <c r="AA36" s="113" t="s">
        <v>263</v>
      </c>
      <c r="AB36" s="148">
        <f>LARGE(AB5:AB35,1)+1</f>
        <v>192</v>
      </c>
      <c r="AC36" s="113" t="s">
        <v>556</v>
      </c>
      <c r="AD36" s="148">
        <f>LARGE(AD5:AD35,1)+1</f>
        <v>248</v>
      </c>
      <c r="AE36" s="113" t="s">
        <v>86</v>
      </c>
      <c r="AF36" s="181"/>
      <c r="AG36" s="181"/>
      <c r="AH36" s="142">
        <f>LARGE(AH4:AH35,1)+1</f>
        <v>33</v>
      </c>
      <c r="AI36" s="143" t="s">
        <v>557</v>
      </c>
      <c r="AJ36" s="161"/>
      <c r="AK36" s="142">
        <f>LARGE(AK4:AK35,1)+1</f>
        <v>89</v>
      </c>
      <c r="AL36" s="143" t="s">
        <v>558</v>
      </c>
      <c r="AM36" s="162"/>
      <c r="AN36" s="162"/>
      <c r="AO36" s="126"/>
      <c r="AP36" s="152" t="s">
        <v>559</v>
      </c>
      <c r="AR36" s="128"/>
      <c r="AS36" s="128"/>
      <c r="AT36" s="128"/>
      <c r="AU36" s="128"/>
      <c r="AV36" s="150"/>
      <c r="AW36" s="1788" t="s">
        <v>560</v>
      </c>
      <c r="AX36" s="1788"/>
    </row>
    <row r="37" spans="2:50" s="160" customFormat="1" ht="18.75">
      <c r="B37" s="122"/>
      <c r="C37" s="122"/>
      <c r="D37" s="122"/>
      <c r="E37" s="122"/>
      <c r="F37" s="122"/>
      <c r="G37" s="122"/>
      <c r="H37" s="122"/>
      <c r="I37" s="122"/>
      <c r="J37" s="122"/>
      <c r="K37" s="122"/>
      <c r="L37" s="148">
        <f>LARGE(L5:L36,1)+1</f>
        <v>31</v>
      </c>
      <c r="M37" s="113" t="s">
        <v>219</v>
      </c>
      <c r="N37" s="148">
        <f>LARGE(N5:N36,1)+1</f>
        <v>76</v>
      </c>
      <c r="O37" s="113" t="s">
        <v>220</v>
      </c>
      <c r="P37" s="148">
        <f>LARGE(P5:P36,1)+1</f>
        <v>117</v>
      </c>
      <c r="Q37" s="113" t="s">
        <v>221</v>
      </c>
      <c r="R37" s="148"/>
      <c r="S37" s="183"/>
      <c r="T37" s="136"/>
      <c r="V37" s="148">
        <f>LARGE(V5:V36,1)+1</f>
        <v>30</v>
      </c>
      <c r="W37" s="113" t="s">
        <v>146</v>
      </c>
      <c r="X37" s="148">
        <f>LARGE(X5:X36,1)+1</f>
        <v>86</v>
      </c>
      <c r="Y37" s="113" t="s">
        <v>561</v>
      </c>
      <c r="Z37" s="148">
        <f>LARGE(Z5:Z36,1)+1</f>
        <v>143</v>
      </c>
      <c r="AA37" s="141" t="s">
        <v>30</v>
      </c>
      <c r="AB37" s="148">
        <f>LARGE(AB5:AB36,1)+1</f>
        <v>193</v>
      </c>
      <c r="AC37" s="113" t="s">
        <v>34</v>
      </c>
      <c r="AD37" s="148">
        <f>LARGE(AD5:AD36,1)+1</f>
        <v>249</v>
      </c>
      <c r="AE37" s="113" t="s">
        <v>562</v>
      </c>
      <c r="AF37" s="181"/>
      <c r="AG37" s="181"/>
      <c r="AH37" s="142">
        <f>LARGE(AH4:AH36,1)+1</f>
        <v>34</v>
      </c>
      <c r="AI37" s="143" t="s">
        <v>563</v>
      </c>
      <c r="AJ37" s="161"/>
      <c r="AK37" s="142">
        <f>LARGE(AK4:AK36,1)+1</f>
        <v>90</v>
      </c>
      <c r="AL37" s="143" t="s">
        <v>564</v>
      </c>
      <c r="AM37" s="162"/>
      <c r="AN37" s="162"/>
      <c r="AO37" s="126"/>
      <c r="AP37" s="152" t="s">
        <v>565</v>
      </c>
      <c r="AR37" s="128"/>
      <c r="AS37" s="128"/>
      <c r="AT37" s="128"/>
      <c r="AU37" s="128"/>
      <c r="AV37" s="150"/>
      <c r="AW37" s="1788"/>
      <c r="AX37" s="1788"/>
    </row>
    <row r="38" spans="2:50" s="160" customFormat="1" ht="23.25">
      <c r="B38" s="122"/>
      <c r="C38" s="122"/>
      <c r="D38" s="122"/>
      <c r="E38" s="122"/>
      <c r="F38" s="122"/>
      <c r="G38" s="122"/>
      <c r="H38" s="122"/>
      <c r="I38" s="122"/>
      <c r="J38" s="122"/>
      <c r="K38" s="122"/>
      <c r="L38" s="148">
        <f>LARGE(L5:L37,1)+1</f>
        <v>32</v>
      </c>
      <c r="M38" s="113" t="s">
        <v>222</v>
      </c>
      <c r="N38" s="148">
        <f>LARGE(N5:N37,1)+1</f>
        <v>77</v>
      </c>
      <c r="O38" s="113" t="s">
        <v>223</v>
      </c>
      <c r="P38" s="148">
        <f>LARGE(P5:P37,1)+1</f>
        <v>118</v>
      </c>
      <c r="Q38" s="113" t="s">
        <v>224</v>
      </c>
      <c r="R38" s="148"/>
      <c r="S38" s="138" t="s">
        <v>225</v>
      </c>
      <c r="T38" s="136"/>
      <c r="V38" s="148">
        <f>LARGE(V5:V37,1)+1</f>
        <v>31</v>
      </c>
      <c r="W38" s="113" t="s">
        <v>106</v>
      </c>
      <c r="X38" s="148">
        <f>LARGE(X5:X37,1)+1</f>
        <v>87</v>
      </c>
      <c r="Y38" s="113" t="s">
        <v>103</v>
      </c>
      <c r="Z38" s="148">
        <f>LARGE(Z5:Z37,1)+1</f>
        <v>144</v>
      </c>
      <c r="AA38" s="113" t="s">
        <v>38</v>
      </c>
      <c r="AB38" s="148">
        <f>LARGE(AB5:AB37,1)+1</f>
        <v>194</v>
      </c>
      <c r="AC38" s="113" t="s">
        <v>42</v>
      </c>
      <c r="AD38" s="148">
        <f>LARGE(AD5:AD37,1)+1</f>
        <v>250</v>
      </c>
      <c r="AE38" s="113" t="s">
        <v>566</v>
      </c>
      <c r="AF38" s="181"/>
      <c r="AG38" s="181"/>
      <c r="AH38" s="142">
        <f>LARGE(AH4:AH37,1)+1</f>
        <v>35</v>
      </c>
      <c r="AI38" s="143" t="s">
        <v>567</v>
      </c>
      <c r="AJ38" s="161"/>
      <c r="AK38" s="142">
        <f>LARGE(AK4:AK37,1)+1</f>
        <v>91</v>
      </c>
      <c r="AL38" s="143" t="s">
        <v>568</v>
      </c>
      <c r="AM38" s="162"/>
      <c r="AN38" s="162"/>
      <c r="AO38" s="126"/>
      <c r="AP38" s="152" t="s">
        <v>569</v>
      </c>
      <c r="AR38" s="150"/>
      <c r="AS38" s="184" t="s">
        <v>570</v>
      </c>
      <c r="AT38" s="132"/>
      <c r="AU38" s="132"/>
      <c r="AV38" s="150"/>
      <c r="AW38" s="182"/>
      <c r="AX38" s="182"/>
    </row>
    <row r="39" spans="2:50" s="160" customFormat="1" ht="23.25" customHeight="1">
      <c r="B39" s="122"/>
      <c r="C39" s="122"/>
      <c r="D39" s="122"/>
      <c r="E39" s="122"/>
      <c r="F39" s="122"/>
      <c r="G39" s="122"/>
      <c r="H39" s="122"/>
      <c r="I39" s="122"/>
      <c r="J39" s="122"/>
      <c r="K39" s="122"/>
      <c r="L39" s="148"/>
      <c r="M39" s="137" t="s">
        <v>18</v>
      </c>
      <c r="N39" s="148">
        <f>LARGE(N5:N38,1)+1</f>
        <v>78</v>
      </c>
      <c r="O39" s="113" t="s">
        <v>226</v>
      </c>
      <c r="P39" s="148">
        <f>LARGE(P5:P38,1)+1</f>
        <v>119</v>
      </c>
      <c r="Q39" s="113" t="s">
        <v>227</v>
      </c>
      <c r="R39" s="148">
        <f>LARGE(R5:R38,1)+1</f>
        <v>158</v>
      </c>
      <c r="S39" s="113" t="s">
        <v>228</v>
      </c>
      <c r="T39" s="136"/>
      <c r="V39" s="148">
        <f>LARGE(V5:V38,1)+1</f>
        <v>32</v>
      </c>
      <c r="W39" s="113" t="s">
        <v>151</v>
      </c>
      <c r="X39" s="148">
        <f>LARGE(X5:X38,1)+1</f>
        <v>88</v>
      </c>
      <c r="Y39" s="113" t="s">
        <v>110</v>
      </c>
      <c r="Z39" s="148">
        <f>LARGE(Z5:Z38,1)+1</f>
        <v>145</v>
      </c>
      <c r="AA39" s="113" t="s">
        <v>46</v>
      </c>
      <c r="AB39" s="148">
        <f>LARGE(AB5:AB38,1)+1</f>
        <v>195</v>
      </c>
      <c r="AC39" s="113" t="s">
        <v>213</v>
      </c>
      <c r="AD39" s="148"/>
      <c r="AE39" s="166"/>
      <c r="AF39" s="181"/>
      <c r="AG39" s="181"/>
      <c r="AH39" s="142">
        <f>LARGE(AH4:AH38,1)+1</f>
        <v>36</v>
      </c>
      <c r="AI39" s="143" t="s">
        <v>571</v>
      </c>
      <c r="AJ39" s="161"/>
      <c r="AK39" s="142">
        <f>LARGE(AK4:AK38,1)+1</f>
        <v>92</v>
      </c>
      <c r="AL39" s="143" t="s">
        <v>572</v>
      </c>
      <c r="AM39" s="162"/>
      <c r="AN39" s="162"/>
      <c r="AO39" s="126"/>
      <c r="AP39" s="152" t="s">
        <v>573</v>
      </c>
      <c r="AR39" s="150"/>
      <c r="AS39" s="132"/>
      <c r="AT39" s="132"/>
      <c r="AU39" s="132"/>
      <c r="AV39" s="154" t="s">
        <v>292</v>
      </c>
      <c r="AW39" s="155" t="s">
        <v>574</v>
      </c>
      <c r="AX39" s="153"/>
    </row>
    <row r="40" spans="2:50" s="160" customFormat="1" ht="18.75">
      <c r="B40" s="122"/>
      <c r="C40" s="122"/>
      <c r="D40" s="122"/>
      <c r="E40" s="122"/>
      <c r="F40" s="122"/>
      <c r="G40" s="122"/>
      <c r="H40" s="122"/>
      <c r="I40" s="122"/>
      <c r="J40" s="122"/>
      <c r="K40" s="122"/>
      <c r="L40" s="148">
        <f>LARGE(L5:L39,1)+1</f>
        <v>33</v>
      </c>
      <c r="M40" s="113" t="s">
        <v>229</v>
      </c>
      <c r="N40" s="148">
        <f>LARGE(N5:N39,1)+1</f>
        <v>79</v>
      </c>
      <c r="O40" s="113" t="s">
        <v>230</v>
      </c>
      <c r="P40" s="148">
        <f>LARGE(P5:P39,1)+1</f>
        <v>120</v>
      </c>
      <c r="Q40" s="113" t="s">
        <v>231</v>
      </c>
      <c r="R40" s="148"/>
      <c r="S40" s="164"/>
      <c r="T40" s="136"/>
      <c r="V40" s="148">
        <f>LARGE(V5:V39,1)+1</f>
        <v>33</v>
      </c>
      <c r="W40" s="113" t="s">
        <v>158</v>
      </c>
      <c r="X40" s="148">
        <f>LARGE(X5:X39,1)+1</f>
        <v>89</v>
      </c>
      <c r="Y40" s="113" t="s">
        <v>575</v>
      </c>
      <c r="Z40" s="148">
        <f>LARGE(Z5:Z39,1)+1</f>
        <v>146</v>
      </c>
      <c r="AA40" s="113" t="s">
        <v>54</v>
      </c>
      <c r="AB40" s="148">
        <f>LARGE(AB5:AB39,1)+1</f>
        <v>196</v>
      </c>
      <c r="AC40" s="113" t="s">
        <v>576</v>
      </c>
      <c r="AD40" s="148"/>
      <c r="AE40" s="141" t="s">
        <v>68</v>
      </c>
      <c r="AF40" s="181"/>
      <c r="AG40" s="181"/>
      <c r="AH40" s="142">
        <f>LARGE(AH4:AH39,1)+1</f>
        <v>37</v>
      </c>
      <c r="AI40" s="143" t="s">
        <v>577</v>
      </c>
      <c r="AJ40" s="161"/>
      <c r="AK40" s="142">
        <f>LARGE(AK4:AK39,1)+1</f>
        <v>93</v>
      </c>
      <c r="AL40" s="143" t="s">
        <v>578</v>
      </c>
      <c r="AM40" s="162"/>
      <c r="AN40" s="162"/>
      <c r="AO40" s="126"/>
      <c r="AP40" s="152" t="s">
        <v>579</v>
      </c>
      <c r="AR40" s="150">
        <v>1</v>
      </c>
      <c r="AS40" s="153" t="s">
        <v>580</v>
      </c>
      <c r="AT40" s="132"/>
      <c r="AU40" s="132"/>
      <c r="AV40" s="150">
        <v>1</v>
      </c>
      <c r="AW40" s="153" t="s">
        <v>581</v>
      </c>
      <c r="AX40" s="153"/>
    </row>
    <row r="41" spans="2:50" s="160" customFormat="1" ht="30">
      <c r="B41" s="122"/>
      <c r="C41" s="122"/>
      <c r="D41" s="122"/>
      <c r="E41" s="122"/>
      <c r="F41" s="122"/>
      <c r="G41" s="122"/>
      <c r="H41" s="122"/>
      <c r="I41" s="122"/>
      <c r="J41" s="122"/>
      <c r="K41" s="122"/>
      <c r="L41" s="148">
        <f>LARGE(L5:L40,1)+1</f>
        <v>34</v>
      </c>
      <c r="M41" s="113" t="s">
        <v>232</v>
      </c>
      <c r="N41" s="148">
        <f>LARGE(N5:N40,1)+1</f>
        <v>80</v>
      </c>
      <c r="O41" s="113" t="s">
        <v>233</v>
      </c>
      <c r="P41" s="148">
        <f>LARGE(P5:P40,1)+1</f>
        <v>121</v>
      </c>
      <c r="Q41" s="113" t="s">
        <v>234</v>
      </c>
      <c r="R41" s="148"/>
      <c r="S41" s="164"/>
      <c r="T41" s="136"/>
      <c r="V41" s="148">
        <f>LARGE(V5:V40,1)+1</f>
        <v>34</v>
      </c>
      <c r="W41" s="113" t="s">
        <v>582</v>
      </c>
      <c r="X41" s="148">
        <f>LARGE(X5:X40,1)+1</f>
        <v>90</v>
      </c>
      <c r="Y41" s="113" t="s">
        <v>118</v>
      </c>
      <c r="Z41" s="148">
        <f>LARGE(Z5:Z40,1)+1</f>
        <v>147</v>
      </c>
      <c r="AA41" s="113" t="s">
        <v>583</v>
      </c>
      <c r="AB41" s="148">
        <f>LARGE(AB5:AB40,1)+1</f>
        <v>197</v>
      </c>
      <c r="AC41" s="113" t="s">
        <v>50</v>
      </c>
      <c r="AD41" s="148">
        <f>LARGE(AD5:AD40,1)+1</f>
        <v>251</v>
      </c>
      <c r="AE41" s="113" t="s">
        <v>584</v>
      </c>
      <c r="AF41" s="181"/>
      <c r="AG41" s="181"/>
      <c r="AH41" s="142">
        <f>LARGE(AH4:AH40,1)+1</f>
        <v>38</v>
      </c>
      <c r="AI41" s="143" t="s">
        <v>585</v>
      </c>
      <c r="AJ41" s="161"/>
      <c r="AK41" s="142">
        <f>LARGE(AK4:AK40,1)+1</f>
        <v>94</v>
      </c>
      <c r="AL41" s="143" t="s">
        <v>586</v>
      </c>
      <c r="AM41" s="162"/>
      <c r="AN41" s="162"/>
      <c r="AO41" s="126"/>
      <c r="AP41" s="149" t="s">
        <v>18</v>
      </c>
      <c r="AR41" s="150">
        <v>2</v>
      </c>
      <c r="AS41" s="153" t="s">
        <v>587</v>
      </c>
      <c r="AT41" s="132"/>
      <c r="AU41" s="132"/>
      <c r="AV41" s="150">
        <v>2</v>
      </c>
      <c r="AW41" s="153" t="s">
        <v>588</v>
      </c>
      <c r="AX41" s="153"/>
    </row>
    <row r="42" spans="2:50" s="160" customFormat="1" ht="46.5" customHeight="1">
      <c r="B42" s="122"/>
      <c r="C42" s="122"/>
      <c r="D42" s="122"/>
      <c r="E42" s="122"/>
      <c r="F42" s="122"/>
      <c r="G42" s="122"/>
      <c r="H42" s="122"/>
      <c r="I42" s="122"/>
      <c r="J42" s="122"/>
      <c r="K42" s="122"/>
      <c r="L42" s="148">
        <f>LARGE(L5:L41,1)+1</f>
        <v>35</v>
      </c>
      <c r="M42" s="113" t="s">
        <v>235</v>
      </c>
      <c r="N42" s="148">
        <f>LARGE(N5:N41,1)+1</f>
        <v>81</v>
      </c>
      <c r="O42" s="113" t="s">
        <v>236</v>
      </c>
      <c r="P42" s="148">
        <f>LARGE(P5:P41,1)+1</f>
        <v>122</v>
      </c>
      <c r="Q42" s="113" t="s">
        <v>237</v>
      </c>
      <c r="R42" s="148"/>
      <c r="S42" s="164"/>
      <c r="T42" s="136"/>
      <c r="V42" s="148">
        <f>LARGE(V5:V41,1)+1</f>
        <v>35</v>
      </c>
      <c r="W42" s="113" t="s">
        <v>165</v>
      </c>
      <c r="X42" s="148">
        <f>LARGE(X5:X41,1)+1</f>
        <v>91</v>
      </c>
      <c r="Y42" s="113" t="s">
        <v>125</v>
      </c>
      <c r="Z42" s="148"/>
      <c r="AA42" s="176"/>
      <c r="AB42" s="148">
        <f>LARGE(AB5:AB41,1)+1</f>
        <v>198</v>
      </c>
      <c r="AC42" s="113" t="s">
        <v>217</v>
      </c>
      <c r="AD42" s="148">
        <f>LARGE(AD5:AD41,1)+1</f>
        <v>252</v>
      </c>
      <c r="AE42" s="113" t="s">
        <v>99</v>
      </c>
      <c r="AF42" s="181"/>
      <c r="AG42" s="181"/>
      <c r="AH42" s="142">
        <f>LARGE(AH4:AH41,1)+1</f>
        <v>39</v>
      </c>
      <c r="AI42" s="143" t="s">
        <v>589</v>
      </c>
      <c r="AJ42" s="161"/>
      <c r="AK42" s="142">
        <f>LARGE(AK4:AK41,1)+1</f>
        <v>95</v>
      </c>
      <c r="AL42" s="143" t="s">
        <v>590</v>
      </c>
      <c r="AM42" s="162"/>
      <c r="AN42" s="162"/>
      <c r="AO42" s="126"/>
      <c r="AP42" s="152" t="s">
        <v>591</v>
      </c>
      <c r="AR42" s="150">
        <v>3</v>
      </c>
      <c r="AS42" s="153" t="s">
        <v>592</v>
      </c>
      <c r="AT42" s="132"/>
      <c r="AU42" s="132"/>
      <c r="AV42" s="150"/>
      <c r="AW42" s="1787" t="s">
        <v>593</v>
      </c>
      <c r="AX42" s="1787"/>
    </row>
    <row r="43" spans="2:50" s="160" customFormat="1" ht="18.75">
      <c r="B43" s="122"/>
      <c r="C43" s="122"/>
      <c r="D43" s="122"/>
      <c r="E43" s="122"/>
      <c r="F43" s="122"/>
      <c r="G43" s="122"/>
      <c r="H43" s="122"/>
      <c r="I43" s="122"/>
      <c r="J43" s="122"/>
      <c r="K43" s="122"/>
      <c r="L43" s="148">
        <f>LARGE(L5:L42,1)+1</f>
        <v>36</v>
      </c>
      <c r="M43" s="113" t="s">
        <v>238</v>
      </c>
      <c r="N43" s="148">
        <f>LARGE(N5:N42,1)+1</f>
        <v>82</v>
      </c>
      <c r="O43" s="113" t="s">
        <v>239</v>
      </c>
      <c r="P43" s="148">
        <f>LARGE(P5:P42,1)+1</f>
        <v>123</v>
      </c>
      <c r="Q43" s="113" t="s">
        <v>240</v>
      </c>
      <c r="R43" s="148"/>
      <c r="S43" s="164"/>
      <c r="T43" s="136"/>
      <c r="V43" s="148">
        <f>LARGE(V5:V42,1)+1</f>
        <v>36</v>
      </c>
      <c r="W43" s="113" t="s">
        <v>172</v>
      </c>
      <c r="X43" s="148">
        <f>LARGE(X5:X42,1)+1</f>
        <v>92</v>
      </c>
      <c r="Y43" s="113" t="s">
        <v>133</v>
      </c>
      <c r="Z43" s="148"/>
      <c r="AA43" s="140" t="s">
        <v>63</v>
      </c>
      <c r="AB43" s="148">
        <f>LARGE(AB5:AB42,1)+1</f>
        <v>199</v>
      </c>
      <c r="AC43" s="113" t="s">
        <v>594</v>
      </c>
      <c r="AD43" s="148">
        <f>LARGE(AD5:AD42,1)+1</f>
        <v>253</v>
      </c>
      <c r="AE43" s="113" t="s">
        <v>105</v>
      </c>
      <c r="AF43" s="181"/>
      <c r="AG43" s="181"/>
      <c r="AH43" s="142">
        <f>LARGE(AH4:AH42,1)+1</f>
        <v>40</v>
      </c>
      <c r="AI43" s="143" t="s">
        <v>595</v>
      </c>
      <c r="AJ43" s="161"/>
      <c r="AK43" s="142">
        <f>LARGE(AK4:AK42,1)+1</f>
        <v>96</v>
      </c>
      <c r="AL43" s="143" t="s">
        <v>596</v>
      </c>
      <c r="AM43" s="162"/>
      <c r="AN43" s="162"/>
      <c r="AO43" s="126"/>
      <c r="AP43" s="152" t="s">
        <v>597</v>
      </c>
      <c r="AR43" s="150">
        <v>4</v>
      </c>
      <c r="AS43" s="153" t="s">
        <v>598</v>
      </c>
      <c r="AT43" s="132"/>
      <c r="AU43" s="132"/>
      <c r="AV43" s="150"/>
      <c r="AW43" s="1787"/>
      <c r="AX43" s="1787"/>
    </row>
    <row r="44" spans="2:50" s="160" customFormat="1" ht="23.25" customHeight="1">
      <c r="B44" s="122"/>
      <c r="C44" s="122"/>
      <c r="D44" s="122"/>
      <c r="E44" s="122"/>
      <c r="F44" s="122"/>
      <c r="G44" s="122"/>
      <c r="H44" s="122"/>
      <c r="I44" s="122"/>
      <c r="J44" s="122"/>
      <c r="K44" s="122"/>
      <c r="L44" s="148">
        <f>LARGE(L5:L43,1)+1</f>
        <v>37</v>
      </c>
      <c r="M44" s="113" t="s">
        <v>241</v>
      </c>
      <c r="N44" s="148">
        <f>LARGE(N5:N43,1)+1</f>
        <v>83</v>
      </c>
      <c r="O44" s="113" t="s">
        <v>242</v>
      </c>
      <c r="P44" s="148"/>
      <c r="Q44" s="137" t="s">
        <v>243</v>
      </c>
      <c r="R44" s="148"/>
      <c r="S44" s="164"/>
      <c r="T44" s="136"/>
      <c r="V44" s="148">
        <f>LARGE(V5:V43,1)+1</f>
        <v>37</v>
      </c>
      <c r="W44" s="113" t="s">
        <v>176</v>
      </c>
      <c r="X44" s="148">
        <f>LARGE(X5:X43,1)+1</f>
        <v>93</v>
      </c>
      <c r="Y44" s="113" t="s">
        <v>140</v>
      </c>
      <c r="Z44" s="148">
        <f>LARGE(Z5:Z43,1)+1</f>
        <v>148</v>
      </c>
      <c r="AA44" s="113" t="s">
        <v>599</v>
      </c>
      <c r="AB44" s="148">
        <f>LARGE(AB5:AB43,1)+1</f>
        <v>200</v>
      </c>
      <c r="AC44" s="113" t="s">
        <v>600</v>
      </c>
      <c r="AD44" s="148">
        <f>LARGE(AD5:AD43,1)+1</f>
        <v>254</v>
      </c>
      <c r="AE44" s="113" t="s">
        <v>112</v>
      </c>
      <c r="AF44" s="181"/>
      <c r="AG44" s="181"/>
      <c r="AH44" s="142">
        <f>LARGE(AH4:AH43,1)+1</f>
        <v>41</v>
      </c>
      <c r="AI44" s="143" t="s">
        <v>601</v>
      </c>
      <c r="AJ44" s="161"/>
      <c r="AK44" s="142">
        <f>LARGE(AK4:AK43,1)+1</f>
        <v>97</v>
      </c>
      <c r="AL44" s="143" t="s">
        <v>602</v>
      </c>
      <c r="AM44" s="162"/>
      <c r="AN44" s="162"/>
      <c r="AO44" s="126"/>
      <c r="AP44" s="152" t="s">
        <v>603</v>
      </c>
      <c r="AR44" s="150">
        <v>5</v>
      </c>
      <c r="AS44" s="153" t="s">
        <v>604</v>
      </c>
      <c r="AT44" s="132"/>
      <c r="AU44" s="132"/>
      <c r="AV44" s="150">
        <v>3</v>
      </c>
      <c r="AW44" s="153" t="s">
        <v>605</v>
      </c>
      <c r="AX44" s="153"/>
    </row>
    <row r="45" spans="2:50" s="160" customFormat="1" ht="18.75">
      <c r="B45" s="122"/>
      <c r="C45" s="122"/>
      <c r="D45" s="122"/>
      <c r="E45" s="122"/>
      <c r="F45" s="122"/>
      <c r="G45" s="122"/>
      <c r="H45" s="122"/>
      <c r="I45" s="122"/>
      <c r="J45" s="122"/>
      <c r="K45" s="122"/>
      <c r="L45" s="148">
        <f>LARGE(L5:L44,1)+1</f>
        <v>38</v>
      </c>
      <c r="M45" s="113" t="s">
        <v>244</v>
      </c>
      <c r="N45" s="148">
        <f>LARGE(N5:N44,1)+1</f>
        <v>84</v>
      </c>
      <c r="O45" s="113" t="s">
        <v>245</v>
      </c>
      <c r="P45" s="148">
        <f>LARGE(P5:P44,1)+1</f>
        <v>124</v>
      </c>
      <c r="Q45" s="113" t="s">
        <v>246</v>
      </c>
      <c r="R45" s="148"/>
      <c r="S45" s="164"/>
      <c r="T45" s="136"/>
      <c r="V45" s="148">
        <f>LARGE(V5:V44,1)+1</f>
        <v>38</v>
      </c>
      <c r="W45" s="113" t="s">
        <v>181</v>
      </c>
      <c r="X45" s="148">
        <f>LARGE(X5:X44,1)+1</f>
        <v>94</v>
      </c>
      <c r="Y45" s="113" t="s">
        <v>147</v>
      </c>
      <c r="Z45" s="148">
        <f>LARGE(Z5:Z44,1)+1</f>
        <v>149</v>
      </c>
      <c r="AA45" s="113" t="s">
        <v>70</v>
      </c>
      <c r="AB45" s="148">
        <f>LARGE(AB5:AB44,1)+1</f>
        <v>201</v>
      </c>
      <c r="AC45" s="113" t="s">
        <v>221</v>
      </c>
      <c r="AD45" s="148">
        <f>LARGE(AD5:AD44,1)+1</f>
        <v>255</v>
      </c>
      <c r="AE45" s="113" t="s">
        <v>606</v>
      </c>
      <c r="AF45" s="181"/>
      <c r="AG45" s="181"/>
      <c r="AH45" s="142">
        <f>LARGE(AH4:AH44,1)+1</f>
        <v>42</v>
      </c>
      <c r="AI45" s="143" t="s">
        <v>607</v>
      </c>
      <c r="AJ45" s="161"/>
      <c r="AK45" s="142">
        <f>LARGE(AK4:AK44,1)+1</f>
        <v>98</v>
      </c>
      <c r="AL45" s="143" t="s">
        <v>608</v>
      </c>
      <c r="AM45" s="162"/>
      <c r="AN45" s="162"/>
      <c r="AO45" s="126"/>
      <c r="AP45" s="152" t="s">
        <v>609</v>
      </c>
      <c r="AR45" s="150"/>
      <c r="AS45" s="179"/>
      <c r="AT45" s="132"/>
      <c r="AU45" s="132"/>
      <c r="AV45" s="150">
        <v>4</v>
      </c>
      <c r="AW45" s="153" t="s">
        <v>610</v>
      </c>
      <c r="AX45" s="153"/>
    </row>
    <row r="46" spans="2:50" s="160" customFormat="1" ht="27" customHeight="1">
      <c r="B46" s="122"/>
      <c r="C46" s="122"/>
      <c r="D46" s="122"/>
      <c r="E46" s="122"/>
      <c r="F46" s="122"/>
      <c r="G46" s="122"/>
      <c r="H46" s="122"/>
      <c r="I46" s="122"/>
      <c r="J46" s="122"/>
      <c r="K46" s="122"/>
      <c r="L46" s="148">
        <f>LARGE(L5:L45,1)+1</f>
        <v>39</v>
      </c>
      <c r="M46" s="113" t="s">
        <v>247</v>
      </c>
      <c r="N46" s="148">
        <f>LARGE(N5:N45,1)+1</f>
        <v>85</v>
      </c>
      <c r="O46" s="113" t="s">
        <v>248</v>
      </c>
      <c r="P46" s="148"/>
      <c r="Q46" s="164"/>
      <c r="R46" s="148"/>
      <c r="S46" s="164"/>
      <c r="T46" s="136"/>
      <c r="V46" s="148">
        <f>LARGE(V5:V45,1)+1</f>
        <v>39</v>
      </c>
      <c r="W46" s="113" t="s">
        <v>611</v>
      </c>
      <c r="X46" s="148">
        <f>LARGE(X5:X45,1)+1</f>
        <v>95</v>
      </c>
      <c r="Y46" s="113" t="s">
        <v>152</v>
      </c>
      <c r="Z46" s="148">
        <f>LARGE(Z5:Z45,1)+1</f>
        <v>150</v>
      </c>
      <c r="AA46" s="113" t="s">
        <v>107</v>
      </c>
      <c r="AB46" s="148">
        <f>LARGE(AB5:AB45,1)+1</f>
        <v>202</v>
      </c>
      <c r="AC46" s="113" t="s">
        <v>224</v>
      </c>
      <c r="AD46" s="148">
        <f>LARGE(AD5:AD45,1)+1</f>
        <v>256</v>
      </c>
      <c r="AE46" s="113" t="s">
        <v>75</v>
      </c>
      <c r="AF46" s="181"/>
      <c r="AG46" s="181"/>
      <c r="AH46" s="142">
        <f>LARGE(AH4:AH45,1)+1</f>
        <v>43</v>
      </c>
      <c r="AI46" s="143" t="s">
        <v>612</v>
      </c>
      <c r="AJ46" s="161"/>
      <c r="AK46" s="142">
        <f>LARGE(AK4:AK45,1)+1</f>
        <v>99</v>
      </c>
      <c r="AL46" s="143" t="s">
        <v>613</v>
      </c>
      <c r="AM46" s="162"/>
      <c r="AN46" s="162"/>
      <c r="AO46" s="126"/>
      <c r="AP46" s="152" t="s">
        <v>614</v>
      </c>
      <c r="AR46" s="150"/>
      <c r="AS46" s="179"/>
      <c r="AT46" s="132"/>
      <c r="AU46" s="132"/>
      <c r="AV46" s="150">
        <v>5</v>
      </c>
      <c r="AW46" s="153" t="s">
        <v>615</v>
      </c>
      <c r="AX46" s="153"/>
    </row>
    <row r="47" spans="2:50" ht="30">
      <c r="B47" s="122"/>
      <c r="C47" s="122"/>
      <c r="D47" s="122"/>
      <c r="E47" s="122"/>
      <c r="F47" s="122"/>
      <c r="G47" s="122"/>
      <c r="H47" s="122"/>
      <c r="I47" s="122"/>
      <c r="J47" s="122"/>
      <c r="K47" s="122"/>
      <c r="L47" s="148">
        <f>LARGE(L5:L46,1)+1</f>
        <v>40</v>
      </c>
      <c r="M47" s="113" t="s">
        <v>249</v>
      </c>
      <c r="N47" s="148"/>
      <c r="O47" s="137" t="s">
        <v>88</v>
      </c>
      <c r="P47" s="148"/>
      <c r="Q47" s="137" t="s">
        <v>29</v>
      </c>
      <c r="R47" s="148"/>
      <c r="S47" s="164"/>
      <c r="T47" s="136"/>
      <c r="V47" s="148">
        <f>LARGE(V5:V46,1)+1</f>
        <v>40</v>
      </c>
      <c r="W47" s="113" t="s">
        <v>185</v>
      </c>
      <c r="X47" s="148">
        <f>LARGE(X5:X46,1)+1</f>
        <v>96</v>
      </c>
      <c r="Y47" s="113" t="s">
        <v>159</v>
      </c>
      <c r="Z47" s="148">
        <f>LARGE(Z5:Z46,1)+1</f>
        <v>151</v>
      </c>
      <c r="AA47" s="113" t="s">
        <v>114</v>
      </c>
      <c r="AB47" s="148">
        <f>LARGE(AB5:AB46,1)+1</f>
        <v>203</v>
      </c>
      <c r="AC47" s="113" t="s">
        <v>227</v>
      </c>
      <c r="AD47" s="148">
        <f>LARGE(AD5:AD46,1)+1</f>
        <v>257</v>
      </c>
      <c r="AE47" s="113" t="s">
        <v>120</v>
      </c>
      <c r="AF47" s="181"/>
      <c r="AG47" s="181"/>
      <c r="AH47" s="142">
        <f>LARGE(AH4:AH46,1)+1</f>
        <v>44</v>
      </c>
      <c r="AI47" s="143" t="s">
        <v>616</v>
      </c>
      <c r="AJ47" s="144"/>
      <c r="AK47" s="142">
        <f>LARGE(AK4:AK46,1)+1</f>
        <v>100</v>
      </c>
      <c r="AL47" s="143" t="s">
        <v>617</v>
      </c>
      <c r="AM47" s="125"/>
      <c r="AN47" s="125"/>
      <c r="AO47" s="126"/>
      <c r="AP47" s="149" t="s">
        <v>27</v>
      </c>
      <c r="AR47" s="150">
        <v>1</v>
      </c>
      <c r="AS47" s="153" t="s">
        <v>618</v>
      </c>
      <c r="AV47" s="150">
        <v>6</v>
      </c>
      <c r="AW47" s="153" t="s">
        <v>619</v>
      </c>
      <c r="AX47" s="153"/>
    </row>
    <row r="48" spans="2:50" ht="27" customHeight="1">
      <c r="B48" s="122"/>
      <c r="C48" s="122"/>
      <c r="D48" s="122"/>
      <c r="E48" s="122"/>
      <c r="F48" s="122"/>
      <c r="G48" s="122"/>
      <c r="H48" s="122"/>
      <c r="I48" s="122"/>
      <c r="J48" s="122"/>
      <c r="K48" s="122"/>
      <c r="L48" s="148">
        <f>LARGE(L5:L47,1)+1</f>
        <v>41</v>
      </c>
      <c r="M48" s="113" t="s">
        <v>250</v>
      </c>
      <c r="N48" s="148">
        <f>LARGE(N5:N47,1)+1</f>
        <v>86</v>
      </c>
      <c r="O48" s="113" t="s">
        <v>251</v>
      </c>
      <c r="P48" s="148">
        <f>LARGE(P5:P47,1)+1</f>
        <v>125</v>
      </c>
      <c r="Q48" s="113" t="s">
        <v>252</v>
      </c>
      <c r="R48" s="148"/>
      <c r="S48" s="164"/>
      <c r="T48" s="136"/>
      <c r="V48" s="148">
        <f>LARGE(V5:V47,1)+1</f>
        <v>41</v>
      </c>
      <c r="W48" s="113" t="s">
        <v>189</v>
      </c>
      <c r="X48" s="148">
        <f>LARGE(X5:X47,1)+1</f>
        <v>97</v>
      </c>
      <c r="Y48" s="113" t="s">
        <v>166</v>
      </c>
      <c r="Z48" s="148">
        <f>LARGE(Z5:Z47,1)+1</f>
        <v>152</v>
      </c>
      <c r="AA48" s="113" t="s">
        <v>620</v>
      </c>
      <c r="AB48" s="148">
        <f>LARGE(AB5:AB47,1)+1</f>
        <v>204</v>
      </c>
      <c r="AC48" s="113" t="s">
        <v>621</v>
      </c>
      <c r="AD48" s="148">
        <f>LARGE(AD5:AD47,1)+1</f>
        <v>258</v>
      </c>
      <c r="AE48" s="113" t="s">
        <v>127</v>
      </c>
      <c r="AF48" s="181"/>
      <c r="AG48" s="181"/>
      <c r="AH48" s="142">
        <f>LARGE(AH4:AH47,1)+1</f>
        <v>45</v>
      </c>
      <c r="AI48" s="143" t="s">
        <v>622</v>
      </c>
      <c r="AJ48" s="144"/>
      <c r="AK48" s="142">
        <f>LARGE(AK4:AK47,1)+1</f>
        <v>101</v>
      </c>
      <c r="AL48" s="143" t="s">
        <v>623</v>
      </c>
      <c r="AM48" s="125"/>
      <c r="AN48" s="125"/>
      <c r="AO48" s="126"/>
      <c r="AP48" s="152" t="s">
        <v>624</v>
      </c>
      <c r="AR48" s="150">
        <v>2</v>
      </c>
      <c r="AS48" s="153" t="s">
        <v>625</v>
      </c>
      <c r="AV48" s="150"/>
      <c r="AW48" s="1787" t="s">
        <v>626</v>
      </c>
      <c r="AX48" s="1787"/>
    </row>
    <row r="49" spans="2:50" ht="18.75">
      <c r="B49" s="122"/>
      <c r="C49" s="122"/>
      <c r="D49" s="122"/>
      <c r="E49" s="122"/>
      <c r="F49" s="122"/>
      <c r="G49" s="122"/>
      <c r="H49" s="122"/>
      <c r="I49" s="122"/>
      <c r="J49" s="122"/>
      <c r="K49" s="122"/>
      <c r="L49" s="148">
        <f>LARGE(L5:L48,1)+1</f>
        <v>42</v>
      </c>
      <c r="M49" s="113" t="s">
        <v>253</v>
      </c>
      <c r="N49" s="148">
        <f>LARGE(N5:N48,1)+1</f>
        <v>87</v>
      </c>
      <c r="O49" s="113" t="s">
        <v>254</v>
      </c>
      <c r="P49" s="148">
        <f>LARGE(P5:P48,1)+1</f>
        <v>126</v>
      </c>
      <c r="Q49" s="113" t="s">
        <v>255</v>
      </c>
      <c r="R49" s="148"/>
      <c r="S49" s="164"/>
      <c r="T49" s="136"/>
      <c r="V49" s="148">
        <f>LARGE(V5:V48,1)+1</f>
        <v>42</v>
      </c>
      <c r="W49" s="113" t="s">
        <v>193</v>
      </c>
      <c r="X49" s="148">
        <f>LARGE(X5:X48,1)+1</f>
        <v>98</v>
      </c>
      <c r="Y49" s="113" t="s">
        <v>33</v>
      </c>
      <c r="Z49" s="148"/>
      <c r="AA49" s="176"/>
      <c r="AB49" s="148">
        <f>LARGE(AB5:AB48,1)+1</f>
        <v>205</v>
      </c>
      <c r="AC49" s="113" t="s">
        <v>231</v>
      </c>
      <c r="AD49" s="148">
        <f>LARGE(AD5:AD48,1)+1</f>
        <v>259</v>
      </c>
      <c r="AE49" s="113" t="s">
        <v>82</v>
      </c>
      <c r="AF49" s="181"/>
      <c r="AG49" s="181"/>
      <c r="AH49" s="142">
        <f>LARGE(AH4:AH48,1)+1</f>
        <v>46</v>
      </c>
      <c r="AI49" s="143" t="s">
        <v>627</v>
      </c>
      <c r="AJ49" s="144"/>
      <c r="AK49" s="142">
        <f>LARGE(AK4:AK48,1)+1</f>
        <v>102</v>
      </c>
      <c r="AL49" s="143" t="s">
        <v>628</v>
      </c>
      <c r="AM49" s="125"/>
      <c r="AN49" s="125"/>
      <c r="AO49" s="126"/>
      <c r="AP49" s="152" t="s">
        <v>629</v>
      </c>
      <c r="AR49" s="150">
        <v>3</v>
      </c>
      <c r="AS49" s="153" t="s">
        <v>394</v>
      </c>
      <c r="AV49" s="150"/>
      <c r="AW49" s="1787"/>
      <c r="AX49" s="1787"/>
    </row>
    <row r="50" spans="2:50" ht="18.75">
      <c r="B50" s="122"/>
      <c r="C50" s="122"/>
      <c r="D50" s="122"/>
      <c r="E50" s="122"/>
      <c r="F50" s="122"/>
      <c r="G50" s="122"/>
      <c r="H50" s="122"/>
      <c r="I50" s="122"/>
      <c r="J50" s="122"/>
      <c r="K50" s="122"/>
      <c r="L50" s="148">
        <f>LARGE(L5:L49,1)+1</f>
        <v>43</v>
      </c>
      <c r="M50" s="113" t="s">
        <v>256</v>
      </c>
      <c r="N50" s="148">
        <f>LARGE(N5:N49,1)+1</f>
        <v>88</v>
      </c>
      <c r="O50" s="113" t="s">
        <v>257</v>
      </c>
      <c r="P50" s="148">
        <f>LARGE(P5:P49,1)+1</f>
        <v>127</v>
      </c>
      <c r="Q50" s="113" t="s">
        <v>258</v>
      </c>
      <c r="R50" s="148"/>
      <c r="S50" s="164"/>
      <c r="T50" s="136"/>
      <c r="V50" s="148">
        <f>LARGE(V5:V49,1)+1</f>
        <v>43</v>
      </c>
      <c r="W50" s="113" t="s">
        <v>197</v>
      </c>
      <c r="X50" s="148">
        <f>LARGE(X5:X49,1)+1</f>
        <v>99</v>
      </c>
      <c r="Y50" s="113" t="s">
        <v>41</v>
      </c>
      <c r="Z50" s="148"/>
      <c r="AA50" s="141" t="s">
        <v>122</v>
      </c>
      <c r="AB50" s="148">
        <f>LARGE(AB5:AB49,1)+1</f>
        <v>206</v>
      </c>
      <c r="AC50" s="113" t="s">
        <v>234</v>
      </c>
      <c r="AD50" s="148">
        <f>LARGE(AD5:AD49,1)+1</f>
        <v>260</v>
      </c>
      <c r="AE50" s="113" t="s">
        <v>135</v>
      </c>
      <c r="AF50" s="181"/>
      <c r="AG50" s="181"/>
      <c r="AH50" s="142">
        <f>LARGE(AH4:AH49,1)+1</f>
        <v>47</v>
      </c>
      <c r="AI50" s="143" t="s">
        <v>630</v>
      </c>
      <c r="AJ50" s="144"/>
      <c r="AK50" s="142">
        <f>LARGE(AK4:AK49,1)+1</f>
        <v>103</v>
      </c>
      <c r="AL50" s="143" t="s">
        <v>631</v>
      </c>
      <c r="AM50" s="125"/>
      <c r="AN50" s="125"/>
      <c r="AO50" s="126"/>
      <c r="AP50" s="152" t="s">
        <v>632</v>
      </c>
      <c r="AR50" s="150">
        <v>4</v>
      </c>
      <c r="AS50" s="153" t="s">
        <v>633</v>
      </c>
      <c r="AV50" s="1783">
        <v>7</v>
      </c>
      <c r="AW50" s="1776" t="s">
        <v>634</v>
      </c>
      <c r="AX50" s="1776"/>
    </row>
    <row r="51" spans="2:50" ht="24.75" customHeight="1">
      <c r="B51" s="122"/>
      <c r="C51" s="122"/>
      <c r="D51" s="122"/>
      <c r="E51" s="122"/>
      <c r="F51" s="122"/>
      <c r="G51" s="122"/>
      <c r="H51" s="122"/>
      <c r="I51" s="122"/>
      <c r="J51" s="122"/>
      <c r="K51" s="122"/>
      <c r="L51" s="148">
        <f>LARGE(L5:L50,1)+1</f>
        <v>44</v>
      </c>
      <c r="M51" s="113" t="s">
        <v>259</v>
      </c>
      <c r="N51" s="148">
        <f>LARGE(N5:N50,1)+1</f>
        <v>89</v>
      </c>
      <c r="O51" s="113" t="s">
        <v>260</v>
      </c>
      <c r="P51" s="148">
        <f>LARGE(P5:P50,1)+1</f>
        <v>128</v>
      </c>
      <c r="Q51" s="113" t="s">
        <v>261</v>
      </c>
      <c r="R51" s="148"/>
      <c r="S51" s="164"/>
      <c r="T51" s="136"/>
      <c r="V51" s="148">
        <f>LARGE(V5:V50,1)+1</f>
        <v>44</v>
      </c>
      <c r="W51" s="113" t="s">
        <v>113</v>
      </c>
      <c r="X51" s="148">
        <f>LARGE(X5:X50,1)+1</f>
        <v>100</v>
      </c>
      <c r="Y51" s="113" t="s">
        <v>635</v>
      </c>
      <c r="Z51" s="148">
        <f>LARGE(Z5:Z50,1)+1</f>
        <v>153</v>
      </c>
      <c r="AA51" s="113" t="s">
        <v>129</v>
      </c>
      <c r="AB51" s="148">
        <f>LARGE(AB5:AB50,1)+1</f>
        <v>207</v>
      </c>
      <c r="AC51" s="113" t="s">
        <v>59</v>
      </c>
      <c r="AD51" s="148">
        <f>LARGE(AD5:AD50,1)+1</f>
        <v>261</v>
      </c>
      <c r="AE51" s="113" t="s">
        <v>636</v>
      </c>
      <c r="AF51" s="181"/>
      <c r="AG51" s="181"/>
      <c r="AH51" s="142">
        <f>LARGE(AH4:AH50,1)+1</f>
        <v>48</v>
      </c>
      <c r="AI51" s="143" t="s">
        <v>637</v>
      </c>
      <c r="AJ51" s="144"/>
      <c r="AK51" s="142">
        <f>LARGE(AK4:AK50,1)+1</f>
        <v>104</v>
      </c>
      <c r="AL51" s="143" t="s">
        <v>638</v>
      </c>
      <c r="AM51" s="125"/>
      <c r="AN51" s="125"/>
      <c r="AO51" s="126"/>
      <c r="AP51" s="152" t="s">
        <v>639</v>
      </c>
      <c r="AR51" s="150">
        <v>5</v>
      </c>
      <c r="AS51" s="153" t="s">
        <v>640</v>
      </c>
      <c r="AV51" s="1783"/>
      <c r="AW51" s="1776"/>
      <c r="AX51" s="1776"/>
    </row>
    <row r="52" spans="2:50" ht="30">
      <c r="B52" s="122"/>
      <c r="C52" s="122"/>
      <c r="D52" s="122"/>
      <c r="E52" s="122"/>
      <c r="F52" s="122"/>
      <c r="G52" s="122"/>
      <c r="H52" s="122"/>
      <c r="I52" s="122"/>
      <c r="J52" s="122"/>
      <c r="K52" s="122"/>
      <c r="L52" s="148">
        <f>LARGE(L5:L51,1)+1</f>
        <v>45</v>
      </c>
      <c r="M52" s="113" t="s">
        <v>262</v>
      </c>
      <c r="N52" s="148">
        <f>LARGE(N5:N51,1)+1</f>
        <v>90</v>
      </c>
      <c r="O52" s="113" t="s">
        <v>263</v>
      </c>
      <c r="P52" s="148">
        <f>LARGE(P5:P51,1)+1</f>
        <v>129</v>
      </c>
      <c r="Q52" s="113" t="s">
        <v>264</v>
      </c>
      <c r="R52" s="148"/>
      <c r="S52" s="164"/>
      <c r="T52" s="136"/>
      <c r="V52" s="148">
        <f>LARGE(V5:V51,1)+1</f>
        <v>45</v>
      </c>
      <c r="W52" s="113" t="s">
        <v>201</v>
      </c>
      <c r="X52" s="148">
        <f>LARGE(X5:X51,1)+1</f>
        <v>101</v>
      </c>
      <c r="Y52" s="113" t="s">
        <v>641</v>
      </c>
      <c r="Z52" s="148"/>
      <c r="AA52" s="181"/>
      <c r="AB52" s="148">
        <f>LARGE(AB5:AB51,1)+1</f>
        <v>208</v>
      </c>
      <c r="AC52" s="113" t="s">
        <v>642</v>
      </c>
      <c r="AD52" s="148">
        <f>LARGE(AD5:AD51,1)+1</f>
        <v>262</v>
      </c>
      <c r="AE52" s="113" t="s">
        <v>643</v>
      </c>
      <c r="AF52" s="181"/>
      <c r="AG52" s="181"/>
      <c r="AH52" s="142">
        <f>LARGE(AH4:AH51,1)+1</f>
        <v>49</v>
      </c>
      <c r="AI52" s="143" t="s">
        <v>644</v>
      </c>
      <c r="AJ52" s="144"/>
      <c r="AK52" s="142">
        <f>LARGE(AK4:AK51,1)+1</f>
        <v>105</v>
      </c>
      <c r="AL52" s="143" t="s">
        <v>645</v>
      </c>
      <c r="AM52" s="125"/>
      <c r="AN52" s="125"/>
      <c r="AO52" s="126"/>
      <c r="AP52" s="149" t="s">
        <v>73</v>
      </c>
      <c r="AR52" s="150">
        <v>6</v>
      </c>
      <c r="AS52" s="153" t="s">
        <v>413</v>
      </c>
      <c r="AV52" s="1783">
        <v>8</v>
      </c>
      <c r="AW52" s="1776" t="s">
        <v>646</v>
      </c>
      <c r="AX52" s="1776"/>
    </row>
    <row r="53" spans="2:50" ht="19.5" thickBot="1">
      <c r="B53" s="122"/>
      <c r="C53" s="122"/>
      <c r="D53" s="122"/>
      <c r="E53" s="122"/>
      <c r="F53" s="122"/>
      <c r="G53" s="122"/>
      <c r="H53" s="122"/>
      <c r="I53" s="122"/>
      <c r="J53" s="122"/>
      <c r="K53" s="122"/>
      <c r="L53" s="185"/>
      <c r="M53" s="186"/>
      <c r="N53" s="186"/>
      <c r="O53" s="186"/>
      <c r="P53" s="186"/>
      <c r="Q53" s="186"/>
      <c r="R53" s="187"/>
      <c r="S53" s="187"/>
      <c r="T53" s="188"/>
      <c r="V53" s="148">
        <f>LARGE(V5:V52,1)+1</f>
        <v>46</v>
      </c>
      <c r="W53" s="113" t="s">
        <v>121</v>
      </c>
      <c r="X53" s="148">
        <f>LARGE(X5:X52,1)+1</f>
        <v>102</v>
      </c>
      <c r="Y53" s="113" t="s">
        <v>49</v>
      </c>
      <c r="Z53" s="148"/>
      <c r="AA53" s="140" t="s">
        <v>23</v>
      </c>
      <c r="AB53" s="148">
        <f>LARGE(AB5:AB52,1)+1</f>
        <v>209</v>
      </c>
      <c r="AC53" s="113" t="s">
        <v>237</v>
      </c>
      <c r="AD53" s="148">
        <f>LARGE(AD5:AD52,1)+1</f>
        <v>263</v>
      </c>
      <c r="AE53" s="113" t="s">
        <v>90</v>
      </c>
      <c r="AF53" s="139"/>
      <c r="AG53" s="139"/>
      <c r="AH53" s="142">
        <f>LARGE(AH4:AH52,1)+1</f>
        <v>50</v>
      </c>
      <c r="AI53" s="143" t="s">
        <v>647</v>
      </c>
      <c r="AJ53" s="144"/>
      <c r="AK53" s="142">
        <f>LARGE(AK4:AK52,1)+1</f>
        <v>106</v>
      </c>
      <c r="AL53" s="143" t="s">
        <v>648</v>
      </c>
      <c r="AM53" s="125"/>
      <c r="AN53" s="125"/>
      <c r="AO53" s="126"/>
      <c r="AP53" s="152" t="s">
        <v>649</v>
      </c>
      <c r="AR53" s="150">
        <v>7</v>
      </c>
      <c r="AS53" s="153" t="s">
        <v>650</v>
      </c>
      <c r="AV53" s="1783"/>
      <c r="AW53" s="1776"/>
      <c r="AX53" s="1776"/>
    </row>
    <row r="54" spans="2:50" ht="18.75">
      <c r="B54" s="122"/>
      <c r="C54" s="122"/>
      <c r="D54" s="122"/>
      <c r="E54" s="122"/>
      <c r="F54" s="122"/>
      <c r="G54" s="122"/>
      <c r="H54" s="122"/>
      <c r="I54" s="122"/>
      <c r="J54" s="122"/>
      <c r="K54" s="122"/>
      <c r="L54" s="122"/>
      <c r="M54" s="122"/>
      <c r="N54" s="122"/>
      <c r="O54" s="122"/>
      <c r="P54" s="122"/>
      <c r="Q54" s="122"/>
      <c r="R54" s="122"/>
      <c r="S54" s="122"/>
      <c r="T54" s="122"/>
      <c r="V54" s="148">
        <f>LARGE(V5:V53,1)+1</f>
        <v>47</v>
      </c>
      <c r="W54" s="113" t="s">
        <v>204</v>
      </c>
      <c r="X54" s="148">
        <f>LARGE(X5:X53,1)+1</f>
        <v>103</v>
      </c>
      <c r="Y54" s="113" t="s">
        <v>182</v>
      </c>
      <c r="Z54" s="148">
        <f>LARGE(Z5:Z53,1)+1</f>
        <v>154</v>
      </c>
      <c r="AA54" s="113" t="s">
        <v>651</v>
      </c>
      <c r="AB54" s="148">
        <f>LARGE(AB5:AB53,1)+1</f>
        <v>210</v>
      </c>
      <c r="AC54" s="113" t="s">
        <v>652</v>
      </c>
      <c r="AD54" s="148">
        <f>LARGE(AD5:AD53,1)+1</f>
        <v>264</v>
      </c>
      <c r="AE54" s="113" t="s">
        <v>653</v>
      </c>
      <c r="AF54" s="139"/>
      <c r="AG54" s="139"/>
      <c r="AH54" s="142">
        <f>LARGE(AH4:AH53,1)+1</f>
        <v>51</v>
      </c>
      <c r="AI54" s="143" t="s">
        <v>654</v>
      </c>
      <c r="AJ54" s="144"/>
      <c r="AK54" s="142">
        <f>LARGE(AK4:AK53,1)+1</f>
        <v>107</v>
      </c>
      <c r="AL54" s="143" t="s">
        <v>655</v>
      </c>
      <c r="AM54" s="125"/>
      <c r="AN54" s="125"/>
      <c r="AO54" s="126"/>
      <c r="AP54" s="152" t="s">
        <v>656</v>
      </c>
      <c r="AR54" s="150">
        <v>8</v>
      </c>
      <c r="AS54" s="153" t="s">
        <v>657</v>
      </c>
      <c r="AV54" s="150"/>
      <c r="AW54" s="1787" t="s">
        <v>658</v>
      </c>
      <c r="AX54" s="1787"/>
    </row>
    <row r="55" spans="2:50" ht="18.75">
      <c r="B55" s="122"/>
      <c r="C55" s="122"/>
      <c r="D55" s="122"/>
      <c r="E55" s="122"/>
      <c r="F55" s="122"/>
      <c r="G55" s="122"/>
      <c r="H55" s="122"/>
      <c r="I55" s="122"/>
      <c r="J55" s="122"/>
      <c r="K55" s="122"/>
      <c r="L55" s="122"/>
      <c r="M55" s="122"/>
      <c r="N55" s="122"/>
      <c r="O55" s="122"/>
      <c r="P55" s="122"/>
      <c r="Q55" s="122"/>
      <c r="R55" s="122"/>
      <c r="S55" s="122"/>
      <c r="T55" s="122"/>
      <c r="V55" s="148">
        <f>LARGE(V5:V54,1)+1</f>
        <v>48</v>
      </c>
      <c r="W55" s="113" t="s">
        <v>205</v>
      </c>
      <c r="X55" s="148">
        <f>LARGE(X5:X54,1)+1</f>
        <v>104</v>
      </c>
      <c r="Y55" s="113" t="s">
        <v>186</v>
      </c>
      <c r="Z55" s="148">
        <f>LARGE(Z5:Z54,1)+1</f>
        <v>155</v>
      </c>
      <c r="AA55" s="113" t="s">
        <v>144</v>
      </c>
      <c r="AB55" s="148">
        <f>LARGE(AB5:AB54,1)+1</f>
        <v>211</v>
      </c>
      <c r="AC55" s="113" t="s">
        <v>67</v>
      </c>
      <c r="AD55" s="148">
        <f>LARGE(AD5:AD54,1)+1</f>
        <v>265</v>
      </c>
      <c r="AE55" s="113" t="s">
        <v>659</v>
      </c>
      <c r="AF55" s="139"/>
      <c r="AG55" s="139"/>
      <c r="AH55" s="142">
        <f>LARGE(AH4:AH54,1)+1</f>
        <v>52</v>
      </c>
      <c r="AI55" s="143" t="s">
        <v>660</v>
      </c>
      <c r="AJ55" s="144"/>
      <c r="AK55" s="142">
        <f>LARGE(AK4:AK54,1)+1</f>
        <v>108</v>
      </c>
      <c r="AL55" s="143" t="s">
        <v>661</v>
      </c>
      <c r="AM55" s="125"/>
      <c r="AN55" s="125"/>
      <c r="AO55" s="126"/>
      <c r="AP55" s="152" t="s">
        <v>662</v>
      </c>
      <c r="AR55" s="150"/>
      <c r="AS55" s="179"/>
      <c r="AV55" s="150"/>
      <c r="AW55" s="1787"/>
      <c r="AX55" s="1787"/>
    </row>
    <row r="56" spans="2:50" ht="20.25" customHeight="1">
      <c r="B56" s="122"/>
      <c r="C56" s="122"/>
      <c r="D56" s="122"/>
      <c r="E56" s="122"/>
      <c r="F56" s="122"/>
      <c r="G56" s="122"/>
      <c r="H56" s="122"/>
      <c r="I56" s="122"/>
      <c r="J56" s="122"/>
      <c r="K56" s="122"/>
      <c r="L56" s="122"/>
      <c r="M56" s="122"/>
      <c r="N56" s="122"/>
      <c r="O56" s="122"/>
      <c r="P56" s="122"/>
      <c r="Q56" s="122"/>
      <c r="R56" s="122"/>
      <c r="S56" s="122"/>
      <c r="T56" s="122"/>
      <c r="V56" s="148">
        <f>LARGE(V5:V55,1)+1</f>
        <v>49</v>
      </c>
      <c r="W56" s="113" t="s">
        <v>208</v>
      </c>
      <c r="X56" s="148">
        <f>LARGE(X5:X55,1)+1</f>
        <v>105</v>
      </c>
      <c r="Y56" s="113" t="s">
        <v>663</v>
      </c>
      <c r="Z56" s="148">
        <f>LARGE(Z5:Z55,1)+1</f>
        <v>156</v>
      </c>
      <c r="AA56" s="113" t="s">
        <v>664</v>
      </c>
      <c r="AB56" s="148">
        <f>LARGE(AB5:AB55,1)+1</f>
        <v>212</v>
      </c>
      <c r="AC56" s="113" t="s">
        <v>74</v>
      </c>
      <c r="AD56" s="148">
        <f>LARGE(AD5:AD55,1)+1</f>
        <v>266</v>
      </c>
      <c r="AE56" s="113" t="s">
        <v>142</v>
      </c>
      <c r="AF56" s="139"/>
      <c r="AG56" s="139"/>
      <c r="AH56" s="142">
        <f>LARGE(AH4:AH55,1)+1</f>
        <v>53</v>
      </c>
      <c r="AI56" s="143" t="s">
        <v>665</v>
      </c>
      <c r="AJ56" s="144"/>
      <c r="AK56" s="142">
        <f>LARGE(AK4:AK55,1)+1</f>
        <v>109</v>
      </c>
      <c r="AL56" s="143" t="s">
        <v>666</v>
      </c>
      <c r="AM56" s="125"/>
      <c r="AN56" s="125"/>
      <c r="AO56" s="126"/>
      <c r="AP56" s="152" t="s">
        <v>667</v>
      </c>
      <c r="AR56" s="150">
        <v>1</v>
      </c>
      <c r="AS56" s="153" t="s">
        <v>668</v>
      </c>
      <c r="AV56" s="150"/>
      <c r="AW56" s="153" t="s">
        <v>669</v>
      </c>
      <c r="AX56" s="153"/>
    </row>
    <row r="57" spans="2:50" ht="20.25" customHeight="1">
      <c r="B57" s="122"/>
      <c r="C57" s="122"/>
      <c r="D57" s="122"/>
      <c r="E57" s="122"/>
      <c r="F57" s="122"/>
      <c r="G57" s="122"/>
      <c r="H57" s="122"/>
      <c r="I57" s="122"/>
      <c r="J57" s="122"/>
      <c r="K57" s="122"/>
      <c r="L57" s="122"/>
      <c r="M57" s="122"/>
      <c r="N57" s="122"/>
      <c r="O57" s="122"/>
      <c r="P57" s="122"/>
      <c r="Q57" s="122"/>
      <c r="R57" s="122"/>
      <c r="S57" s="122"/>
      <c r="T57" s="122"/>
      <c r="V57" s="148">
        <f>LARGE(V5:V56,1)+1</f>
        <v>50</v>
      </c>
      <c r="W57" s="113" t="s">
        <v>670</v>
      </c>
      <c r="X57" s="148">
        <f>LARGE(X5:X56,1)+1</f>
        <v>106</v>
      </c>
      <c r="Y57" s="113" t="s">
        <v>190</v>
      </c>
      <c r="Z57" s="148">
        <f>LARGE(Z5:Z56,1)+1</f>
        <v>157</v>
      </c>
      <c r="AA57" s="113" t="s">
        <v>85</v>
      </c>
      <c r="AB57" s="148">
        <f>LARGE(AB5:AB56,1)+1</f>
        <v>213</v>
      </c>
      <c r="AC57" s="113" t="s">
        <v>81</v>
      </c>
      <c r="AD57" s="148">
        <f>LARGE(AD5:AD56,1)+1</f>
        <v>267</v>
      </c>
      <c r="AE57" s="113" t="s">
        <v>671</v>
      </c>
      <c r="AF57" s="139"/>
      <c r="AG57" s="139"/>
      <c r="AH57" s="142">
        <f>LARGE(AH4:AH56,1)+1</f>
        <v>54</v>
      </c>
      <c r="AI57" s="143" t="s">
        <v>672</v>
      </c>
      <c r="AJ57" s="144"/>
      <c r="AK57" s="142">
        <f>LARGE(AK4:AK56,1)+1</f>
        <v>110</v>
      </c>
      <c r="AL57" s="143" t="s">
        <v>673</v>
      </c>
      <c r="AM57" s="125"/>
      <c r="AN57" s="125"/>
      <c r="AO57" s="126"/>
      <c r="AP57" s="152" t="s">
        <v>674</v>
      </c>
      <c r="AR57" s="150">
        <v>2</v>
      </c>
      <c r="AS57" s="153" t="s">
        <v>675</v>
      </c>
      <c r="AV57" s="150">
        <v>9</v>
      </c>
      <c r="AW57" s="153" t="s">
        <v>676</v>
      </c>
      <c r="AX57" s="153"/>
    </row>
    <row r="58" spans="2:50" ht="21" customHeight="1">
      <c r="B58" s="122"/>
      <c r="C58" s="122"/>
      <c r="D58" s="122"/>
      <c r="E58" s="122"/>
      <c r="F58" s="122"/>
      <c r="G58" s="122"/>
      <c r="H58" s="122"/>
      <c r="I58" s="122"/>
      <c r="J58" s="122"/>
      <c r="K58" s="122"/>
      <c r="L58" s="122"/>
      <c r="M58" s="122"/>
      <c r="N58" s="122"/>
      <c r="O58" s="122"/>
      <c r="P58" s="122"/>
      <c r="Q58" s="122"/>
      <c r="R58" s="122"/>
      <c r="S58" s="122"/>
      <c r="T58" s="122"/>
      <c r="V58" s="148">
        <f>LARGE(V5:V57,1)+1</f>
        <v>51</v>
      </c>
      <c r="W58" s="113" t="s">
        <v>215</v>
      </c>
      <c r="X58" s="148">
        <f>LARGE(X5:X57,1)+1</f>
        <v>107</v>
      </c>
      <c r="Y58" s="113" t="s">
        <v>66</v>
      </c>
      <c r="Z58" s="148">
        <f>LARGE(Z5:Z57,1)+1</f>
        <v>158</v>
      </c>
      <c r="AA58" s="113" t="s">
        <v>92</v>
      </c>
      <c r="AB58" s="148">
        <f>LARGE(AB5:AB57,1)+1</f>
        <v>214</v>
      </c>
      <c r="AC58" s="113" t="s">
        <v>89</v>
      </c>
      <c r="AD58" s="148"/>
      <c r="AE58" s="139"/>
      <c r="AF58" s="139"/>
      <c r="AG58" s="139"/>
      <c r="AH58" s="142">
        <f>LARGE(AH4:AH57,1)+1</f>
        <v>55</v>
      </c>
      <c r="AI58" s="143" t="s">
        <v>677</v>
      </c>
      <c r="AJ58" s="144"/>
      <c r="AK58" s="142">
        <f>LARGE(AK4:AK57,1)+1</f>
        <v>111</v>
      </c>
      <c r="AL58" s="143" t="s">
        <v>678</v>
      </c>
      <c r="AM58" s="125"/>
      <c r="AN58" s="125"/>
      <c r="AO58" s="126"/>
      <c r="AP58" s="152" t="s">
        <v>679</v>
      </c>
      <c r="AR58" s="150"/>
      <c r="AS58" s="179"/>
      <c r="AV58" s="150">
        <v>10</v>
      </c>
      <c r="AW58" s="153" t="s">
        <v>680</v>
      </c>
      <c r="AX58" s="153"/>
    </row>
    <row r="59" spans="2:50" ht="24" customHeight="1">
      <c r="V59" s="148">
        <f>LARGE(V5:V58,1)+1</f>
        <v>52</v>
      </c>
      <c r="W59" s="113" t="s">
        <v>219</v>
      </c>
      <c r="X59" s="148">
        <f>LARGE(X5:X58,1)+1</f>
        <v>108</v>
      </c>
      <c r="Y59" s="113" t="s">
        <v>681</v>
      </c>
      <c r="Z59" s="148">
        <f>LARGE(Z5:Z58,1)+1</f>
        <v>159</v>
      </c>
      <c r="AA59" s="113" t="s">
        <v>98</v>
      </c>
      <c r="AB59" s="148">
        <f>LARGE(AB5:AB58,1)+1</f>
        <v>215</v>
      </c>
      <c r="AC59" s="113" t="s">
        <v>240</v>
      </c>
      <c r="AD59" s="148"/>
      <c r="AE59" s="139"/>
      <c r="AF59" s="139"/>
      <c r="AG59" s="139"/>
      <c r="AH59" s="142">
        <f>LARGE(AH4:AH58,1)+1</f>
        <v>56</v>
      </c>
      <c r="AI59" s="143" t="s">
        <v>682</v>
      </c>
      <c r="AJ59" s="144"/>
      <c r="AK59" s="142"/>
      <c r="AL59" s="189"/>
      <c r="AM59" s="125"/>
      <c r="AN59" s="125"/>
      <c r="AO59" s="126"/>
      <c r="AP59" s="152" t="s">
        <v>683</v>
      </c>
      <c r="AR59" s="150"/>
      <c r="AS59" s="179"/>
      <c r="AV59" s="150">
        <v>11</v>
      </c>
      <c r="AW59" s="153" t="s">
        <v>684</v>
      </c>
      <c r="AX59" s="153"/>
    </row>
    <row r="60" spans="2:50" ht="24" customHeight="1">
      <c r="V60" s="148">
        <f>LARGE(V5:V59,1)+1</f>
        <v>53</v>
      </c>
      <c r="W60" s="113" t="s">
        <v>685</v>
      </c>
      <c r="X60" s="148">
        <f>LARGE(X5:X59,1)+1</f>
        <v>109</v>
      </c>
      <c r="Y60" s="113" t="s">
        <v>686</v>
      </c>
      <c r="Z60" s="148">
        <f>LARGE(Z5:Z59,1)+1</f>
        <v>160</v>
      </c>
      <c r="AA60" s="113" t="s">
        <v>104</v>
      </c>
      <c r="AB60" s="148"/>
      <c r="AC60" s="139"/>
      <c r="AD60" s="148"/>
      <c r="AE60" s="139"/>
      <c r="AF60" s="139"/>
      <c r="AG60" s="139"/>
      <c r="AH60" s="125"/>
      <c r="AI60" s="125"/>
      <c r="AJ60" s="125"/>
      <c r="AK60" s="125"/>
      <c r="AL60" s="125"/>
      <c r="AM60" s="125"/>
      <c r="AN60" s="125"/>
      <c r="AO60" s="126"/>
      <c r="AP60" s="149" t="s">
        <v>88</v>
      </c>
      <c r="AR60" s="150">
        <v>1</v>
      </c>
      <c r="AS60" s="153" t="s">
        <v>687</v>
      </c>
      <c r="AV60" s="150">
        <v>12</v>
      </c>
      <c r="AW60" s="153" t="s">
        <v>688</v>
      </c>
      <c r="AX60" s="153"/>
    </row>
    <row r="61" spans="2:50" ht="20.25" customHeight="1">
      <c r="V61" s="148">
        <f>LARGE(V5:V60,1)+1</f>
        <v>54</v>
      </c>
      <c r="W61" s="113" t="s">
        <v>222</v>
      </c>
      <c r="X61" s="148">
        <f>LARGE(X5:X60,1)+1</f>
        <v>110</v>
      </c>
      <c r="Y61" s="113" t="s">
        <v>194</v>
      </c>
      <c r="Z61" s="148">
        <f>LARGE(Z5:Z60,1)+1</f>
        <v>161</v>
      </c>
      <c r="AA61" s="113" t="s">
        <v>689</v>
      </c>
      <c r="AB61" s="148"/>
      <c r="AC61" s="140" t="s">
        <v>243</v>
      </c>
      <c r="AD61" s="148"/>
      <c r="AE61" s="139"/>
      <c r="AF61" s="139"/>
      <c r="AG61" s="139"/>
      <c r="AH61" s="125"/>
      <c r="AI61" s="125"/>
      <c r="AJ61" s="125"/>
      <c r="AK61" s="125"/>
      <c r="AL61" s="125"/>
      <c r="AM61" s="125"/>
      <c r="AN61" s="125"/>
      <c r="AO61" s="126"/>
      <c r="AP61" s="152" t="s">
        <v>690</v>
      </c>
      <c r="AR61" s="150">
        <v>2</v>
      </c>
      <c r="AS61" s="153" t="s">
        <v>691</v>
      </c>
      <c r="AV61" s="150"/>
      <c r="AW61" s="153"/>
      <c r="AX61" s="153"/>
    </row>
    <row r="62" spans="2:50" ht="20.25" customHeight="1">
      <c r="V62" s="148">
        <f>LARGE(V5:V61,1)+1</f>
        <v>55</v>
      </c>
      <c r="W62" s="113" t="s">
        <v>692</v>
      </c>
      <c r="X62" s="148">
        <f>LARGE(X5:X61,1)+1</f>
        <v>111</v>
      </c>
      <c r="Y62" s="113" t="s">
        <v>198</v>
      </c>
      <c r="Z62" s="148">
        <f>LARGE(Z5:Z61,1)+1</f>
        <v>162</v>
      </c>
      <c r="AA62" s="113" t="s">
        <v>693</v>
      </c>
      <c r="AB62" s="148">
        <f>LARGE(AB5:AB61,1)+1</f>
        <v>216</v>
      </c>
      <c r="AC62" s="113" t="s">
        <v>246</v>
      </c>
      <c r="AD62" s="148"/>
      <c r="AE62" s="139"/>
      <c r="AF62" s="139"/>
      <c r="AG62" s="139"/>
      <c r="AH62" s="125"/>
      <c r="AI62" s="125"/>
      <c r="AJ62" s="125"/>
      <c r="AK62" s="125"/>
      <c r="AL62" s="125"/>
      <c r="AM62" s="125"/>
      <c r="AN62" s="125"/>
      <c r="AO62" s="126"/>
      <c r="AP62" s="152" t="s">
        <v>694</v>
      </c>
      <c r="AR62" s="150">
        <v>3</v>
      </c>
      <c r="AS62" s="153" t="s">
        <v>695</v>
      </c>
      <c r="AV62" s="154" t="s">
        <v>271</v>
      </c>
      <c r="AW62" s="155" t="s">
        <v>696</v>
      </c>
      <c r="AX62" s="153"/>
    </row>
    <row r="63" spans="2:50" ht="20.25" customHeight="1">
      <c r="V63" s="125"/>
      <c r="W63" s="125"/>
      <c r="X63" s="148">
        <f>LARGE(X5:X62,1)+1</f>
        <v>112</v>
      </c>
      <c r="Y63" s="113" t="s">
        <v>202</v>
      </c>
      <c r="Z63" s="148"/>
      <c r="AA63" s="125"/>
      <c r="AB63" s="148"/>
      <c r="AC63" s="125"/>
      <c r="AD63" s="148"/>
      <c r="AE63" s="125"/>
      <c r="AF63" s="125"/>
      <c r="AG63" s="125"/>
      <c r="AH63" s="125"/>
      <c r="AI63" s="125"/>
      <c r="AJ63" s="125"/>
      <c r="AK63" s="125"/>
      <c r="AL63" s="125"/>
      <c r="AM63" s="125"/>
      <c r="AN63" s="125"/>
      <c r="AO63" s="126"/>
      <c r="AP63" s="163" t="s">
        <v>697</v>
      </c>
      <c r="AR63" s="150">
        <v>4</v>
      </c>
      <c r="AS63" s="153" t="s">
        <v>698</v>
      </c>
      <c r="AV63" s="1783">
        <v>1</v>
      </c>
      <c r="AW63" s="1776" t="s">
        <v>699</v>
      </c>
      <c r="AX63" s="1776"/>
    </row>
    <row r="64" spans="2:50" ht="20.25" customHeight="1">
      <c r="V64" s="125"/>
      <c r="W64" s="125"/>
      <c r="X64" s="165"/>
      <c r="Y64" s="125"/>
      <c r="Z64" s="125"/>
      <c r="AA64" s="125"/>
      <c r="AB64" s="125"/>
      <c r="AC64" s="125"/>
      <c r="AD64" s="125"/>
      <c r="AE64" s="125"/>
      <c r="AF64" s="125"/>
      <c r="AG64" s="125"/>
      <c r="AH64" s="125"/>
      <c r="AI64" s="125"/>
      <c r="AJ64" s="125"/>
      <c r="AK64" s="125"/>
      <c r="AL64" s="125"/>
      <c r="AM64" s="125"/>
      <c r="AN64" s="125"/>
      <c r="AO64" s="126"/>
      <c r="AP64" s="163" t="s">
        <v>700</v>
      </c>
      <c r="AR64" s="150">
        <v>5</v>
      </c>
      <c r="AS64" s="153" t="s">
        <v>701</v>
      </c>
      <c r="AV64" s="1783"/>
      <c r="AW64" s="1776"/>
      <c r="AX64" s="1776"/>
    </row>
    <row r="65" spans="22:50" ht="20.25" customHeight="1">
      <c r="V65" s="125"/>
      <c r="W65" s="125"/>
      <c r="X65" s="165"/>
      <c r="Y65" s="125"/>
      <c r="Z65" s="125"/>
      <c r="AA65" s="125"/>
      <c r="AB65" s="125"/>
      <c r="AC65" s="125"/>
      <c r="AD65" s="125"/>
      <c r="AE65" s="125"/>
      <c r="AF65" s="125"/>
      <c r="AG65" s="125"/>
      <c r="AH65" s="125"/>
      <c r="AI65" s="125"/>
      <c r="AJ65" s="125"/>
      <c r="AK65" s="125"/>
      <c r="AL65" s="125"/>
      <c r="AM65" s="125"/>
      <c r="AN65" s="125"/>
      <c r="AO65" s="126"/>
      <c r="AP65" s="152" t="s">
        <v>702</v>
      </c>
      <c r="AR65" s="150">
        <v>6</v>
      </c>
      <c r="AS65" s="153" t="s">
        <v>703</v>
      </c>
      <c r="AV65" s="150">
        <v>2</v>
      </c>
      <c r="AW65" s="153" t="s">
        <v>704</v>
      </c>
      <c r="AX65" s="153"/>
    </row>
    <row r="66" spans="22:50" ht="20.25" customHeight="1">
      <c r="V66" s="125"/>
      <c r="W66" s="145" t="s">
        <v>305</v>
      </c>
      <c r="X66" s="146" t="s">
        <v>705</v>
      </c>
      <c r="Y66" s="190"/>
      <c r="Z66" s="125"/>
      <c r="AA66" s="125"/>
      <c r="AB66" s="125"/>
      <c r="AC66" s="125"/>
      <c r="AD66" s="125"/>
      <c r="AE66" s="125"/>
      <c r="AF66" s="125"/>
      <c r="AG66" s="125"/>
      <c r="AH66" s="125"/>
      <c r="AI66" s="125"/>
      <c r="AJ66" s="125"/>
      <c r="AK66" s="125"/>
      <c r="AL66" s="125"/>
      <c r="AM66" s="125"/>
      <c r="AN66" s="125"/>
      <c r="AO66" s="126"/>
      <c r="AP66" s="152" t="s">
        <v>706</v>
      </c>
      <c r="AR66" s="150">
        <v>7</v>
      </c>
      <c r="AS66" s="153" t="s">
        <v>707</v>
      </c>
      <c r="AV66" s="150">
        <v>3</v>
      </c>
      <c r="AW66" s="153" t="s">
        <v>708</v>
      </c>
      <c r="AX66" s="153"/>
    </row>
    <row r="67" spans="22:50" ht="20.25" customHeight="1">
      <c r="V67" s="125"/>
      <c r="W67" s="145" t="s">
        <v>305</v>
      </c>
      <c r="X67" s="146" t="s">
        <v>709</v>
      </c>
      <c r="Y67" s="190"/>
      <c r="Z67" s="125"/>
      <c r="AA67" s="125"/>
      <c r="AB67" s="125"/>
      <c r="AC67" s="125"/>
      <c r="AD67" s="125"/>
      <c r="AE67" s="125"/>
      <c r="AF67" s="125"/>
      <c r="AG67" s="125"/>
      <c r="AH67" s="125"/>
      <c r="AI67" s="125"/>
      <c r="AJ67" s="125"/>
      <c r="AK67" s="125"/>
      <c r="AL67" s="125"/>
      <c r="AM67" s="125"/>
      <c r="AN67" s="125"/>
      <c r="AO67" s="126"/>
      <c r="AP67" s="149" t="s">
        <v>63</v>
      </c>
      <c r="AR67" s="150">
        <v>8</v>
      </c>
      <c r="AS67" s="153" t="s">
        <v>710</v>
      </c>
      <c r="AV67" s="150">
        <v>4</v>
      </c>
      <c r="AW67" s="153" t="s">
        <v>711</v>
      </c>
      <c r="AX67" s="153"/>
    </row>
    <row r="68" spans="22:50" ht="27" customHeight="1">
      <c r="V68" s="125"/>
      <c r="W68" s="145" t="s">
        <v>712</v>
      </c>
      <c r="X68" s="146" t="s">
        <v>713</v>
      </c>
      <c r="Y68" s="191"/>
      <c r="Z68" s="125"/>
      <c r="AA68" s="125"/>
      <c r="AB68" s="125"/>
      <c r="AC68" s="125"/>
      <c r="AD68" s="125"/>
      <c r="AE68" s="125"/>
      <c r="AF68" s="125"/>
      <c r="AG68" s="125"/>
      <c r="AH68" s="125"/>
      <c r="AI68" s="125"/>
      <c r="AJ68" s="125"/>
      <c r="AK68" s="125"/>
      <c r="AL68" s="125"/>
      <c r="AM68" s="125"/>
      <c r="AN68" s="125"/>
      <c r="AO68" s="126"/>
      <c r="AP68" s="152" t="s">
        <v>714</v>
      </c>
      <c r="AR68" s="150">
        <v>9</v>
      </c>
      <c r="AS68" s="153" t="s">
        <v>715</v>
      </c>
      <c r="AV68" s="150">
        <v>5</v>
      </c>
      <c r="AW68" s="153" t="s">
        <v>716</v>
      </c>
      <c r="AX68" s="153"/>
    </row>
    <row r="69" spans="22:50" ht="18.75">
      <c r="V69" s="125"/>
      <c r="W69" s="125"/>
      <c r="X69" s="125"/>
      <c r="Y69" s="125"/>
      <c r="Z69" s="125"/>
      <c r="AA69" s="125"/>
      <c r="AB69" s="125"/>
      <c r="AC69" s="125"/>
      <c r="AD69" s="125"/>
      <c r="AE69" s="125"/>
      <c r="AF69" s="125"/>
      <c r="AG69" s="125"/>
      <c r="AH69" s="125"/>
      <c r="AI69" s="125"/>
      <c r="AJ69" s="125"/>
      <c r="AK69" s="125"/>
      <c r="AL69" s="125"/>
      <c r="AM69" s="125"/>
      <c r="AN69" s="125"/>
      <c r="AO69" s="126"/>
      <c r="AP69" s="152" t="s">
        <v>717</v>
      </c>
      <c r="AR69" s="150">
        <v>10</v>
      </c>
      <c r="AS69" s="153" t="s">
        <v>718</v>
      </c>
      <c r="AV69" s="150"/>
      <c r="AW69" s="153"/>
      <c r="AX69" s="153"/>
    </row>
    <row r="70" spans="22:50" ht="30">
      <c r="V70" s="125"/>
      <c r="W70" s="125"/>
      <c r="X70" s="125"/>
      <c r="Y70" s="125"/>
      <c r="Z70" s="125"/>
      <c r="AA70" s="125"/>
      <c r="AB70" s="125"/>
      <c r="AC70" s="125"/>
      <c r="AD70" s="125"/>
      <c r="AE70" s="125"/>
      <c r="AF70" s="125"/>
      <c r="AG70" s="125"/>
      <c r="AH70" s="125"/>
      <c r="AI70" s="125"/>
      <c r="AJ70" s="125"/>
      <c r="AK70" s="125"/>
      <c r="AL70" s="125"/>
      <c r="AM70" s="125"/>
      <c r="AN70" s="125"/>
      <c r="AO70" s="126"/>
      <c r="AP70" s="149" t="s">
        <v>23</v>
      </c>
      <c r="AR70" s="150">
        <v>11</v>
      </c>
      <c r="AS70" s="153" t="s">
        <v>719</v>
      </c>
      <c r="AV70" s="154" t="s">
        <v>273</v>
      </c>
      <c r="AW70" s="155" t="s">
        <v>260</v>
      </c>
      <c r="AX70" s="153"/>
    </row>
    <row r="71" spans="22:50" ht="18.75">
      <c r="V71" s="125"/>
      <c r="W71" s="125"/>
      <c r="X71" s="125"/>
      <c r="Y71" s="125"/>
      <c r="Z71" s="125"/>
      <c r="AA71" s="125"/>
      <c r="AB71" s="125"/>
      <c r="AC71" s="125"/>
      <c r="AD71" s="125"/>
      <c r="AE71" s="125"/>
      <c r="AF71" s="125"/>
      <c r="AG71" s="125"/>
      <c r="AH71" s="125"/>
      <c r="AI71" s="125"/>
      <c r="AJ71" s="125"/>
      <c r="AK71" s="125"/>
      <c r="AL71" s="125"/>
      <c r="AM71" s="125"/>
      <c r="AN71" s="125"/>
      <c r="AO71" s="126"/>
      <c r="AP71" s="152" t="s">
        <v>720</v>
      </c>
      <c r="AR71" s="150">
        <v>12</v>
      </c>
      <c r="AS71" s="153" t="s">
        <v>721</v>
      </c>
      <c r="AV71" s="150">
        <v>1</v>
      </c>
      <c r="AW71" s="153" t="s">
        <v>722</v>
      </c>
      <c r="AX71" s="153"/>
    </row>
    <row r="72" spans="22:50" ht="18.75">
      <c r="V72" s="125"/>
      <c r="W72" s="125"/>
      <c r="X72" s="125"/>
      <c r="Y72" s="125"/>
      <c r="Z72" s="125"/>
      <c r="AA72" s="125"/>
      <c r="AB72" s="125"/>
      <c r="AC72" s="125"/>
      <c r="AD72" s="125"/>
      <c r="AE72" s="125"/>
      <c r="AF72" s="125"/>
      <c r="AG72" s="125"/>
      <c r="AH72" s="125"/>
      <c r="AI72" s="125"/>
      <c r="AJ72" s="125"/>
      <c r="AK72" s="125"/>
      <c r="AL72" s="125"/>
      <c r="AM72" s="125"/>
      <c r="AN72" s="125"/>
      <c r="AO72" s="126"/>
      <c r="AP72" s="152" t="s">
        <v>723</v>
      </c>
      <c r="AR72" s="150"/>
      <c r="AS72" s="179"/>
      <c r="AV72" s="150">
        <v>2</v>
      </c>
      <c r="AW72" s="153" t="s">
        <v>724</v>
      </c>
      <c r="AX72" s="153"/>
    </row>
    <row r="73" spans="22:50" ht="30">
      <c r="V73" s="125"/>
      <c r="W73" s="125"/>
      <c r="X73" s="125"/>
      <c r="Y73" s="125"/>
      <c r="Z73" s="125"/>
      <c r="AA73" s="125"/>
      <c r="AB73" s="125"/>
      <c r="AC73" s="125"/>
      <c r="AD73" s="125"/>
      <c r="AE73" s="125"/>
      <c r="AF73" s="125"/>
      <c r="AG73" s="125"/>
      <c r="AH73" s="125"/>
      <c r="AI73" s="125"/>
      <c r="AJ73" s="125"/>
      <c r="AK73" s="125"/>
      <c r="AL73" s="125"/>
      <c r="AM73" s="125"/>
      <c r="AN73" s="125"/>
      <c r="AO73" s="126"/>
      <c r="AP73" s="149" t="s">
        <v>111</v>
      </c>
      <c r="AR73" s="150"/>
      <c r="AS73" s="179"/>
      <c r="AV73" s="150">
        <v>3</v>
      </c>
      <c r="AW73" s="153" t="s">
        <v>725</v>
      </c>
      <c r="AX73" s="153"/>
    </row>
    <row r="74" spans="22:50" ht="18.75">
      <c r="V74" s="125"/>
      <c r="Z74" s="125"/>
      <c r="AA74" s="125"/>
      <c r="AB74" s="125"/>
      <c r="AC74" s="125"/>
      <c r="AD74" s="125"/>
      <c r="AE74" s="125"/>
      <c r="AF74" s="125"/>
      <c r="AG74" s="125"/>
      <c r="AH74" s="125"/>
      <c r="AI74" s="125"/>
      <c r="AJ74" s="125"/>
      <c r="AK74" s="125"/>
      <c r="AL74" s="125"/>
      <c r="AN74" s="125"/>
      <c r="AO74" s="126"/>
      <c r="AP74" s="152" t="s">
        <v>726</v>
      </c>
      <c r="AR74" s="150">
        <v>1</v>
      </c>
      <c r="AS74" s="153" t="s">
        <v>727</v>
      </c>
      <c r="AV74" s="1783">
        <v>4</v>
      </c>
      <c r="AW74" s="1789" t="s">
        <v>728</v>
      </c>
      <c r="AX74" s="1789"/>
    </row>
    <row r="75" spans="22:50" ht="18.75">
      <c r="V75" s="125"/>
      <c r="Z75" s="125"/>
      <c r="AA75" s="125"/>
      <c r="AB75" s="125"/>
      <c r="AC75" s="125"/>
      <c r="AD75" s="125"/>
      <c r="AE75" s="125"/>
      <c r="AF75" s="125"/>
      <c r="AG75" s="125"/>
      <c r="AH75" s="125"/>
      <c r="AI75" s="125"/>
      <c r="AJ75" s="125"/>
      <c r="AK75" s="125"/>
      <c r="AL75" s="125"/>
      <c r="AN75" s="125"/>
      <c r="AO75" s="126"/>
      <c r="AP75" s="152" t="s">
        <v>729</v>
      </c>
      <c r="AR75" s="150">
        <v>2</v>
      </c>
      <c r="AS75" s="153" t="s">
        <v>730</v>
      </c>
      <c r="AV75" s="1783"/>
      <c r="AW75" s="1789"/>
      <c r="AX75" s="1789"/>
    </row>
    <row r="76" spans="22:50" ht="18.75">
      <c r="V76" s="125"/>
      <c r="Z76" s="125"/>
      <c r="AA76" s="125"/>
      <c r="AB76" s="125"/>
      <c r="AC76" s="125"/>
      <c r="AD76" s="125"/>
      <c r="AE76" s="125"/>
      <c r="AF76" s="125"/>
      <c r="AG76" s="125"/>
      <c r="AH76" s="125"/>
      <c r="AI76" s="125"/>
      <c r="AJ76" s="125"/>
      <c r="AK76" s="125"/>
      <c r="AL76" s="125"/>
      <c r="AN76" s="125"/>
      <c r="AO76" s="126"/>
      <c r="AP76" s="152" t="s">
        <v>731</v>
      </c>
      <c r="AR76" s="150">
        <v>3</v>
      </c>
      <c r="AS76" s="153" t="s">
        <v>732</v>
      </c>
      <c r="AV76" s="150"/>
      <c r="AW76" s="153"/>
      <c r="AX76" s="153"/>
    </row>
    <row r="77" spans="22:50" ht="18.75">
      <c r="AN77" s="125"/>
      <c r="AO77" s="126"/>
      <c r="AP77" s="152" t="s">
        <v>733</v>
      </c>
      <c r="AR77" s="150">
        <v>4</v>
      </c>
      <c r="AS77" s="153" t="s">
        <v>734</v>
      </c>
      <c r="AV77" s="154" t="s">
        <v>274</v>
      </c>
      <c r="AW77" s="155" t="s">
        <v>735</v>
      </c>
      <c r="AX77" s="153"/>
    </row>
    <row r="78" spans="22:50" ht="18.75">
      <c r="AN78" s="125"/>
      <c r="AO78" s="126"/>
      <c r="AP78" s="163" t="s">
        <v>736</v>
      </c>
      <c r="AR78" s="150">
        <v>5</v>
      </c>
      <c r="AS78" s="153" t="s">
        <v>737</v>
      </c>
      <c r="AV78" s="150">
        <v>1</v>
      </c>
      <c r="AW78" s="153" t="s">
        <v>738</v>
      </c>
      <c r="AX78" s="153"/>
    </row>
    <row r="79" spans="22:50" ht="18.75">
      <c r="AN79" s="125"/>
      <c r="AO79" s="126"/>
      <c r="AP79" s="163" t="s">
        <v>739</v>
      </c>
      <c r="AR79" s="150">
        <v>6</v>
      </c>
      <c r="AS79" s="153" t="s">
        <v>740</v>
      </c>
      <c r="AV79" s="150">
        <v>2</v>
      </c>
      <c r="AW79" s="1776" t="s">
        <v>741</v>
      </c>
      <c r="AX79" s="1776"/>
    </row>
    <row r="80" spans="22:50" ht="18.75">
      <c r="AN80" s="125"/>
      <c r="AO80" s="126"/>
      <c r="AP80" s="152" t="s">
        <v>742</v>
      </c>
      <c r="AR80" s="150">
        <v>7</v>
      </c>
      <c r="AS80" s="153" t="s">
        <v>743</v>
      </c>
      <c r="AV80" s="150">
        <v>3</v>
      </c>
      <c r="AW80" s="1776"/>
      <c r="AX80" s="1776"/>
    </row>
    <row r="81" spans="40:50" ht="30">
      <c r="AN81" s="125"/>
      <c r="AO81" s="126"/>
      <c r="AP81" s="149" t="s">
        <v>191</v>
      </c>
      <c r="AR81" s="150">
        <v>8</v>
      </c>
      <c r="AS81" s="153" t="s">
        <v>744</v>
      </c>
      <c r="AV81" s="150"/>
      <c r="AW81" s="153"/>
      <c r="AX81" s="153"/>
    </row>
    <row r="82" spans="40:50" ht="18.75">
      <c r="AN82" s="125"/>
      <c r="AO82" s="126"/>
      <c r="AP82" s="152" t="s">
        <v>745</v>
      </c>
      <c r="AR82" s="150">
        <v>9</v>
      </c>
      <c r="AS82" s="153" t="s">
        <v>746</v>
      </c>
      <c r="AV82" s="192" t="s">
        <v>747</v>
      </c>
      <c r="AW82" s="193" t="s">
        <v>748</v>
      </c>
      <c r="AX82" s="153"/>
    </row>
    <row r="83" spans="40:50" ht="30">
      <c r="AN83" s="125"/>
      <c r="AO83" s="126"/>
      <c r="AP83" s="149" t="s">
        <v>28</v>
      </c>
      <c r="AR83" s="150">
        <v>10</v>
      </c>
      <c r="AS83" s="153" t="s">
        <v>467</v>
      </c>
      <c r="AV83" s="192" t="s">
        <v>749</v>
      </c>
      <c r="AW83" s="1776" t="s">
        <v>750</v>
      </c>
      <c r="AX83" s="1776"/>
    </row>
    <row r="84" spans="40:50" ht="25.5">
      <c r="AN84" s="125"/>
      <c r="AO84" s="126"/>
      <c r="AP84" s="152" t="s">
        <v>751</v>
      </c>
      <c r="AR84" s="150">
        <v>11</v>
      </c>
      <c r="AS84" s="153" t="s">
        <v>752</v>
      </c>
      <c r="AV84" s="150"/>
      <c r="AW84" s="1776"/>
      <c r="AX84" s="1776"/>
    </row>
    <row r="85" spans="40:50" ht="18.75">
      <c r="AN85" s="125"/>
      <c r="AO85" s="126"/>
      <c r="AP85" s="152" t="s">
        <v>753</v>
      </c>
      <c r="AR85" s="150">
        <v>12</v>
      </c>
      <c r="AS85" s="153" t="s">
        <v>754</v>
      </c>
      <c r="AV85" s="192" t="s">
        <v>755</v>
      </c>
      <c r="AW85" s="1776" t="s">
        <v>756</v>
      </c>
      <c r="AX85" s="1776"/>
    </row>
    <row r="86" spans="40:50" ht="18.75">
      <c r="AN86" s="125"/>
      <c r="AO86" s="126"/>
      <c r="AP86" s="152" t="s">
        <v>757</v>
      </c>
      <c r="AR86" s="150">
        <v>13</v>
      </c>
      <c r="AS86" s="153" t="s">
        <v>758</v>
      </c>
      <c r="AV86" s="150"/>
      <c r="AW86" s="1776"/>
      <c r="AX86" s="1776"/>
    </row>
    <row r="87" spans="40:50" ht="18.75">
      <c r="AN87" s="125"/>
      <c r="AO87" s="126"/>
      <c r="AP87" s="152" t="s">
        <v>759</v>
      </c>
      <c r="AR87" s="150">
        <v>14</v>
      </c>
      <c r="AS87" s="153" t="s">
        <v>760</v>
      </c>
      <c r="AV87" s="192" t="s">
        <v>761</v>
      </c>
      <c r="AW87" s="153" t="s">
        <v>762</v>
      </c>
      <c r="AX87" s="153"/>
    </row>
    <row r="88" spans="40:50" ht="18.75">
      <c r="AN88" s="125"/>
      <c r="AO88" s="126"/>
      <c r="AP88" s="152" t="s">
        <v>763</v>
      </c>
      <c r="AR88" s="150">
        <v>15</v>
      </c>
      <c r="AS88" s="153" t="s">
        <v>764</v>
      </c>
      <c r="AV88" s="192">
        <v>1</v>
      </c>
      <c r="AW88" s="153" t="s">
        <v>765</v>
      </c>
      <c r="AX88" s="153"/>
    </row>
    <row r="89" spans="40:50" ht="18.75">
      <c r="AN89" s="125"/>
      <c r="AO89" s="126"/>
      <c r="AP89" s="152" t="s">
        <v>766</v>
      </c>
      <c r="AR89" s="150">
        <v>16</v>
      </c>
      <c r="AS89" s="153" t="s">
        <v>767</v>
      </c>
      <c r="AV89" s="192">
        <v>2</v>
      </c>
      <c r="AW89" s="153" t="s">
        <v>768</v>
      </c>
      <c r="AX89" s="153"/>
    </row>
    <row r="90" spans="40:50" ht="25.5">
      <c r="AN90" s="125"/>
      <c r="AO90" s="126"/>
      <c r="AP90" s="152" t="s">
        <v>769</v>
      </c>
      <c r="AR90" s="150"/>
      <c r="AS90" s="179"/>
      <c r="AV90" s="192">
        <v>3</v>
      </c>
      <c r="AW90" s="153" t="s">
        <v>770</v>
      </c>
      <c r="AX90" s="153"/>
    </row>
    <row r="91" spans="40:50" ht="18.75">
      <c r="AN91" s="125"/>
      <c r="AO91" s="126"/>
      <c r="AP91" s="152" t="s">
        <v>771</v>
      </c>
      <c r="AR91" s="150"/>
      <c r="AS91" s="179"/>
      <c r="AV91" s="192">
        <v>4</v>
      </c>
      <c r="AW91" s="153" t="s">
        <v>772</v>
      </c>
      <c r="AX91" s="153"/>
    </row>
    <row r="92" spans="40:50" ht="25.5">
      <c r="AN92" s="125"/>
      <c r="AO92" s="126"/>
      <c r="AP92" s="152" t="s">
        <v>773</v>
      </c>
      <c r="AR92" s="150">
        <v>1</v>
      </c>
      <c r="AS92" s="153" t="s">
        <v>774</v>
      </c>
      <c r="AV92" s="150"/>
      <c r="AW92" s="153"/>
      <c r="AX92" s="153"/>
    </row>
    <row r="93" spans="40:50" ht="30">
      <c r="AN93" s="125"/>
      <c r="AO93" s="126"/>
      <c r="AP93" s="149" t="s">
        <v>29</v>
      </c>
      <c r="AR93" s="150">
        <v>2</v>
      </c>
      <c r="AS93" s="153" t="s">
        <v>775</v>
      </c>
      <c r="AV93" s="150"/>
      <c r="AW93" s="153"/>
      <c r="AX93" s="153"/>
    </row>
    <row r="94" spans="40:50" ht="18.75">
      <c r="AN94" s="125"/>
      <c r="AO94" s="126"/>
      <c r="AP94" s="152" t="s">
        <v>776</v>
      </c>
      <c r="AR94" s="150">
        <v>3</v>
      </c>
      <c r="AS94" s="153" t="s">
        <v>777</v>
      </c>
      <c r="AV94" s="150"/>
      <c r="AW94" s="1789" t="s">
        <v>778</v>
      </c>
      <c r="AX94" s="1789"/>
    </row>
    <row r="95" spans="40:50" ht="18.75">
      <c r="AN95" s="125"/>
      <c r="AO95" s="126"/>
      <c r="AP95" s="152" t="s">
        <v>779</v>
      </c>
      <c r="AR95" s="150">
        <v>4</v>
      </c>
      <c r="AS95" s="153" t="s">
        <v>780</v>
      </c>
      <c r="AV95" s="150"/>
      <c r="AW95" s="1789"/>
      <c r="AX95" s="1789"/>
    </row>
    <row r="96" spans="40:50" ht="18.75">
      <c r="AN96" s="125"/>
      <c r="AO96" s="126"/>
      <c r="AP96" s="152" t="s">
        <v>781</v>
      </c>
      <c r="AR96" s="150">
        <v>5</v>
      </c>
      <c r="AS96" s="153" t="s">
        <v>782</v>
      </c>
      <c r="AV96" s="150"/>
      <c r="AW96" s="1789" t="s">
        <v>783</v>
      </c>
      <c r="AX96" s="1789"/>
    </row>
    <row r="97" spans="40:50" ht="18.75">
      <c r="AN97" s="125"/>
      <c r="AO97" s="126"/>
      <c r="AP97" s="152" t="s">
        <v>784</v>
      </c>
      <c r="AR97" s="150">
        <v>6</v>
      </c>
      <c r="AS97" s="153" t="s">
        <v>785</v>
      </c>
      <c r="AV97" s="150"/>
      <c r="AW97" s="1789"/>
      <c r="AX97" s="1789"/>
    </row>
    <row r="98" spans="40:50" ht="30">
      <c r="AN98" s="125"/>
      <c r="AO98" s="126"/>
      <c r="AP98" s="149" t="s">
        <v>68</v>
      </c>
      <c r="AR98" s="150">
        <v>7</v>
      </c>
      <c r="AS98" s="153" t="s">
        <v>786</v>
      </c>
      <c r="AV98" s="150"/>
      <c r="AW98" s="1789"/>
      <c r="AX98" s="1789"/>
    </row>
    <row r="99" spans="40:50" ht="18.75">
      <c r="AN99" s="125"/>
      <c r="AO99" s="126"/>
      <c r="AP99" s="152" t="s">
        <v>787</v>
      </c>
      <c r="AR99" s="150">
        <v>8</v>
      </c>
      <c r="AS99" s="153" t="s">
        <v>788</v>
      </c>
      <c r="AV99" s="150"/>
      <c r="AW99" s="194" t="s">
        <v>789</v>
      </c>
      <c r="AX99" s="153"/>
    </row>
    <row r="100" spans="40:50" ht="30">
      <c r="AN100" s="125"/>
      <c r="AO100" s="126"/>
      <c r="AP100" s="149" t="s">
        <v>95</v>
      </c>
      <c r="AR100" s="150">
        <v>9</v>
      </c>
      <c r="AS100" s="153" t="s">
        <v>790</v>
      </c>
      <c r="AV100" s="150"/>
      <c r="AW100" s="1790" t="s">
        <v>791</v>
      </c>
      <c r="AX100" s="1790"/>
    </row>
    <row r="101" spans="40:50" ht="18.75">
      <c r="AN101" s="125"/>
      <c r="AO101" s="126"/>
      <c r="AP101" s="152" t="s">
        <v>792</v>
      </c>
      <c r="AR101" s="150">
        <v>10</v>
      </c>
      <c r="AS101" s="153" t="s">
        <v>793</v>
      </c>
      <c r="AV101" s="150"/>
      <c r="AW101" s="1790" t="s">
        <v>794</v>
      </c>
      <c r="AX101" s="1790"/>
    </row>
    <row r="102" spans="40:50" ht="18.75">
      <c r="AN102" s="125"/>
      <c r="AO102" s="126"/>
      <c r="AP102" s="126"/>
      <c r="AR102" s="150">
        <v>11</v>
      </c>
      <c r="AS102" s="153" t="s">
        <v>795</v>
      </c>
      <c r="AV102" s="150"/>
      <c r="AW102" s="1790" t="s">
        <v>796</v>
      </c>
      <c r="AX102" s="1790"/>
    </row>
    <row r="103" spans="40:50" ht="18.75">
      <c r="AN103" s="125"/>
      <c r="AO103" s="126"/>
      <c r="AP103" s="152" t="s">
        <v>797</v>
      </c>
      <c r="AR103" s="150">
        <v>12</v>
      </c>
      <c r="AS103" s="153" t="s">
        <v>798</v>
      </c>
      <c r="AV103" s="150"/>
      <c r="AW103" s="153"/>
      <c r="AX103" s="153"/>
    </row>
    <row r="104" spans="40:50" ht="18.75">
      <c r="AN104" s="125"/>
      <c r="AO104" s="126"/>
      <c r="AP104" s="152" t="s">
        <v>799</v>
      </c>
      <c r="AR104" s="150">
        <v>13</v>
      </c>
      <c r="AS104" s="153" t="s">
        <v>800</v>
      </c>
    </row>
    <row r="105" spans="40:50" ht="18.75">
      <c r="AN105" s="125"/>
      <c r="AO105" s="126"/>
      <c r="AP105" s="163" t="s">
        <v>801</v>
      </c>
      <c r="AR105" s="150">
        <v>14</v>
      </c>
      <c r="AS105" s="153" t="s">
        <v>802</v>
      </c>
    </row>
    <row r="106" spans="40:50" ht="18.75">
      <c r="AN106" s="125"/>
      <c r="AO106" s="126"/>
      <c r="AP106" s="163" t="s">
        <v>803</v>
      </c>
      <c r="AR106" s="150">
        <v>15</v>
      </c>
      <c r="AS106" s="153" t="s">
        <v>804</v>
      </c>
    </row>
    <row r="107" spans="40:50" ht="30">
      <c r="AN107" s="125"/>
      <c r="AO107" s="126"/>
      <c r="AP107" s="149" t="s">
        <v>124</v>
      </c>
      <c r="AR107" s="150"/>
      <c r="AS107" s="153"/>
    </row>
    <row r="108" spans="40:50" ht="18.75">
      <c r="AN108" s="125"/>
      <c r="AO108" s="126"/>
      <c r="AP108" s="152" t="s">
        <v>805</v>
      </c>
      <c r="AR108" s="150"/>
      <c r="AS108" s="179"/>
    </row>
    <row r="109" spans="40:50" ht="30">
      <c r="AN109" s="125"/>
      <c r="AO109" s="126"/>
      <c r="AP109" s="149" t="s">
        <v>225</v>
      </c>
      <c r="AR109" s="150">
        <v>1</v>
      </c>
      <c r="AS109" s="153" t="s">
        <v>806</v>
      </c>
    </row>
    <row r="110" spans="40:50" ht="18.75">
      <c r="AN110" s="125"/>
      <c r="AO110" s="126"/>
      <c r="AP110" s="152" t="s">
        <v>807</v>
      </c>
      <c r="AR110" s="150">
        <v>2</v>
      </c>
      <c r="AS110" s="153" t="s">
        <v>808</v>
      </c>
    </row>
    <row r="111" spans="40:50" ht="18.75">
      <c r="AN111" s="125"/>
      <c r="AO111" s="126"/>
      <c r="AP111" s="152" t="s">
        <v>809</v>
      </c>
      <c r="AR111" s="150">
        <v>3</v>
      </c>
      <c r="AS111" s="153" t="s">
        <v>810</v>
      </c>
    </row>
    <row r="112" spans="40:50" ht="18.75">
      <c r="AN112" s="125"/>
      <c r="AO112" s="126"/>
      <c r="AP112" s="126"/>
      <c r="AR112" s="150">
        <v>4</v>
      </c>
      <c r="AS112" s="153" t="s">
        <v>811</v>
      </c>
    </row>
    <row r="113" spans="40:45" ht="18.75">
      <c r="AN113" s="125"/>
      <c r="AO113" s="126"/>
      <c r="AP113" s="126"/>
      <c r="AR113" s="150">
        <v>5</v>
      </c>
      <c r="AS113" s="153" t="s">
        <v>812</v>
      </c>
    </row>
    <row r="114" spans="40:45" ht="18.75">
      <c r="AN114" s="125"/>
      <c r="AO114" s="145" t="s">
        <v>305</v>
      </c>
      <c r="AP114" s="195" t="s">
        <v>813</v>
      </c>
      <c r="AR114" s="150">
        <v>6</v>
      </c>
      <c r="AS114" s="153" t="s">
        <v>814</v>
      </c>
    </row>
    <row r="115" spans="40:45" ht="18.75">
      <c r="AN115" s="125"/>
      <c r="AO115" s="196"/>
      <c r="AP115" s="195"/>
      <c r="AR115" s="150">
        <v>7</v>
      </c>
      <c r="AS115" s="153" t="s">
        <v>815</v>
      </c>
    </row>
    <row r="116" spans="40:45" ht="18.75">
      <c r="AN116" s="125"/>
      <c r="AO116" s="145" t="s">
        <v>305</v>
      </c>
      <c r="AP116" s="195" t="s">
        <v>816</v>
      </c>
      <c r="AR116" s="150">
        <v>8</v>
      </c>
      <c r="AS116" s="153" t="s">
        <v>817</v>
      </c>
    </row>
    <row r="117" spans="40:45" ht="18.75">
      <c r="AN117" s="125"/>
      <c r="AP117" s="126"/>
      <c r="AR117" s="150"/>
      <c r="AS117" s="179"/>
    </row>
    <row r="118" spans="40:45" ht="18.75">
      <c r="AN118" s="125"/>
      <c r="AO118" s="145" t="s">
        <v>305</v>
      </c>
      <c r="AP118" s="195" t="s">
        <v>818</v>
      </c>
      <c r="AR118" s="150"/>
      <c r="AS118" s="179"/>
    </row>
    <row r="119" spans="40:45" ht="18.75">
      <c r="AN119" s="125"/>
      <c r="AR119" s="150">
        <v>1</v>
      </c>
      <c r="AS119" s="153" t="s">
        <v>819</v>
      </c>
    </row>
    <row r="120" spans="40:45" ht="18.75">
      <c r="AN120" s="125"/>
      <c r="AO120" s="145" t="s">
        <v>305</v>
      </c>
      <c r="AP120" s="195" t="s">
        <v>820</v>
      </c>
      <c r="AR120" s="150">
        <v>2</v>
      </c>
      <c r="AS120" s="153" t="s">
        <v>821</v>
      </c>
    </row>
    <row r="121" spans="40:45" ht="18.75">
      <c r="AN121" s="125"/>
      <c r="AR121" s="150">
        <v>3</v>
      </c>
      <c r="AS121" s="153" t="s">
        <v>822</v>
      </c>
    </row>
    <row r="122" spans="40:45" ht="18.75">
      <c r="AN122" s="125"/>
      <c r="AO122" s="145" t="s">
        <v>305</v>
      </c>
      <c r="AP122" s="195" t="s">
        <v>823</v>
      </c>
      <c r="AR122" s="150">
        <v>4</v>
      </c>
      <c r="AS122" s="153" t="s">
        <v>824</v>
      </c>
    </row>
    <row r="123" spans="40:45" ht="18.75">
      <c r="AN123" s="125"/>
      <c r="AR123" s="150">
        <v>5</v>
      </c>
      <c r="AS123" s="153" t="s">
        <v>825</v>
      </c>
    </row>
    <row r="124" spans="40:45" ht="18.75">
      <c r="AN124" s="125"/>
      <c r="AR124" s="150">
        <v>6</v>
      </c>
      <c r="AS124" s="153" t="s">
        <v>826</v>
      </c>
    </row>
    <row r="125" spans="40:45" ht="18.75">
      <c r="AR125" s="150">
        <v>7</v>
      </c>
      <c r="AS125" s="153" t="s">
        <v>827</v>
      </c>
    </row>
    <row r="126" spans="40:45" ht="18.75">
      <c r="AR126" s="150"/>
      <c r="AS126" s="179"/>
    </row>
    <row r="127" spans="40:45" ht="18.75">
      <c r="AR127" s="150"/>
      <c r="AS127" s="179"/>
    </row>
    <row r="128" spans="40:45" ht="18.75">
      <c r="AR128" s="150">
        <v>1</v>
      </c>
      <c r="AS128" s="153" t="s">
        <v>828</v>
      </c>
    </row>
    <row r="129" spans="44:45" ht="18.75">
      <c r="AR129" s="150">
        <v>2</v>
      </c>
      <c r="AS129" s="153" t="s">
        <v>829</v>
      </c>
    </row>
    <row r="130" spans="44:45" ht="18.75">
      <c r="AR130" s="150">
        <v>3</v>
      </c>
      <c r="AS130" s="153" t="s">
        <v>830</v>
      </c>
    </row>
    <row r="131" spans="44:45" ht="18.75">
      <c r="AR131" s="150">
        <v>4</v>
      </c>
      <c r="AS131" s="153" t="s">
        <v>831</v>
      </c>
    </row>
  </sheetData>
  <mergeCells count="39">
    <mergeCell ref="AW102:AX102"/>
    <mergeCell ref="AW83:AX84"/>
    <mergeCell ref="AW85:AX86"/>
    <mergeCell ref="AW94:AX95"/>
    <mergeCell ref="AW96:AX98"/>
    <mergeCell ref="AW100:AX100"/>
    <mergeCell ref="AW101:AX101"/>
    <mergeCell ref="AW79:AX80"/>
    <mergeCell ref="AW36:AX37"/>
    <mergeCell ref="AW42:AX43"/>
    <mergeCell ref="AW48:AX49"/>
    <mergeCell ref="AV50:AV51"/>
    <mergeCell ref="AW50:AX51"/>
    <mergeCell ref="AV52:AV53"/>
    <mergeCell ref="AW52:AX53"/>
    <mergeCell ref="AW54:AX55"/>
    <mergeCell ref="AV63:AV64"/>
    <mergeCell ref="AW63:AX64"/>
    <mergeCell ref="AV74:AV75"/>
    <mergeCell ref="AW74:AX75"/>
    <mergeCell ref="AS23:AT24"/>
    <mergeCell ref="AS25:AT26"/>
    <mergeCell ref="AV27:AV28"/>
    <mergeCell ref="AW27:AX28"/>
    <mergeCell ref="AV31:AV32"/>
    <mergeCell ref="AW31:AX32"/>
    <mergeCell ref="AW19:AX20"/>
    <mergeCell ref="W2:AM2"/>
    <mergeCell ref="B3:J3"/>
    <mergeCell ref="L3:T3"/>
    <mergeCell ref="AR3:AT3"/>
    <mergeCell ref="AV3:AX3"/>
    <mergeCell ref="AR4:AT4"/>
    <mergeCell ref="AV4:AX4"/>
    <mergeCell ref="AS5:AT5"/>
    <mergeCell ref="AW5:AX6"/>
    <mergeCell ref="AW11:AX12"/>
    <mergeCell ref="AW15:AX16"/>
    <mergeCell ref="AW17:AX18"/>
  </mergeCells>
  <hyperlinks>
    <hyperlink ref="AP4" r:id="rId1" xr:uid="{1851057B-4FD1-4A30-904A-4FBAC52C816E}"/>
    <hyperlink ref="AP114" r:id="rId2" xr:uid="{1D0EA8D2-62D7-4D88-B0B9-CDB469A2A1A4}"/>
    <hyperlink ref="AP116" r:id="rId3" xr:uid="{B37567C8-02CA-44EA-8FE4-4A5A2A191F4B}"/>
    <hyperlink ref="AP118" r:id="rId4" xr:uid="{31612B7D-50F2-4B42-B495-468533838068}"/>
    <hyperlink ref="AP120" r:id="rId5" xr:uid="{AB328B25-162D-4F6D-84C2-9FA0DC6B5441}"/>
    <hyperlink ref="AP122" r:id="rId6" xr:uid="{7021099D-EF17-4D47-9DF8-B0B8144CE4B1}"/>
    <hyperlink ref="X68" r:id="rId7" xr:uid="{CC6D5E33-0A49-4377-8DF6-F8CF982529B6}"/>
    <hyperlink ref="X66" r:id="rId8" xr:uid="{809F83A0-E8DE-4D28-A766-2F1855D0E54A}"/>
    <hyperlink ref="X67" r:id="rId9" xr:uid="{CA2DD289-CEE2-4FF1-9BBD-85AFB9C9924A}"/>
    <hyperlink ref="AS23:AT24" r:id="rId10" display="source : Fiches techniques de cuisine Annette et Jean Pierre DOMERGUES" xr:uid="{D99CDAF4-C039-44E7-BBCA-07E2CB4AFDB3}"/>
    <hyperlink ref="AW99" r:id="rId11" xr:uid="{334B4415-999E-4BD6-A1BE-5E77E84ABCA9}"/>
  </hyperlinks>
  <printOptions horizontalCentered="1"/>
  <pageMargins left="0.23622047244094491" right="0.23622047244094491" top="0.74803149606299213" bottom="0.74803149606299213" header="0.31496062992125984" footer="0.31496062992125984"/>
  <pageSetup paperSize="9" scale="39" orientation="portrait" horizontalDpi="300" verticalDpi="300" r:id="rId1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2</vt:i4>
      </vt:variant>
    </vt:vector>
  </HeadingPairs>
  <TitlesOfParts>
    <vt:vector size="13" baseType="lpstr">
      <vt:lpstr>Nota</vt:lpstr>
      <vt:lpstr>Modes.d'emploi</vt:lpstr>
      <vt:lpstr>pâte.du.leon.1</vt:lpstr>
      <vt:lpstr>pâte.du.leon.2</vt:lpstr>
      <vt:lpstr>original</vt:lpstr>
      <vt:lpstr>Comment copier-coller</vt:lpstr>
      <vt:lpstr>Code VBA</vt:lpstr>
      <vt:lpstr>qu'est-ce qu'un "Postit"</vt:lpstr>
      <vt:lpstr>Vocabulaire</vt:lpstr>
      <vt:lpstr>Cuisiniers.Pesez</vt:lpstr>
      <vt:lpstr>Poids fruits et légumes</vt:lpstr>
      <vt:lpstr>pâte.du.leon.1!Zone_d_impression</vt:lpstr>
      <vt:lpstr>pâte.du.leon.2!Zone_d_impression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dc:creator>
  <cp:lastModifiedBy>Joe</cp:lastModifiedBy>
  <cp:lastPrinted>2021-12-19T14:43:01Z</cp:lastPrinted>
  <dcterms:created xsi:type="dcterms:W3CDTF">2009-06-24T16:17:44Z</dcterms:created>
  <dcterms:modified xsi:type="dcterms:W3CDTF">2021-12-19T22:43:20Z</dcterms:modified>
</cp:coreProperties>
</file>